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CU_LSIP\"/>
    </mc:Choice>
  </mc:AlternateContent>
  <xr:revisionPtr revIDLastSave="0" documentId="13_ncr:1_{B99E2CE7-34E1-45C9-AE7F-7C7C476B3A68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<sst xmlns="http://schemas.openxmlformats.org/spreadsheetml/2006/main" count="2355" uniqueCount="531">
  <si>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</si>
  <si>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</si>
  <si>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</si>
  <si>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</si>
  <si>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</si>
  <si>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</si>
  <si>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</si>
  <si>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</si>
  <si>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</si>
  <si>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</si>
  <si>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</si>
  <si>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</si>
  <si>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</si>
  <si>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</si>
  <si>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</si>
  <si>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</si>
  <si>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</si>
  <si>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</si>
  <si>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</si>
  <si>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</si>
  <si>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</si>
  <si>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</si>
  <si>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</si>
  <si>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</si>
  <si>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</si>
  <si>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</si>
  <si>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</si>
  <si>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</si>
  <si>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</si>
  <si>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</si>
  <si>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</si>
  <si>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</si>
  <si>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</si>
  <si>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</si>
  <si>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</si>
  <si>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</si>
  <si>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</si>
  <si>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</si>
  <si>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</si>
  <si>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</si>
  <si>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</si>
  <si>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</si>
  <si>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</si>
  <si>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</si>
  <si>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</si>
  <si>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</si>
  <si>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</si>
  <si>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</si>
  <si>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</si>
  <si>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</si>
  <si>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</si>
  <si>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</si>
  <si>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</si>
  <si>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</si>
  <si>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</si>
  <si>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</si>
  <si>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</si>
  <si>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</si>
  <si>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</si>
  <si>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</si>
  <si>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</si>
  <si>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</si>
  <si>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</si>
  <si>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</si>
  <si>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</si>
  <si>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</si>
  <si>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</si>
  <si>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</si>
  <si>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</si>
  <si>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</si>
  <si>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</si>
  <si>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</si>
  <si>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</si>
  <si>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</si>
  <si>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</si>
  <si>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</si>
  <si>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</si>
  <si>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</si>
  <si>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</si>
  <si>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</si>
  <si>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</si>
  <si>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</si>
  <si>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</si>
  <si>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</si>
  <si>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</si>
  <si>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</si>
  <si>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</si>
  <si>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</si>
  <si>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</si>
  <si>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</si>
  <si>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</si>
  <si>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</si>
  <si>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</si>
  <si>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</si>
  <si>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</si>
  <si>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</si>
  <si>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</si>
  <si>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</si>
  <si>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</si>
  <si>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</si>
  <si>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</si>
  <si>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</si>
  <si>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</si>
  <si>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</si>
  <si>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</si>
  <si>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</si>
  <si>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</si>
  <si>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</si>
  <si>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</si>
  <si>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</si>
  <si>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</si>
  <si>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</si>
  <si>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</si>
  <si>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</si>
  <si>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</si>
  <si>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</si>
  <si>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</si>
  <si>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</si>
  <si>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</si>
  <si>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</si>
  <si>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</si>
  <si>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</si>
  <si>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</si>
  <si>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</si>
  <si>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</si>
  <si>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</si>
  <si>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</si>
  <si>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</si>
  <si>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</si>
  <si>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</si>
  <si>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</si>
  <si>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</si>
  <si>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</si>
  <si>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</si>
  <si>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</si>
  <si>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</si>
  <si>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</si>
  <si>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</si>
  <si>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</si>
  <si>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</si>
  <si>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</si>
  <si>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</si>
  <si>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</si>
  <si>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</si>
  <si>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</si>
  <si>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</si>
  <si>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</si>
  <si>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</si>
  <si>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</si>
  <si>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</si>
  <si>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</si>
  <si>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</si>
  <si>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</si>
  <si>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</si>
  <si>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</si>
  <si>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</si>
  <si>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</si>
  <si>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</si>
  <si>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</si>
  <si>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</si>
  <si>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</si>
  <si>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</si>
  <si>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</si>
  <si>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</si>
  <si>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</si>
  <si>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</si>
  <si>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</si>
  <si>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</si>
  <si>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</si>
  <si>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</si>
  <si>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</si>
  <si>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</si>
  <si>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</si>
  <si>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</si>
  <si>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</si>
  <si>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</si>
  <si>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</si>
  <si>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</si>
  <si>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</si>
  <si>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</si>
  <si>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</si>
  <si>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</si>
  <si>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</si>
  <si>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</si>
  <si>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</si>
  <si>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</si>
  <si>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</si>
  <si>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</si>
  <si>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</si>
  <si>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</si>
  <si>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</si>
  <si>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</si>
  <si>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</si>
  <si>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</si>
  <si>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</si>
  <si>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</si>
  <si>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</si>
  <si>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</si>
  <si>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</si>
  <si>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</si>
  <si>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</si>
  <si>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</si>
  <si>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</si>
  <si>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</si>
  <si>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</si>
  <si>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</si>
  <si>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</si>
  <si>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</si>
  <si>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</si>
  <si>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</si>
  <si>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</si>
  <si>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</si>
  <si>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</si>
  <si>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</si>
  <si>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</si>
  <si>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</si>
  <si>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</si>
  <si>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</si>
  <si>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</si>
  <si>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</si>
  <si>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</si>
  <si>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</si>
  <si>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</si>
  <si>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</si>
  <si>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</si>
  <si>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</si>
  <si>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</si>
  <si>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</si>
  <si>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</si>
  <si>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</si>
  <si>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</si>
  <si>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</si>
  <si>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</si>
  <si>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</si>
  <si>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</si>
  <si>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</si>
  <si>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</si>
  <si>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</si>
  <si>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</si>
  <si>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</si>
  <si>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</si>
  <si>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</si>
  <si>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</si>
  <si>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</si>
  <si>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</si>
  <si>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</si>
  <si>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</si>
  <si>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</si>
  <si>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</si>
  <si>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</si>
  <si>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</si>
  <si>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</si>
  <si>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</si>
  <si>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</si>
  <si>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</si>
  <si>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</si>
  <si>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</si>
  <si>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</si>
  <si>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</si>
  <si>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</si>
  <si>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</si>
  <si>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</si>
  <si>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</si>
  <si>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</si>
  <si>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</si>
  <si>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</si>
  <si>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</si>
  <si>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</si>
  <si>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</si>
  <si>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</si>
  <si>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</si>
  <si>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</si>
  <si>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</si>
  <si>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</si>
  <si>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</si>
  <si>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</si>
  <si>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</si>
  <si>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</si>
  <si>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</si>
  <si>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</si>
  <si>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</si>
  <si>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</si>
  <si>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</si>
  <si>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</si>
  <si>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</si>
  <si>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</si>
  <si>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</si>
  <si>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</si>
  <si>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</si>
  <si>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</si>
  <si>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</si>
  <si>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</si>
  <si>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</si>
  <si>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</si>
  <si>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</si>
  <si>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</si>
  <si>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</si>
  <si>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</si>
  <si>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</si>
  <si>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</si>
  <si>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</si>
  <si>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</si>
  <si>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</si>
  <si>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</si>
  <si>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</si>
  <si>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</si>
  <si>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</si>
  <si>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</si>
  <si>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</si>
  <si>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</si>
  <si>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</si>
  <si>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</si>
  <si>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</si>
  <si>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</si>
  <si>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</si>
  <si>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</si>
  <si>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</si>
  <si>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</si>
  <si>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</si>
  <si>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</si>
  <si>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</si>
  <si>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</si>
  <si>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</si>
  <si>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</si>
  <si>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</si>
  <si>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</si>
  <si>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</si>
  <si>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</si>
  <si>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</si>
  <si>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</si>
  <si>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</si>
  <si>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</si>
  <si>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</si>
  <si>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</si>
  <si>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</si>
  <si>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</si>
  <si>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</si>
  <si>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</si>
  <si>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</si>
  <si>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</si>
  <si>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</si>
  <si>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</si>
  <si>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</si>
  <si>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</si>
  <si>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</si>
  <si>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</si>
  <si>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</si>
  <si>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</si>
  <si>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</si>
  <si>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</si>
  <si>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</si>
  <si>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</si>
  <si>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</si>
  <si>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</si>
  <si>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</si>
  <si>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</si>
  <si>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</si>
  <si>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</si>
  <si>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</si>
  <si>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</si>
  <si>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</si>
  <si>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</si>
  <si>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</si>
  <si>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</si>
  <si>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</si>
  <si>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</si>
  <si>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</si>
  <si>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</si>
  <si>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</si>
  <si>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</si>
  <si>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</si>
  <si>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</si>
  <si>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</si>
  <si>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</si>
  <si>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</si>
  <si>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</si>
  <si>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</si>
  <si>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</si>
  <si>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</si>
  <si>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</si>
  <si>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</si>
  <si>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</si>
  <si>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</si>
  <si>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</si>
  <si>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</si>
  <si>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</si>
  <si>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</si>
  <si>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</si>
  <si>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</si>
  <si>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</si>
  <si>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</si>
  <si>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</si>
  <si>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</si>
  <si>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</si>
  <si>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</si>
  <si>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</si>
  <si>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</si>
  <si>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</si>
  <si>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</si>
  <si>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</si>
  <si>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</si>
  <si>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</si>
  <si>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</si>
  <si>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</si>
  <si>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</si>
  <si>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</si>
  <si>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</si>
  <si>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</si>
  <si>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</si>
  <si>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</si>
  <si>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</si>
  <si>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</si>
  <si>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</si>
  <si>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</si>
  <si>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</si>
  <si>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</si>
  <si>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</si>
  <si>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</si>
  <si>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</si>
  <si>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</si>
  <si>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</si>
  <si>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</si>
  <si>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</si>
  <si>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</si>
  <si>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</si>
  <si>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</si>
  <si>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</si>
  <si>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</si>
  <si>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</si>
  <si>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</si>
  <si>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</si>
  <si>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</si>
  <si>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</si>
  <si>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</si>
  <si>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</si>
  <si>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</si>
  <si>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</si>
  <si>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</si>
  <si>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</si>
  <si>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</si>
  <si>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</si>
  <si>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</si>
  <si>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</si>
  <si>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</si>
  <si>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</si>
  <si>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</si>
  <si>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</si>
  <si>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</si>
  <si>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</si>
  <si>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</si>
  <si>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</si>
  <si>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</si>
  <si>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</si>
  <si>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</si>
  <si>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</si>
  <si>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</si>
  <si>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</si>
  <si>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</si>
  <si>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</si>
  <si>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</si>
  <si>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</si>
  <si>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</si>
  <si>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</si>
  <si>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</si>
  <si>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</si>
  <si>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</si>
  <si>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</si>
  <si>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</si>
  <si>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</si>
  <si>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</si>
  <si>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</si>
  <si>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</si>
  <si>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</si>
  <si>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</si>
  <si>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</si>
  <si>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</si>
  <si>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</si>
  <si>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</si>
  <si>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</si>
  <si>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</si>
  <si>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</si>
  <si>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</si>
  <si>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</si>
  <si>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</si>
  <si>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</si>
  <si>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</si>
  <si>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</si>
  <si>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</si>
  <si>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</si>
  <si>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</si>
  <si>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</si>
  <si>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</si>
  <si>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</si>
  <si>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</si>
  <si>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</si>
  <si>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</si>
  <si>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</si>
  <si>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</si>
  <si>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</si>
  <si>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</si>
  <si>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</si>
  <si>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</si>
  <si>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</si>
  <si>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</si>
  <si>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</si>
  <si>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</si>
  <si>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</si>
  <si>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</si>
  <si>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</si>
  <si>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</si>
  <si>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</si>
  <si>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</si>
  <si>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</si>
  <si>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</si>
  <si>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</si>
  <si>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</si>
  <si>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</si>
  <si>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</si>
  <si>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</si>
  <si>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</si>
  <si>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</si>
  <si>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</si>
  <si>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</si>
  <si>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</si>
  <si>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automation/Data/Results/Workbooks/LSIPs/CU_LSIP/CU_LSIP_Database.Main.xlsx</t>
  </si>
  <si>
    <t>LSIP</t>
  </si>
  <si>
    <t>6. Cumbria</t>
  </si>
  <si>
    <t>28-02-2024 10:15:07</t>
  </si>
  <si>
    <t>LSIP name</t>
  </si>
  <si>
    <t>Cumbria</t>
  </si>
  <si>
    <t>29 02 2024 04:10:50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</si>
</sst>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5.9552307332544352E-2</c:v>
                </c:pt>
                <c:pt idx="2">
                  <c:v>-0.4093548890181653</c:v>
                </c:pt>
                <c:pt idx="3">
                  <c:v>-3.1044227964337812</c:v>
                </c:pt>
                <c:pt idx="4">
                  <c:v>0.4238637422489866</c:v>
                </c:pt>
                <c:pt idx="5">
                  <c:v>-1.0940141910997014</c:v>
                </c:pt>
                <c:pt idx="7">
                  <c:v>-1.7140720074736659</c:v>
                </c:pt>
                <c:pt idx="8">
                  <c:v>0.48760803380771822</c:v>
                </c:pt>
                <c:pt idx="9">
                  <c:v>1.1364658360577762</c:v>
                </c:pt>
                <c:pt idx="10">
                  <c:v>2.9544442741768373</c:v>
                </c:pt>
                <c:pt idx="11">
                  <c:v>-5.2683024366861009</c:v>
                </c:pt>
                <c:pt idx="12">
                  <c:v>2.112377709615898</c:v>
                </c:pt>
                <c:pt idx="13">
                  <c:v>-7.5543486518955261</c:v>
                </c:pt>
                <c:pt idx="14">
                  <c:v>1.860337711175708</c:v>
                </c:pt>
                <c:pt idx="15">
                  <c:v>0.48019903310758671</c:v>
                </c:pt>
                <c:pt idx="17">
                  <c:v>-7.815094776635334E-2</c:v>
                </c:pt>
                <c:pt idx="18">
                  <c:v>1.6873003943432607</c:v>
                </c:pt>
                <c:pt idx="19">
                  <c:v>1.118083792450153</c:v>
                </c:pt>
                <c:pt idx="20">
                  <c:v>0.79824332164930567</c:v>
                </c:pt>
                <c:pt idx="22">
                  <c:v>1.32103612581842</c:v>
                </c:pt>
                <c:pt idx="24">
                  <c:v>-0.45511141813788791</c:v>
                </c:pt>
                <c:pt idx="25">
                  <c:v>-6.5930444696717601</c:v>
                </c:pt>
                <c:pt idx="26">
                  <c:v>-1.53394680843425</c:v>
                </c:pt>
                <c:pt idx="27">
                  <c:v>-1.0034561743126003</c:v>
                </c:pt>
                <c:pt idx="29">
                  <c:v>1.6691580323591415</c:v>
                </c:pt>
                <c:pt idx="30">
                  <c:v>1.0215677039070448</c:v>
                </c:pt>
                <c:pt idx="31">
                  <c:v>16.295373551381644</c:v>
                </c:pt>
                <c:pt idx="32">
                  <c:v>0.39733062291464893</c:v>
                </c:pt>
                <c:pt idx="33">
                  <c:v>1.8598645294805261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0.38386454121834834</c:v>
                </c:pt>
                <c:pt idx="2">
                  <c:v>1.1517571497444257</c:v>
                </c:pt>
                <c:pt idx="3">
                  <c:v>1.0592818405993132</c:v>
                </c:pt>
                <c:pt idx="4">
                  <c:v>-9.9275308644952709E-3</c:v>
                </c:pt>
                <c:pt idx="5">
                  <c:v>0.94173788824409854</c:v>
                </c:pt>
                <c:pt idx="7">
                  <c:v>-0.17943505233912749</c:v>
                </c:pt>
                <c:pt idx="8">
                  <c:v>-0.8527756235503281</c:v>
                </c:pt>
                <c:pt idx="9">
                  <c:v>0.75483063061227984</c:v>
                </c:pt>
                <c:pt idx="10">
                  <c:v>0.61662001552686974</c:v>
                </c:pt>
                <c:pt idx="11">
                  <c:v>0.66114823003384782</c:v>
                </c:pt>
                <c:pt idx="12">
                  <c:v>-0.10176834189391526</c:v>
                </c:pt>
                <c:pt idx="13">
                  <c:v>1.3201814615379392</c:v>
                </c:pt>
                <c:pt idx="14">
                  <c:v>0.1218970560951993</c:v>
                </c:pt>
                <c:pt idx="15">
                  <c:v>0.3498415465911231</c:v>
                </c:pt>
                <c:pt idx="17">
                  <c:v>1.3841914350736895</c:v>
                </c:pt>
                <c:pt idx="18">
                  <c:v>0.40444154102854402</c:v>
                </c:pt>
                <c:pt idx="19">
                  <c:v>0.15373325175953578</c:v>
                </c:pt>
                <c:pt idx="20">
                  <c:v>0.62773949909762372</c:v>
                </c:pt>
                <c:pt idx="22">
                  <c:v>1.479706973244177E-2</c:v>
                </c:pt>
                <c:pt idx="24">
                  <c:v>-1.0797071496817079</c:v>
                </c:pt>
                <c:pt idx="25">
                  <c:v>0.75587097253588809</c:v>
                </c:pt>
                <c:pt idx="26">
                  <c:v>-0.70423260384242514</c:v>
                </c:pt>
                <c:pt idx="27">
                  <c:v>-0.91490761925290265</c:v>
                </c:pt>
                <c:pt idx="29">
                  <c:v>0.10177018938863913</c:v>
                </c:pt>
                <c:pt idx="30">
                  <c:v>-0.27552118285277816</c:v>
                </c:pt>
                <c:pt idx="31">
                  <c:v>-3.3094443611392466</c:v>
                </c:pt>
                <c:pt idx="32">
                  <c:v>0.33243769878945617</c:v>
                </c:pt>
                <c:pt idx="33">
                  <c:v>-7.6369501491801994E-2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5.2709999999999981</c:v>
                </c:pt>
                <c:pt idx="1">
                  <c:v>4.9180000000000028</c:v>
                </c:pt>
                <c:pt idx="2">
                  <c:v>4.9590000000000005</c:v>
                </c:pt>
                <c:pt idx="3">
                  <c:v>5.3360000000000012</c:v>
                </c:pt>
                <c:pt idx="4">
                  <c:v>5.5669999999999762</c:v>
                </c:pt>
                <c:pt idx="5">
                  <c:v>3.9950000000000094</c:v>
                </c:pt>
                <c:pt idx="6">
                  <c:v>4.3540000000000019</c:v>
                </c:pt>
                <c:pt idx="7">
                  <c:v>3.9639999999999938</c:v>
                </c:pt>
                <c:pt idx="8">
                  <c:v>3.8740000000000028</c:v>
                </c:pt>
                <c:pt idx="9">
                  <c:v>4.0990000000000011</c:v>
                </c:pt>
                <c:pt idx="10">
                  <c:v>4.0749999999999966</c:v>
                </c:pt>
                <c:pt idx="11">
                  <c:v>4.1009999999999991</c:v>
                </c:pt>
                <c:pt idx="12">
                  <c:v>4.1249999999999973</c:v>
                </c:pt>
                <c:pt idx="13">
                  <c:v>4.161000000000004</c:v>
                </c:pt>
                <c:pt idx="14">
                  <c:v>4.1849999999999969</c:v>
                </c:pt>
                <c:pt idx="15">
                  <c:v>4.1919999999999966</c:v>
                </c:pt>
                <c:pt idx="16">
                  <c:v>4.2009999999999925</c:v>
                </c:pt>
                <c:pt idx="17">
                  <c:v>4.2089999999999899</c:v>
                </c:pt>
                <c:pt idx="18">
                  <c:v>4.2159999999999922</c:v>
                </c:pt>
                <c:pt idx="19">
                  <c:v>4.2230000000000061</c:v>
                </c:pt>
                <c:pt idx="20">
                  <c:v>4.2340000000000018</c:v>
                </c:pt>
                <c:pt idx="21">
                  <c:v>4.2450000000000072</c:v>
                </c:pt>
                <c:pt idx="22">
                  <c:v>4.2550000000000008</c:v>
                </c:pt>
                <c:pt idx="23">
                  <c:v>4.2649999999999944</c:v>
                </c:pt>
                <c:pt idx="24" formatCode="#,##0.00">
                  <c:v>4.2740000000000054</c:v>
                </c:pt>
                <c:pt idx="25">
                  <c:v>4.2830000000000066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0.47599999999999948</c:v>
                </c:pt>
                <c:pt idx="1">
                  <c:v>0.42599999999999966</c:v>
                </c:pt>
                <c:pt idx="2">
                  <c:v>0.40499999999999947</c:v>
                </c:pt>
                <c:pt idx="3">
                  <c:v>0.29000000000000059</c:v>
                </c:pt>
                <c:pt idx="4">
                  <c:v>0.28999999999999959</c:v>
                </c:pt>
                <c:pt idx="5">
                  <c:v>0.33799999999999952</c:v>
                </c:pt>
                <c:pt idx="6">
                  <c:v>0.30700000000000055</c:v>
                </c:pt>
                <c:pt idx="7">
                  <c:v>0.31300000000000039</c:v>
                </c:pt>
                <c:pt idx="8">
                  <c:v>0.42399999999999843</c:v>
                </c:pt>
                <c:pt idx="9">
                  <c:v>0.78800000000000048</c:v>
                </c:pt>
                <c:pt idx="10">
                  <c:v>0.71900000000000053</c:v>
                </c:pt>
                <c:pt idx="11">
                  <c:v>0.68399999999999894</c:v>
                </c:pt>
                <c:pt idx="12">
                  <c:v>0.67000000000000082</c:v>
                </c:pt>
                <c:pt idx="13">
                  <c:v>0.64000000000000068</c:v>
                </c:pt>
                <c:pt idx="14">
                  <c:v>0.60999999999999988</c:v>
                </c:pt>
                <c:pt idx="15">
                  <c:v>0.58499999999999974</c:v>
                </c:pt>
                <c:pt idx="16">
                  <c:v>0.56499999999999939</c:v>
                </c:pt>
                <c:pt idx="17">
                  <c:v>0.54599999999999982</c:v>
                </c:pt>
                <c:pt idx="18">
                  <c:v>0.52899999999999858</c:v>
                </c:pt>
                <c:pt idx="19">
                  <c:v>0.51299999999999935</c:v>
                </c:pt>
                <c:pt idx="20">
                  <c:v>0.49799999999999989</c:v>
                </c:pt>
                <c:pt idx="21">
                  <c:v>0.48299999999999899</c:v>
                </c:pt>
                <c:pt idx="22">
                  <c:v>0.46900000000000103</c:v>
                </c:pt>
                <c:pt idx="23">
                  <c:v>0.45699999999999968</c:v>
                </c:pt>
                <c:pt idx="24" formatCode="#,##0.00">
                  <c:v>0.44499999999999978</c:v>
                </c:pt>
                <c:pt idx="25">
                  <c:v>0.43400000000000044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0.37399999999999939</c:v>
                </c:pt>
                <c:pt idx="1">
                  <c:v>0.27700000000000002</c:v>
                </c:pt>
                <c:pt idx="2">
                  <c:v>0.66900000000000237</c:v>
                </c:pt>
                <c:pt idx="3">
                  <c:v>0.63200000000000001</c:v>
                </c:pt>
                <c:pt idx="4">
                  <c:v>0.46900000000000053</c:v>
                </c:pt>
                <c:pt idx="5">
                  <c:v>0.63299999999999867</c:v>
                </c:pt>
                <c:pt idx="6">
                  <c:v>0.62000000000000099</c:v>
                </c:pt>
                <c:pt idx="7">
                  <c:v>0.73899999999999966</c:v>
                </c:pt>
                <c:pt idx="8">
                  <c:v>0.65100000000000069</c:v>
                </c:pt>
                <c:pt idx="9">
                  <c:v>0.69300000000000106</c:v>
                </c:pt>
                <c:pt idx="10">
                  <c:v>0.66600000000000037</c:v>
                </c:pt>
                <c:pt idx="11">
                  <c:v>0.65999999999999936</c:v>
                </c:pt>
                <c:pt idx="12">
                  <c:v>0.65300000000000014</c:v>
                </c:pt>
                <c:pt idx="13">
                  <c:v>0.65099999999999969</c:v>
                </c:pt>
                <c:pt idx="14">
                  <c:v>0.64999999999999958</c:v>
                </c:pt>
                <c:pt idx="15">
                  <c:v>0.64899999999999824</c:v>
                </c:pt>
                <c:pt idx="16">
                  <c:v>0.64799999999999836</c:v>
                </c:pt>
                <c:pt idx="17">
                  <c:v>0.64700000000000024</c:v>
                </c:pt>
                <c:pt idx="18">
                  <c:v>0.64600000000000013</c:v>
                </c:pt>
                <c:pt idx="19">
                  <c:v>0.64500000000000157</c:v>
                </c:pt>
                <c:pt idx="20">
                  <c:v>0.64399999999999957</c:v>
                </c:pt>
                <c:pt idx="21">
                  <c:v>0.64299999999999846</c:v>
                </c:pt>
                <c:pt idx="22">
                  <c:v>0.64199999999999902</c:v>
                </c:pt>
                <c:pt idx="23">
                  <c:v>0.64099999999999935</c:v>
                </c:pt>
                <c:pt idx="24" formatCode="#,##0.00">
                  <c:v>0.6399999999999999</c:v>
                </c:pt>
                <c:pt idx="25">
                  <c:v>0.63899999999999957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1.7980000000000014</c:v>
                </c:pt>
                <c:pt idx="1">
                  <c:v>1.8190000000000011</c:v>
                </c:pt>
                <c:pt idx="2">
                  <c:v>1.6879999999999959</c:v>
                </c:pt>
                <c:pt idx="3">
                  <c:v>1.5860000000000003</c:v>
                </c:pt>
                <c:pt idx="4">
                  <c:v>1.5670000000000004</c:v>
                </c:pt>
                <c:pt idx="5">
                  <c:v>1.4370000000000021</c:v>
                </c:pt>
                <c:pt idx="6">
                  <c:v>1.8339999999999945</c:v>
                </c:pt>
                <c:pt idx="7">
                  <c:v>1.8580000000000012</c:v>
                </c:pt>
                <c:pt idx="8">
                  <c:v>1.6239999999999954</c:v>
                </c:pt>
                <c:pt idx="9">
                  <c:v>1.7200000000000009</c:v>
                </c:pt>
                <c:pt idx="10">
                  <c:v>1.5610000000000028</c:v>
                </c:pt>
                <c:pt idx="11">
                  <c:v>1.5180000000000009</c:v>
                </c:pt>
                <c:pt idx="12">
                  <c:v>1.5020000000000002</c:v>
                </c:pt>
                <c:pt idx="13">
                  <c:v>1.5059999999999936</c:v>
                </c:pt>
                <c:pt idx="14">
                  <c:v>1.5540000000000005</c:v>
                </c:pt>
                <c:pt idx="15">
                  <c:v>1.5790000000000044</c:v>
                </c:pt>
                <c:pt idx="16">
                  <c:v>1.5949999999999975</c:v>
                </c:pt>
                <c:pt idx="17">
                  <c:v>1.6029999999999993</c:v>
                </c:pt>
                <c:pt idx="18">
                  <c:v>1.6070000000000013</c:v>
                </c:pt>
                <c:pt idx="19">
                  <c:v>1.6069999999999967</c:v>
                </c:pt>
                <c:pt idx="20">
                  <c:v>1.6050000000000009</c:v>
                </c:pt>
                <c:pt idx="21">
                  <c:v>1.6020000000000014</c:v>
                </c:pt>
                <c:pt idx="22">
                  <c:v>1.5980000000000014</c:v>
                </c:pt>
                <c:pt idx="23">
                  <c:v>1.5939999999999996</c:v>
                </c:pt>
                <c:pt idx="24" formatCode="#,##0.00">
                  <c:v>1.5899999999999985</c:v>
                </c:pt>
                <c:pt idx="25">
                  <c:v>1.5850000000000017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5.4610000000000145</c:v>
                </c:pt>
                <c:pt idx="1">
                  <c:v>5.0599999999999934</c:v>
                </c:pt>
                <c:pt idx="2">
                  <c:v>4.8149999999999951</c:v>
                </c:pt>
                <c:pt idx="3">
                  <c:v>5.0590000000000037</c:v>
                </c:pt>
                <c:pt idx="4">
                  <c:v>5.2400000000000082</c:v>
                </c:pt>
                <c:pt idx="5">
                  <c:v>5.9290000000000083</c:v>
                </c:pt>
                <c:pt idx="6">
                  <c:v>6.0510000000000108</c:v>
                </c:pt>
                <c:pt idx="7">
                  <c:v>5.3989999999999894</c:v>
                </c:pt>
                <c:pt idx="8">
                  <c:v>4.655000000000002</c:v>
                </c:pt>
                <c:pt idx="9">
                  <c:v>5.5659999999999892</c:v>
                </c:pt>
                <c:pt idx="10">
                  <c:v>5.487999999999996</c:v>
                </c:pt>
                <c:pt idx="11">
                  <c:v>5.4669999999999934</c:v>
                </c:pt>
                <c:pt idx="12">
                  <c:v>5.4510000000000041</c:v>
                </c:pt>
                <c:pt idx="13">
                  <c:v>5.4659999999999984</c:v>
                </c:pt>
                <c:pt idx="14">
                  <c:v>5.4379999999999962</c:v>
                </c:pt>
                <c:pt idx="15">
                  <c:v>5.3850000000000078</c:v>
                </c:pt>
                <c:pt idx="16">
                  <c:v>5.3449999999999953</c:v>
                </c:pt>
                <c:pt idx="17">
                  <c:v>5.3019999999999969</c:v>
                </c:pt>
                <c:pt idx="18">
                  <c:v>5.2559999999999958</c:v>
                </c:pt>
                <c:pt idx="19">
                  <c:v>5.2089999999999934</c:v>
                </c:pt>
                <c:pt idx="20">
                  <c:v>5.1639999999999961</c:v>
                </c:pt>
                <c:pt idx="21">
                  <c:v>5.1190000000000051</c:v>
                </c:pt>
                <c:pt idx="22">
                  <c:v>5.0739999999999892</c:v>
                </c:pt>
                <c:pt idx="23">
                  <c:v>5.0279999999999845</c:v>
                </c:pt>
                <c:pt idx="24" formatCode="#,##0.00">
                  <c:v>4.9819999999999958</c:v>
                </c:pt>
                <c:pt idx="25">
                  <c:v>4.9360000000000062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2.0830000000000108</c:v>
                </c:pt>
                <c:pt idx="1">
                  <c:v>2.450000000000002</c:v>
                </c:pt>
                <c:pt idx="2">
                  <c:v>2.273000000000001</c:v>
                </c:pt>
                <c:pt idx="3">
                  <c:v>2.119000000000006</c:v>
                </c:pt>
                <c:pt idx="4">
                  <c:v>2.4219999999999895</c:v>
                </c:pt>
                <c:pt idx="5">
                  <c:v>2.9520000000000057</c:v>
                </c:pt>
                <c:pt idx="6">
                  <c:v>2.2600000000000025</c:v>
                </c:pt>
                <c:pt idx="7">
                  <c:v>2.2689999999999952</c:v>
                </c:pt>
                <c:pt idx="8">
                  <c:v>2.3179999999999987</c:v>
                </c:pt>
                <c:pt idx="9">
                  <c:v>2.282999999999995</c:v>
                </c:pt>
                <c:pt idx="10">
                  <c:v>2.099000000000002</c:v>
                </c:pt>
                <c:pt idx="11">
                  <c:v>2.2020000000000048</c:v>
                </c:pt>
                <c:pt idx="12">
                  <c:v>2.2399999999999931</c:v>
                </c:pt>
                <c:pt idx="13">
                  <c:v>2.2869999999999968</c:v>
                </c:pt>
                <c:pt idx="14">
                  <c:v>2.3290000000000002</c:v>
                </c:pt>
                <c:pt idx="15">
                  <c:v>2.3479999999999959</c:v>
                </c:pt>
                <c:pt idx="16">
                  <c:v>2.3490000000000006</c:v>
                </c:pt>
                <c:pt idx="17">
                  <c:v>2.35</c:v>
                </c:pt>
                <c:pt idx="18">
                  <c:v>2.3500000000000014</c:v>
                </c:pt>
                <c:pt idx="19">
                  <c:v>2.3489999999999949</c:v>
                </c:pt>
                <c:pt idx="20">
                  <c:v>2.3520000000000119</c:v>
                </c:pt>
                <c:pt idx="21">
                  <c:v>2.3530000000000078</c:v>
                </c:pt>
                <c:pt idx="22">
                  <c:v>2.35299999999999</c:v>
                </c:pt>
                <c:pt idx="23">
                  <c:v>2.3530000000000011</c:v>
                </c:pt>
                <c:pt idx="24" formatCode="#,##0.00">
                  <c:v>2.3510000000000004</c:v>
                </c:pt>
                <c:pt idx="25">
                  <c:v>2.3499999999999934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29.668000000000053</c:v>
                </c:pt>
                <c:pt idx="1">
                  <c:v>28.618999999999929</c:v>
                </c:pt>
                <c:pt idx="2">
                  <c:v>30.385000000000044</c:v>
                </c:pt>
                <c:pt idx="3">
                  <c:v>30.398999999999894</c:v>
                </c:pt>
                <c:pt idx="4">
                  <c:v>31.369000000000046</c:v>
                </c:pt>
                <c:pt idx="5">
                  <c:v>32.195999999999984</c:v>
                </c:pt>
                <c:pt idx="6">
                  <c:v>30.858000000000011</c:v>
                </c:pt>
                <c:pt idx="7">
                  <c:v>31.447999999999979</c:v>
                </c:pt>
                <c:pt idx="8">
                  <c:v>32.73699999999991</c:v>
                </c:pt>
                <c:pt idx="9">
                  <c:v>33.903999999999947</c:v>
                </c:pt>
                <c:pt idx="10">
                  <c:v>31.470000000000073</c:v>
                </c:pt>
                <c:pt idx="11">
                  <c:v>30.914999999999935</c:v>
                </c:pt>
                <c:pt idx="12">
                  <c:v>30.376999999999946</c:v>
                </c:pt>
                <c:pt idx="13">
                  <c:v>29.919999999999963</c:v>
                </c:pt>
                <c:pt idx="14">
                  <c:v>29.523000000000035</c:v>
                </c:pt>
                <c:pt idx="15">
                  <c:v>29.159999999999997</c:v>
                </c:pt>
                <c:pt idx="16">
                  <c:v>28.886999999999965</c:v>
                </c:pt>
                <c:pt idx="17">
                  <c:v>28.600999999999924</c:v>
                </c:pt>
                <c:pt idx="18">
                  <c:v>28.320000000000014</c:v>
                </c:pt>
                <c:pt idx="19">
                  <c:v>28.047999999999966</c:v>
                </c:pt>
                <c:pt idx="20">
                  <c:v>27.818000000000048</c:v>
                </c:pt>
                <c:pt idx="21">
                  <c:v>27.579999999999949</c:v>
                </c:pt>
                <c:pt idx="22">
                  <c:v>27.350999999999846</c:v>
                </c:pt>
                <c:pt idx="23">
                  <c:v>27.131000000000032</c:v>
                </c:pt>
                <c:pt idx="24" formatCode="#,##0.00">
                  <c:v>26.920999999999992</c:v>
                </c:pt>
                <c:pt idx="25">
                  <c:v>26.740999999999943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19.01299999999997</c:v>
                </c:pt>
                <c:pt idx="1">
                  <c:v>18.172000000000022</c:v>
                </c:pt>
                <c:pt idx="2">
                  <c:v>22.001000000000001</c:v>
                </c:pt>
                <c:pt idx="3">
                  <c:v>18.980000000000008</c:v>
                </c:pt>
                <c:pt idx="4">
                  <c:v>18.941000000000013</c:v>
                </c:pt>
                <c:pt idx="5">
                  <c:v>17.280999999999981</c:v>
                </c:pt>
                <c:pt idx="6">
                  <c:v>16.888999999999967</c:v>
                </c:pt>
                <c:pt idx="7">
                  <c:v>17.864000000000015</c:v>
                </c:pt>
                <c:pt idx="8">
                  <c:v>19.102000000000032</c:v>
                </c:pt>
                <c:pt idx="9">
                  <c:v>19.020999999999965</c:v>
                </c:pt>
                <c:pt idx="10">
                  <c:v>18.45299999999995</c:v>
                </c:pt>
                <c:pt idx="11">
                  <c:v>18.036999999999988</c:v>
                </c:pt>
                <c:pt idx="12">
                  <c:v>18.052000000000014</c:v>
                </c:pt>
                <c:pt idx="13">
                  <c:v>18.120999999999949</c:v>
                </c:pt>
                <c:pt idx="14">
                  <c:v>18.203999999999976</c:v>
                </c:pt>
                <c:pt idx="15">
                  <c:v>18.263999999999957</c:v>
                </c:pt>
                <c:pt idx="16">
                  <c:v>18.301999999999989</c:v>
                </c:pt>
                <c:pt idx="17">
                  <c:v>18.294999999999987</c:v>
                </c:pt>
                <c:pt idx="18">
                  <c:v>18.308999999999983</c:v>
                </c:pt>
                <c:pt idx="19">
                  <c:v>18.310999999999975</c:v>
                </c:pt>
                <c:pt idx="20">
                  <c:v>18.33500000000004</c:v>
                </c:pt>
                <c:pt idx="21">
                  <c:v>18.362000000000041</c:v>
                </c:pt>
                <c:pt idx="22">
                  <c:v>18.393000000000036</c:v>
                </c:pt>
                <c:pt idx="23">
                  <c:v>18.425000000000011</c:v>
                </c:pt>
                <c:pt idx="24" formatCode="#,##0.00">
                  <c:v>18.459000000000003</c:v>
                </c:pt>
                <c:pt idx="25">
                  <c:v>18.494000000000039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40.184999999999896</c:v>
                </c:pt>
                <c:pt idx="1">
                  <c:v>39.194000000000074</c:v>
                </c:pt>
                <c:pt idx="2">
                  <c:v>41.286999999999971</c:v>
                </c:pt>
                <c:pt idx="3">
                  <c:v>39.067999999999984</c:v>
                </c:pt>
                <c:pt idx="4">
                  <c:v>39.455999999999989</c:v>
                </c:pt>
                <c:pt idx="5">
                  <c:v>40.337000000000018</c:v>
                </c:pt>
                <c:pt idx="6">
                  <c:v>38.816999999999965</c:v>
                </c:pt>
                <c:pt idx="7">
                  <c:v>39.450000000000102</c:v>
                </c:pt>
                <c:pt idx="8">
                  <c:v>41.942999999999842</c:v>
                </c:pt>
                <c:pt idx="9">
                  <c:v>43.924000000000042</c:v>
                </c:pt>
                <c:pt idx="10">
                  <c:v>42.643000000000022</c:v>
                </c:pt>
                <c:pt idx="11">
                  <c:v>42.86000000000007</c:v>
                </c:pt>
                <c:pt idx="12">
                  <c:v>42.911000000000037</c:v>
                </c:pt>
                <c:pt idx="13">
                  <c:v>42.891000000000084</c:v>
                </c:pt>
                <c:pt idx="14">
                  <c:v>42.94100000000013</c:v>
                </c:pt>
                <c:pt idx="15">
                  <c:v>43.028000000000013</c:v>
                </c:pt>
                <c:pt idx="16">
                  <c:v>43.082000000000008</c:v>
                </c:pt>
                <c:pt idx="17">
                  <c:v>43.130000000000067</c:v>
                </c:pt>
                <c:pt idx="18">
                  <c:v>43.174000000000063</c:v>
                </c:pt>
                <c:pt idx="19">
                  <c:v>43.217999999999918</c:v>
                </c:pt>
                <c:pt idx="20">
                  <c:v>43.271999999999956</c:v>
                </c:pt>
                <c:pt idx="21">
                  <c:v>43.333000000000069</c:v>
                </c:pt>
                <c:pt idx="22">
                  <c:v>43.394999999999932</c:v>
                </c:pt>
                <c:pt idx="23">
                  <c:v>43.476999999999911</c:v>
                </c:pt>
                <c:pt idx="24" formatCode="#,##0.00">
                  <c:v>43.556000000000083</c:v>
                </c:pt>
                <c:pt idx="25">
                  <c:v>43.637000000000022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12.534999999999991</c:v>
                </c:pt>
                <c:pt idx="1">
                  <c:v>11.817000000000005</c:v>
                </c:pt>
                <c:pt idx="2">
                  <c:v>13.275000000000027</c:v>
                </c:pt>
                <c:pt idx="3">
                  <c:v>12.068000000000005</c:v>
                </c:pt>
                <c:pt idx="4">
                  <c:v>13.003</c:v>
                </c:pt>
                <c:pt idx="5">
                  <c:v>12.731999999999992</c:v>
                </c:pt>
                <c:pt idx="6">
                  <c:v>14.220000000000006</c:v>
                </c:pt>
                <c:pt idx="7">
                  <c:v>12.923999999999969</c:v>
                </c:pt>
                <c:pt idx="8">
                  <c:v>12.782000000000011</c:v>
                </c:pt>
                <c:pt idx="9">
                  <c:v>14.040999999999995</c:v>
                </c:pt>
                <c:pt idx="10">
                  <c:v>13.842999999999986</c:v>
                </c:pt>
                <c:pt idx="11">
                  <c:v>14.35100000000001</c:v>
                </c:pt>
                <c:pt idx="12">
                  <c:v>14.392999999999994</c:v>
                </c:pt>
                <c:pt idx="13">
                  <c:v>14.414999999999987</c:v>
                </c:pt>
                <c:pt idx="14">
                  <c:v>14.470999999999989</c:v>
                </c:pt>
                <c:pt idx="15">
                  <c:v>14.512000000000022</c:v>
                </c:pt>
                <c:pt idx="16">
                  <c:v>14.533000000000007</c:v>
                </c:pt>
                <c:pt idx="17">
                  <c:v>14.555000000000032</c:v>
                </c:pt>
                <c:pt idx="18">
                  <c:v>14.574000000000003</c:v>
                </c:pt>
                <c:pt idx="19">
                  <c:v>14.596000000000018</c:v>
                </c:pt>
                <c:pt idx="20">
                  <c:v>14.62</c:v>
                </c:pt>
                <c:pt idx="21">
                  <c:v>14.639999999999965</c:v>
                </c:pt>
                <c:pt idx="22">
                  <c:v>14.659000000000022</c:v>
                </c:pt>
                <c:pt idx="23">
                  <c:v>14.67600000000002</c:v>
                </c:pt>
                <c:pt idx="24" formatCode="#,##0.00">
                  <c:v>14.691999999999984</c:v>
                </c:pt>
                <c:pt idx="25">
                  <c:v>14.707000000000027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21.486999999999984</c:v>
                </c:pt>
                <c:pt idx="1">
                  <c:v>26.047000000000068</c:v>
                </c:pt>
                <c:pt idx="2">
                  <c:v>25.437999999999963</c:v>
                </c:pt>
                <c:pt idx="3">
                  <c:v>24.859000000000041</c:v>
                </c:pt>
                <c:pt idx="4">
                  <c:v>27.835000000000015</c:v>
                </c:pt>
                <c:pt idx="5">
                  <c:v>28.450999999999969</c:v>
                </c:pt>
                <c:pt idx="6">
                  <c:v>32.626000000000012</c:v>
                </c:pt>
                <c:pt idx="7">
                  <c:v>27.399000000000026</c:v>
                </c:pt>
                <c:pt idx="8">
                  <c:v>27.978999999999989</c:v>
                </c:pt>
                <c:pt idx="9">
                  <c:v>28.544999999999984</c:v>
                </c:pt>
                <c:pt idx="10">
                  <c:v>28.340000000000028</c:v>
                </c:pt>
                <c:pt idx="11">
                  <c:v>27.476000000000056</c:v>
                </c:pt>
                <c:pt idx="12">
                  <c:v>28.473000000000024</c:v>
                </c:pt>
                <c:pt idx="13">
                  <c:v>29.286000000000019</c:v>
                </c:pt>
                <c:pt idx="14">
                  <c:v>30.092000000000009</c:v>
                </c:pt>
                <c:pt idx="15">
                  <c:v>30.683000000000007</c:v>
                </c:pt>
                <c:pt idx="16">
                  <c:v>31.195000000000029</c:v>
                </c:pt>
                <c:pt idx="17">
                  <c:v>31.666000000000015</c:v>
                </c:pt>
                <c:pt idx="18">
                  <c:v>32.112999999999992</c:v>
                </c:pt>
                <c:pt idx="19">
                  <c:v>32.538000000000011</c:v>
                </c:pt>
                <c:pt idx="20">
                  <c:v>32.962000000000039</c:v>
                </c:pt>
                <c:pt idx="21">
                  <c:v>33.364000000000011</c:v>
                </c:pt>
                <c:pt idx="22">
                  <c:v>33.752999999999972</c:v>
                </c:pt>
                <c:pt idx="23">
                  <c:v>34.12600000000004</c:v>
                </c:pt>
                <c:pt idx="24" formatCode="#,##0.00">
                  <c:v>34.485000000000028</c:v>
                </c:pt>
                <c:pt idx="25">
                  <c:v>34.829999999999991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2.3780000000000014</c:v>
                </c:pt>
                <c:pt idx="1">
                  <c:v>1.9620000000000022</c:v>
                </c:pt>
                <c:pt idx="2">
                  <c:v>2.0410000000000008</c:v>
                </c:pt>
                <c:pt idx="3">
                  <c:v>1.4159999999999968</c:v>
                </c:pt>
                <c:pt idx="4">
                  <c:v>1.7549999999999999</c:v>
                </c:pt>
                <c:pt idx="5">
                  <c:v>1.5329999999999997</c:v>
                </c:pt>
                <c:pt idx="6">
                  <c:v>1.6630000000000027</c:v>
                </c:pt>
                <c:pt idx="7">
                  <c:v>1.5300000000000011</c:v>
                </c:pt>
                <c:pt idx="8">
                  <c:v>1.7119999999999991</c:v>
                </c:pt>
                <c:pt idx="9">
                  <c:v>2.0410000000000004</c:v>
                </c:pt>
                <c:pt idx="10">
                  <c:v>1.6810000000000029</c:v>
                </c:pt>
                <c:pt idx="11">
                  <c:v>1.6660000000000021</c:v>
                </c:pt>
                <c:pt idx="12">
                  <c:v>1.6639999999999979</c:v>
                </c:pt>
                <c:pt idx="13">
                  <c:v>1.6599999999999993</c:v>
                </c:pt>
                <c:pt idx="14">
                  <c:v>1.6600000000000024</c:v>
                </c:pt>
                <c:pt idx="15">
                  <c:v>1.6669999999999967</c:v>
                </c:pt>
                <c:pt idx="16">
                  <c:v>1.6719999999999982</c:v>
                </c:pt>
                <c:pt idx="17">
                  <c:v>1.676000000000001</c:v>
                </c:pt>
                <c:pt idx="18">
                  <c:v>1.6810000000000027</c:v>
                </c:pt>
                <c:pt idx="19">
                  <c:v>1.6859999999999991</c:v>
                </c:pt>
                <c:pt idx="20">
                  <c:v>1.6900000000000006</c:v>
                </c:pt>
                <c:pt idx="21">
                  <c:v>1.6940000000000028</c:v>
                </c:pt>
                <c:pt idx="22">
                  <c:v>1.6990000000000027</c:v>
                </c:pt>
                <c:pt idx="23">
                  <c:v>1.7030000000000005</c:v>
                </c:pt>
                <c:pt idx="24" formatCode="#,##0.00">
                  <c:v>1.7080000000000022</c:v>
                </c:pt>
                <c:pt idx="25">
                  <c:v>1.7120000000000011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2.0159999999999982</c:v>
                </c:pt>
                <c:pt idx="1">
                  <c:v>2.2569999999999952</c:v>
                </c:pt>
                <c:pt idx="2">
                  <c:v>2.0630000000000011</c:v>
                </c:pt>
                <c:pt idx="3">
                  <c:v>2.1740000000000044</c:v>
                </c:pt>
                <c:pt idx="4">
                  <c:v>2.2149999999999972</c:v>
                </c:pt>
                <c:pt idx="5">
                  <c:v>2.5000000000000071</c:v>
                </c:pt>
                <c:pt idx="6">
                  <c:v>2.1230000000000078</c:v>
                </c:pt>
                <c:pt idx="7">
                  <c:v>2.5170000000000026</c:v>
                </c:pt>
                <c:pt idx="8">
                  <c:v>2.3999999999999986</c:v>
                </c:pt>
                <c:pt idx="9">
                  <c:v>1.9900000000000002</c:v>
                </c:pt>
                <c:pt idx="10">
                  <c:v>1.6880000000000019</c:v>
                </c:pt>
                <c:pt idx="11">
                  <c:v>1.7379999999999998</c:v>
                </c:pt>
                <c:pt idx="12">
                  <c:v>1.7579999999999978</c:v>
                </c:pt>
                <c:pt idx="13">
                  <c:v>1.796999999999995</c:v>
                </c:pt>
                <c:pt idx="14">
                  <c:v>1.8279999999999987</c:v>
                </c:pt>
                <c:pt idx="15">
                  <c:v>1.8540000000000019</c:v>
                </c:pt>
                <c:pt idx="16">
                  <c:v>1.878000000000001</c:v>
                </c:pt>
                <c:pt idx="17">
                  <c:v>1.8989999999999982</c:v>
                </c:pt>
                <c:pt idx="18">
                  <c:v>1.9189999999999978</c:v>
                </c:pt>
                <c:pt idx="19">
                  <c:v>1.9379999999999993</c:v>
                </c:pt>
                <c:pt idx="20">
                  <c:v>1.9589999999999959</c:v>
                </c:pt>
                <c:pt idx="21">
                  <c:v>1.9799999999999984</c:v>
                </c:pt>
                <c:pt idx="22">
                  <c:v>1.999999999999994</c:v>
                </c:pt>
                <c:pt idx="23">
                  <c:v>2.0190000000000028</c:v>
                </c:pt>
                <c:pt idx="24" formatCode="#,##0.00">
                  <c:v>2.0370000000000066</c:v>
                </c:pt>
                <c:pt idx="25">
                  <c:v>2.0549999999999917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2.8129999999999948</c:v>
                </c:pt>
                <c:pt idx="1">
                  <c:v>2.9009999999999998</c:v>
                </c:pt>
                <c:pt idx="2">
                  <c:v>2.9699999999999931</c:v>
                </c:pt>
                <c:pt idx="3">
                  <c:v>2.878000000000001</c:v>
                </c:pt>
                <c:pt idx="4">
                  <c:v>2.6930000000000041</c:v>
                </c:pt>
                <c:pt idx="5">
                  <c:v>2.4960000000000018</c:v>
                </c:pt>
                <c:pt idx="6">
                  <c:v>3.2320000000000042</c:v>
                </c:pt>
                <c:pt idx="7">
                  <c:v>2.6609999999999978</c:v>
                </c:pt>
                <c:pt idx="8">
                  <c:v>2.5809999999999969</c:v>
                </c:pt>
                <c:pt idx="9">
                  <c:v>2.8609999999999989</c:v>
                </c:pt>
                <c:pt idx="10">
                  <c:v>2.7710000000000043</c:v>
                </c:pt>
                <c:pt idx="11">
                  <c:v>2.8050000000000002</c:v>
                </c:pt>
                <c:pt idx="12">
                  <c:v>2.7999999999999958</c:v>
                </c:pt>
                <c:pt idx="13">
                  <c:v>2.7939999999999943</c:v>
                </c:pt>
                <c:pt idx="14">
                  <c:v>2.7849999999999984</c:v>
                </c:pt>
                <c:pt idx="15">
                  <c:v>2.7790000000000035</c:v>
                </c:pt>
                <c:pt idx="16">
                  <c:v>2.7749999999999995</c:v>
                </c:pt>
                <c:pt idx="17">
                  <c:v>2.7700000000000049</c:v>
                </c:pt>
                <c:pt idx="18">
                  <c:v>2.7659999999999934</c:v>
                </c:pt>
                <c:pt idx="19">
                  <c:v>2.7609999999999948</c:v>
                </c:pt>
                <c:pt idx="20">
                  <c:v>2.7569999999999992</c:v>
                </c:pt>
                <c:pt idx="21">
                  <c:v>2.7510000000000017</c:v>
                </c:pt>
                <c:pt idx="22">
                  <c:v>2.746</c:v>
                </c:pt>
                <c:pt idx="23">
                  <c:v>2.7400000000000011</c:v>
                </c:pt>
                <c:pt idx="24" formatCode="#,##0.00">
                  <c:v>2.7349999999999972</c:v>
                </c:pt>
                <c:pt idx="25">
                  <c:v>2.7289999999999988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2.9570000000000061</c:v>
                </c:pt>
                <c:pt idx="1">
                  <c:v>3.2999999999999994</c:v>
                </c:pt>
                <c:pt idx="2">
                  <c:v>2.835999999999999</c:v>
                </c:pt>
                <c:pt idx="3">
                  <c:v>4.011000000000009</c:v>
                </c:pt>
                <c:pt idx="4">
                  <c:v>4.0440000000000005</c:v>
                </c:pt>
                <c:pt idx="5">
                  <c:v>4.2390000000000043</c:v>
                </c:pt>
                <c:pt idx="6">
                  <c:v>3.8810000000000016</c:v>
                </c:pt>
                <c:pt idx="7">
                  <c:v>3.6229999999999984</c:v>
                </c:pt>
                <c:pt idx="8">
                  <c:v>2.7530000000000037</c:v>
                </c:pt>
                <c:pt idx="9">
                  <c:v>3.2509999999999963</c:v>
                </c:pt>
                <c:pt idx="10">
                  <c:v>3.2339999999999964</c:v>
                </c:pt>
                <c:pt idx="11">
                  <c:v>3.2379999999999964</c:v>
                </c:pt>
                <c:pt idx="12">
                  <c:v>3.233000000000001</c:v>
                </c:pt>
                <c:pt idx="13">
                  <c:v>3.2409999999999997</c:v>
                </c:pt>
                <c:pt idx="14">
                  <c:v>3.2639999999999993</c:v>
                </c:pt>
                <c:pt idx="15">
                  <c:v>3.2860000000000009</c:v>
                </c:pt>
                <c:pt idx="16">
                  <c:v>3.3110000000000026</c:v>
                </c:pt>
                <c:pt idx="17">
                  <c:v>3.339000000000004</c:v>
                </c:pt>
                <c:pt idx="18">
                  <c:v>3.367999999999995</c:v>
                </c:pt>
                <c:pt idx="19">
                  <c:v>3.3980000000000086</c:v>
                </c:pt>
                <c:pt idx="20">
                  <c:v>3.4270000000000023</c:v>
                </c:pt>
                <c:pt idx="21">
                  <c:v>3.4559999999999991</c:v>
                </c:pt>
                <c:pt idx="22">
                  <c:v>3.4849999999999972</c:v>
                </c:pt>
                <c:pt idx="23">
                  <c:v>3.5140000000000029</c:v>
                </c:pt>
                <c:pt idx="24" formatCode="#,##0.00">
                  <c:v>3.5429999999999957</c:v>
                </c:pt>
                <c:pt idx="25">
                  <c:v>3.5700000000000016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14.877999999999997</c:v>
                </c:pt>
                <c:pt idx="1">
                  <c:v>13.825999999999977</c:v>
                </c:pt>
                <c:pt idx="2">
                  <c:v>15.322999999999961</c:v>
                </c:pt>
                <c:pt idx="3">
                  <c:v>15.448999999999984</c:v>
                </c:pt>
                <c:pt idx="4">
                  <c:v>16.390999999999938</c:v>
                </c:pt>
                <c:pt idx="5">
                  <c:v>15.939999999999991</c:v>
                </c:pt>
                <c:pt idx="6">
                  <c:v>16.378999999999969</c:v>
                </c:pt>
                <c:pt idx="7">
                  <c:v>14.652000000000029</c:v>
                </c:pt>
                <c:pt idx="8">
                  <c:v>14.358999999999993</c:v>
                </c:pt>
                <c:pt idx="9">
                  <c:v>17.101000000000028</c:v>
                </c:pt>
                <c:pt idx="10">
                  <c:v>18.438000000000009</c:v>
                </c:pt>
                <c:pt idx="11">
                  <c:v>18.747000000000018</c:v>
                </c:pt>
                <c:pt idx="12">
                  <c:v>18.831999999999972</c:v>
                </c:pt>
                <c:pt idx="13">
                  <c:v>18.95600000000001</c:v>
                </c:pt>
                <c:pt idx="14">
                  <c:v>19.082999999999963</c:v>
                </c:pt>
                <c:pt idx="15">
                  <c:v>19.187000000000058</c:v>
                </c:pt>
                <c:pt idx="16">
                  <c:v>19.278000000000024</c:v>
                </c:pt>
                <c:pt idx="17">
                  <c:v>19.377999999999947</c:v>
                </c:pt>
                <c:pt idx="18">
                  <c:v>19.487000000000027</c:v>
                </c:pt>
                <c:pt idx="19">
                  <c:v>19.607000000000003</c:v>
                </c:pt>
                <c:pt idx="20">
                  <c:v>19.707000000000047</c:v>
                </c:pt>
                <c:pt idx="21">
                  <c:v>19.807999999999954</c:v>
                </c:pt>
                <c:pt idx="22">
                  <c:v>19.910999999999976</c:v>
                </c:pt>
                <c:pt idx="23">
                  <c:v>20.013000000000012</c:v>
                </c:pt>
                <c:pt idx="24" formatCode="#,##0.00">
                  <c:v>20.115999999999982</c:v>
                </c:pt>
                <c:pt idx="25">
                  <c:v>20.218999999999983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12.48199999999998</c:v>
                </c:pt>
                <c:pt idx="1">
                  <c:v>11.408999999999967</c:v>
                </c:pt>
                <c:pt idx="2">
                  <c:v>13.873000000000005</c:v>
                </c:pt>
                <c:pt idx="3">
                  <c:v>13.270000000000007</c:v>
                </c:pt>
                <c:pt idx="4">
                  <c:v>13.500000000000012</c:v>
                </c:pt>
                <c:pt idx="5">
                  <c:v>12.885000000000021</c:v>
                </c:pt>
                <c:pt idx="6">
                  <c:v>13.654000000000025</c:v>
                </c:pt>
                <c:pt idx="7">
                  <c:v>13.926000000000009</c:v>
                </c:pt>
                <c:pt idx="8">
                  <c:v>15.060999999999996</c:v>
                </c:pt>
                <c:pt idx="9">
                  <c:v>15.368999999999994</c:v>
                </c:pt>
                <c:pt idx="10">
                  <c:v>13.633999999999979</c:v>
                </c:pt>
                <c:pt idx="11">
                  <c:v>13.814000000000007</c:v>
                </c:pt>
                <c:pt idx="12">
                  <c:v>14.031000000000001</c:v>
                </c:pt>
                <c:pt idx="13">
                  <c:v>14.122999999999989</c:v>
                </c:pt>
                <c:pt idx="14">
                  <c:v>14.230000000000009</c:v>
                </c:pt>
                <c:pt idx="15">
                  <c:v>14.316000000000017</c:v>
                </c:pt>
                <c:pt idx="16">
                  <c:v>14.41300000000003</c:v>
                </c:pt>
                <c:pt idx="17">
                  <c:v>14.507999999999942</c:v>
                </c:pt>
                <c:pt idx="18">
                  <c:v>14.602000000000015</c:v>
                </c:pt>
                <c:pt idx="19">
                  <c:v>14.696000000000003</c:v>
                </c:pt>
                <c:pt idx="20">
                  <c:v>14.793000000000003</c:v>
                </c:pt>
                <c:pt idx="21">
                  <c:v>14.887000000000054</c:v>
                </c:pt>
                <c:pt idx="22">
                  <c:v>14.980000000000009</c:v>
                </c:pt>
                <c:pt idx="23">
                  <c:v>15.074000000000018</c:v>
                </c:pt>
                <c:pt idx="24" formatCode="#,##0.00">
                  <c:v>15.167999999999964</c:v>
                </c:pt>
                <c:pt idx="25">
                  <c:v>15.262000000000047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7.1020000000000136</c:v>
                </c:pt>
                <c:pt idx="1">
                  <c:v>5.9379999999999873</c:v>
                </c:pt>
                <c:pt idx="2">
                  <c:v>6.9289999999999949</c:v>
                </c:pt>
                <c:pt idx="3">
                  <c:v>6.90899999999999</c:v>
                </c:pt>
                <c:pt idx="4">
                  <c:v>6.6050000000000049</c:v>
                </c:pt>
                <c:pt idx="5">
                  <c:v>7.027000000000001</c:v>
                </c:pt>
                <c:pt idx="6">
                  <c:v>5.6999999999999869</c:v>
                </c:pt>
                <c:pt idx="7">
                  <c:v>7.076999999999984</c:v>
                </c:pt>
                <c:pt idx="8">
                  <c:v>7.9619999999999935</c:v>
                </c:pt>
                <c:pt idx="9">
                  <c:v>8.0789999999999882</c:v>
                </c:pt>
                <c:pt idx="10">
                  <c:v>7.1999999999999869</c:v>
                </c:pt>
                <c:pt idx="11">
                  <c:v>6.974000000000002</c:v>
                </c:pt>
                <c:pt idx="12">
                  <c:v>6.2140000000000075</c:v>
                </c:pt>
                <c:pt idx="13">
                  <c:v>6.0019999999999856</c:v>
                </c:pt>
                <c:pt idx="14">
                  <c:v>6.0520000000000218</c:v>
                </c:pt>
                <c:pt idx="15">
                  <c:v>6.0779999999999976</c:v>
                </c:pt>
                <c:pt idx="16">
                  <c:v>6.1079999999999899</c:v>
                </c:pt>
                <c:pt idx="17">
                  <c:v>6.1399999999999864</c:v>
                </c:pt>
                <c:pt idx="18">
                  <c:v>6.1610000000000058</c:v>
                </c:pt>
                <c:pt idx="19">
                  <c:v>6.177999999999999</c:v>
                </c:pt>
                <c:pt idx="20">
                  <c:v>6.1989999999999874</c:v>
                </c:pt>
                <c:pt idx="21">
                  <c:v>6.2239999999999913</c:v>
                </c:pt>
                <c:pt idx="22">
                  <c:v>6.251999999999998</c:v>
                </c:pt>
                <c:pt idx="23">
                  <c:v>6.2790000000000123</c:v>
                </c:pt>
                <c:pt idx="24" formatCode="#,##0.00">
                  <c:v>6.3060000000000045</c:v>
                </c:pt>
                <c:pt idx="25">
                  <c:v>6.3320000000000194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7.4210000000000029</c:v>
                </c:pt>
                <c:pt idx="1">
                  <c:v>8.1839999999999904</c:v>
                </c:pt>
                <c:pt idx="2">
                  <c:v>8.5949999999999918</c:v>
                </c:pt>
                <c:pt idx="3">
                  <c:v>7.2769999999999992</c:v>
                </c:pt>
                <c:pt idx="4">
                  <c:v>9.5229999999999855</c:v>
                </c:pt>
                <c:pt idx="5">
                  <c:v>8.3679999999999968</c:v>
                </c:pt>
                <c:pt idx="6">
                  <c:v>6.7609999999999877</c:v>
                </c:pt>
                <c:pt idx="7">
                  <c:v>7.2589999999999817</c:v>
                </c:pt>
                <c:pt idx="8">
                  <c:v>7.7019999999999875</c:v>
                </c:pt>
                <c:pt idx="9">
                  <c:v>8.2490000000000006</c:v>
                </c:pt>
                <c:pt idx="10">
                  <c:v>7.6750000000000265</c:v>
                </c:pt>
                <c:pt idx="11">
                  <c:v>7.5459999999999967</c:v>
                </c:pt>
                <c:pt idx="12">
                  <c:v>7.4569999999999999</c:v>
                </c:pt>
                <c:pt idx="13">
                  <c:v>7.4640000000000146</c:v>
                </c:pt>
                <c:pt idx="14">
                  <c:v>7.4789999999999965</c:v>
                </c:pt>
                <c:pt idx="15">
                  <c:v>7.4709999999999965</c:v>
                </c:pt>
                <c:pt idx="16">
                  <c:v>7.4580000000000002</c:v>
                </c:pt>
                <c:pt idx="17">
                  <c:v>7.4460000000000051</c:v>
                </c:pt>
                <c:pt idx="18">
                  <c:v>7.4379999999999944</c:v>
                </c:pt>
                <c:pt idx="19">
                  <c:v>7.4330000000000043</c:v>
                </c:pt>
                <c:pt idx="20">
                  <c:v>7.4329999999999909</c:v>
                </c:pt>
                <c:pt idx="21">
                  <c:v>7.4370000000000021</c:v>
                </c:pt>
                <c:pt idx="22">
                  <c:v>7.4420000000000117</c:v>
                </c:pt>
                <c:pt idx="23">
                  <c:v>7.4500000000000011</c:v>
                </c:pt>
                <c:pt idx="24" formatCode="#,##0.00">
                  <c:v>7.459999999999976</c:v>
                </c:pt>
                <c:pt idx="25">
                  <c:v>7.4709999999999877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11.983000000000009</c:v>
                </c:pt>
                <c:pt idx="1">
                  <c:v>11.479000000000001</c:v>
                </c:pt>
                <c:pt idx="2">
                  <c:v>11.129999999999988</c:v>
                </c:pt>
                <c:pt idx="3">
                  <c:v>11.533000000000028</c:v>
                </c:pt>
                <c:pt idx="4">
                  <c:v>10.024999999999999</c:v>
                </c:pt>
                <c:pt idx="5">
                  <c:v>10.526999999999987</c:v>
                </c:pt>
                <c:pt idx="6">
                  <c:v>10.033000000000005</c:v>
                </c:pt>
                <c:pt idx="7">
                  <c:v>9.890999999999984</c:v>
                </c:pt>
                <c:pt idx="8">
                  <c:v>9.4370000000000029</c:v>
                </c:pt>
                <c:pt idx="9">
                  <c:v>10.377000000000001</c:v>
                </c:pt>
                <c:pt idx="10">
                  <c:v>10.752000000000001</c:v>
                </c:pt>
                <c:pt idx="11">
                  <c:v>10.648000000000017</c:v>
                </c:pt>
                <c:pt idx="12">
                  <c:v>10.566000000000003</c:v>
                </c:pt>
                <c:pt idx="13">
                  <c:v>10.549000000000003</c:v>
                </c:pt>
                <c:pt idx="14">
                  <c:v>10.516000000000004</c:v>
                </c:pt>
                <c:pt idx="15">
                  <c:v>10.542000000000019</c:v>
                </c:pt>
                <c:pt idx="16">
                  <c:v>10.563000000000056</c:v>
                </c:pt>
                <c:pt idx="17">
                  <c:v>10.58399999999998</c:v>
                </c:pt>
                <c:pt idx="18">
                  <c:v>10.603999999999994</c:v>
                </c:pt>
                <c:pt idx="19">
                  <c:v>10.623999999999985</c:v>
                </c:pt>
                <c:pt idx="20">
                  <c:v>10.644000000000002</c:v>
                </c:pt>
                <c:pt idx="21">
                  <c:v>10.663000000000006</c:v>
                </c:pt>
                <c:pt idx="22">
                  <c:v>10.681000000000015</c:v>
                </c:pt>
                <c:pt idx="23">
                  <c:v>10.699999999999987</c:v>
                </c:pt>
                <c:pt idx="24" formatCode="#,##0.00">
                  <c:v>10.718000000000002</c:v>
                </c:pt>
                <c:pt idx="25">
                  <c:v>10.735999999999988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21.869999999999997</c:v>
                </c:pt>
                <c:pt idx="1">
                  <c:v>18.642999999999986</c:v>
                </c:pt>
                <c:pt idx="2">
                  <c:v>16.666999999999948</c:v>
                </c:pt>
                <c:pt idx="3">
                  <c:v>21.225999999999971</c:v>
                </c:pt>
                <c:pt idx="4">
                  <c:v>21.595999999999982</c:v>
                </c:pt>
                <c:pt idx="5">
                  <c:v>21.32600000000005</c:v>
                </c:pt>
                <c:pt idx="6">
                  <c:v>21.453999999999965</c:v>
                </c:pt>
                <c:pt idx="7">
                  <c:v>20.324999999999982</c:v>
                </c:pt>
                <c:pt idx="8">
                  <c:v>20.610999999999969</c:v>
                </c:pt>
                <c:pt idx="9">
                  <c:v>17.726999999999993</c:v>
                </c:pt>
                <c:pt idx="10">
                  <c:v>18.214999999999975</c:v>
                </c:pt>
                <c:pt idx="11">
                  <c:v>18.592000000000006</c:v>
                </c:pt>
                <c:pt idx="12">
                  <c:v>18.973000000000003</c:v>
                </c:pt>
                <c:pt idx="13">
                  <c:v>19.19900000000003</c:v>
                </c:pt>
                <c:pt idx="14">
                  <c:v>19.418000000000017</c:v>
                </c:pt>
                <c:pt idx="15">
                  <c:v>19.602</c:v>
                </c:pt>
                <c:pt idx="16">
                  <c:v>19.737999999999992</c:v>
                </c:pt>
                <c:pt idx="17">
                  <c:v>19.882000000000009</c:v>
                </c:pt>
                <c:pt idx="18">
                  <c:v>20.032000000000014</c:v>
                </c:pt>
                <c:pt idx="19">
                  <c:v>20.191000000000003</c:v>
                </c:pt>
                <c:pt idx="20">
                  <c:v>20.375999999999955</c:v>
                </c:pt>
                <c:pt idx="21">
                  <c:v>20.56100000000006</c:v>
                </c:pt>
                <c:pt idx="22">
                  <c:v>20.749999999999982</c:v>
                </c:pt>
                <c:pt idx="23">
                  <c:v>20.942000000000021</c:v>
                </c:pt>
                <c:pt idx="24" formatCode="#,##0.00">
                  <c:v>21.136000000000024</c:v>
                </c:pt>
                <c:pt idx="25">
                  <c:v>21.333999999999975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32.929000000000094</c:v>
                </c:pt>
                <c:pt idx="1">
                  <c:v>33.670999999999943</c:v>
                </c:pt>
                <c:pt idx="2">
                  <c:v>34.498000000000033</c:v>
                </c:pt>
                <c:pt idx="3">
                  <c:v>34.509999999999934</c:v>
                </c:pt>
                <c:pt idx="4">
                  <c:v>36.082000000000029</c:v>
                </c:pt>
                <c:pt idx="5">
                  <c:v>35.56500000000004</c:v>
                </c:pt>
                <c:pt idx="6">
                  <c:v>32.963000000000036</c:v>
                </c:pt>
                <c:pt idx="7">
                  <c:v>33.860999999999997</c:v>
                </c:pt>
                <c:pt idx="8">
                  <c:v>34.206999999999987</c:v>
                </c:pt>
                <c:pt idx="9">
                  <c:v>34.531999999999996</c:v>
                </c:pt>
                <c:pt idx="10">
                  <c:v>34.842999999999925</c:v>
                </c:pt>
                <c:pt idx="11">
                  <c:v>35.528000000000006</c:v>
                </c:pt>
                <c:pt idx="12">
                  <c:v>36.120000000000005</c:v>
                </c:pt>
                <c:pt idx="13">
                  <c:v>36.658000000000044</c:v>
                </c:pt>
                <c:pt idx="14">
                  <c:v>37.239999999999988</c:v>
                </c:pt>
                <c:pt idx="15">
                  <c:v>37.704000000000022</c:v>
                </c:pt>
                <c:pt idx="16">
                  <c:v>38.091000000000044</c:v>
                </c:pt>
                <c:pt idx="17">
                  <c:v>38.458000000000077</c:v>
                </c:pt>
                <c:pt idx="18">
                  <c:v>38.818999999999996</c:v>
                </c:pt>
                <c:pt idx="19">
                  <c:v>39.180000000000028</c:v>
                </c:pt>
                <c:pt idx="20">
                  <c:v>39.541000000000032</c:v>
                </c:pt>
                <c:pt idx="21">
                  <c:v>39.901000000000046</c:v>
                </c:pt>
                <c:pt idx="22">
                  <c:v>40.261000000000102</c:v>
                </c:pt>
                <c:pt idx="23">
                  <c:v>40.625999999999969</c:v>
                </c:pt>
                <c:pt idx="24" formatCode="#,##0.00">
                  <c:v>40.996999999999922</c:v>
                </c:pt>
                <c:pt idx="25">
                  <c:v>41.372999999999976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7.9189999999999987</c:v>
                </c:pt>
                <c:pt idx="1">
                  <c:v>7.4400000000000031</c:v>
                </c:pt>
                <c:pt idx="2">
                  <c:v>7.7209999999999983</c:v>
                </c:pt>
                <c:pt idx="3">
                  <c:v>7.8440000000000021</c:v>
                </c:pt>
                <c:pt idx="4">
                  <c:v>7.8929999999999767</c:v>
                </c:pt>
                <c:pt idx="5">
                  <c:v>6.4030000000000102</c:v>
                </c:pt>
                <c:pt idx="6">
                  <c:v>7.1149999999999975</c:v>
                </c:pt>
                <c:pt idx="7">
                  <c:v>6.8739999999999952</c:v>
                </c:pt>
                <c:pt idx="8">
                  <c:v>6.5729999999999968</c:v>
                </c:pt>
                <c:pt idx="9">
                  <c:v>7.3000000000000034</c:v>
                </c:pt>
                <c:pt idx="10">
                  <c:v>7.0209999999999999</c:v>
                </c:pt>
                <c:pt idx="11">
                  <c:v>6.9629999999999983</c:v>
                </c:pt>
                <c:pt idx="12">
                  <c:v>6.9499999999999993</c:v>
                </c:pt>
                <c:pt idx="13">
                  <c:v>6.9579999999999984</c:v>
                </c:pt>
                <c:pt idx="14">
                  <c:v>6.9989999999999961</c:v>
                </c:pt>
                <c:pt idx="15">
                  <c:v>7.004999999999999</c:v>
                </c:pt>
                <c:pt idx="16">
                  <c:v>7.0089999999999879</c:v>
                </c:pt>
                <c:pt idx="17">
                  <c:v>7.0049999999999901</c:v>
                </c:pt>
                <c:pt idx="18">
                  <c:v>6.9979999999999913</c:v>
                </c:pt>
                <c:pt idx="19">
                  <c:v>6.9880000000000031</c:v>
                </c:pt>
                <c:pt idx="20">
                  <c:v>6.9810000000000016</c:v>
                </c:pt>
                <c:pt idx="21">
                  <c:v>6.9730000000000052</c:v>
                </c:pt>
                <c:pt idx="22">
                  <c:v>6.9640000000000031</c:v>
                </c:pt>
                <c:pt idx="23">
                  <c:v>6.9569999999999927</c:v>
                </c:pt>
                <c:pt idx="24">
                  <c:v>6.9490000000000034</c:v>
                </c:pt>
                <c:pt idx="25">
                  <c:v>6.9410000000000078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37.212000000000074</c:v>
                </c:pt>
                <c:pt idx="1">
                  <c:v>36.128999999999927</c:v>
                </c:pt>
                <c:pt idx="2">
                  <c:v>37.473000000000042</c:v>
                </c:pt>
                <c:pt idx="3">
                  <c:v>37.576999999999906</c:v>
                </c:pt>
                <c:pt idx="4">
                  <c:v>39.031000000000041</c:v>
                </c:pt>
                <c:pt idx="5">
                  <c:v>41.076999999999998</c:v>
                </c:pt>
                <c:pt idx="6">
                  <c:v>39.169000000000025</c:v>
                </c:pt>
                <c:pt idx="7">
                  <c:v>39.115999999999964</c:v>
                </c:pt>
                <c:pt idx="8">
                  <c:v>39.709999999999908</c:v>
                </c:pt>
                <c:pt idx="9">
                  <c:v>41.752999999999929</c:v>
                </c:pt>
                <c:pt idx="10">
                  <c:v>39.057000000000073</c:v>
                </c:pt>
                <c:pt idx="11">
                  <c:v>38.583999999999932</c:v>
                </c:pt>
                <c:pt idx="12">
                  <c:v>38.067999999999941</c:v>
                </c:pt>
                <c:pt idx="13">
                  <c:v>37.672999999999959</c:v>
                </c:pt>
                <c:pt idx="14">
                  <c:v>37.290000000000035</c:v>
                </c:pt>
                <c:pt idx="15">
                  <c:v>36.893000000000001</c:v>
                </c:pt>
                <c:pt idx="16">
                  <c:v>36.58099999999996</c:v>
                </c:pt>
                <c:pt idx="17">
                  <c:v>36.252999999999922</c:v>
                </c:pt>
                <c:pt idx="18">
                  <c:v>35.926000000000009</c:v>
                </c:pt>
                <c:pt idx="19">
                  <c:v>35.605999999999952</c:v>
                </c:pt>
                <c:pt idx="20">
                  <c:v>35.334000000000053</c:v>
                </c:pt>
                <c:pt idx="21">
                  <c:v>35.051999999999964</c:v>
                </c:pt>
                <c:pt idx="22">
                  <c:v>34.777999999999828</c:v>
                </c:pt>
                <c:pt idx="23">
                  <c:v>34.512000000000015</c:v>
                </c:pt>
                <c:pt idx="24">
                  <c:v>34.253999999999991</c:v>
                </c:pt>
                <c:pt idx="25">
                  <c:v>34.026999999999944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19.01299999999997</c:v>
                </c:pt>
                <c:pt idx="1">
                  <c:v>18.172000000000022</c:v>
                </c:pt>
                <c:pt idx="2">
                  <c:v>22.001000000000001</c:v>
                </c:pt>
                <c:pt idx="3">
                  <c:v>18.980000000000008</c:v>
                </c:pt>
                <c:pt idx="4">
                  <c:v>18.941000000000013</c:v>
                </c:pt>
                <c:pt idx="5">
                  <c:v>17.280999999999981</c:v>
                </c:pt>
                <c:pt idx="6">
                  <c:v>16.888999999999967</c:v>
                </c:pt>
                <c:pt idx="7">
                  <c:v>17.864000000000015</c:v>
                </c:pt>
                <c:pt idx="8">
                  <c:v>19.102000000000032</c:v>
                </c:pt>
                <c:pt idx="9">
                  <c:v>19.020999999999965</c:v>
                </c:pt>
                <c:pt idx="10">
                  <c:v>18.45299999999995</c:v>
                </c:pt>
                <c:pt idx="11">
                  <c:v>18.036999999999988</c:v>
                </c:pt>
                <c:pt idx="12">
                  <c:v>18.052000000000014</c:v>
                </c:pt>
                <c:pt idx="13">
                  <c:v>18.120999999999949</c:v>
                </c:pt>
                <c:pt idx="14">
                  <c:v>18.203999999999976</c:v>
                </c:pt>
                <c:pt idx="15">
                  <c:v>18.263999999999957</c:v>
                </c:pt>
                <c:pt idx="16">
                  <c:v>18.301999999999989</c:v>
                </c:pt>
                <c:pt idx="17">
                  <c:v>18.294999999999987</c:v>
                </c:pt>
                <c:pt idx="18">
                  <c:v>18.308999999999983</c:v>
                </c:pt>
                <c:pt idx="19">
                  <c:v>18.310999999999975</c:v>
                </c:pt>
                <c:pt idx="20">
                  <c:v>18.33500000000004</c:v>
                </c:pt>
                <c:pt idx="21">
                  <c:v>18.362000000000041</c:v>
                </c:pt>
                <c:pt idx="22">
                  <c:v>18.393000000000036</c:v>
                </c:pt>
                <c:pt idx="23">
                  <c:v>18.425000000000011</c:v>
                </c:pt>
                <c:pt idx="24" formatCode="#,##0.00">
                  <c:v>18.459000000000003</c:v>
                </c:pt>
                <c:pt idx="25">
                  <c:v>18.494000000000039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74.206999999999866</c:v>
                </c:pt>
                <c:pt idx="1">
                  <c:v>77.058000000000149</c:v>
                </c:pt>
                <c:pt idx="2">
                  <c:v>79.999999999999957</c:v>
                </c:pt>
                <c:pt idx="3">
                  <c:v>75.995000000000033</c:v>
                </c:pt>
                <c:pt idx="4">
                  <c:v>80.294000000000011</c:v>
                </c:pt>
                <c:pt idx="5">
                  <c:v>81.519999999999982</c:v>
                </c:pt>
                <c:pt idx="6">
                  <c:v>85.662999999999982</c:v>
                </c:pt>
                <c:pt idx="7">
                  <c:v>79.773000000000096</c:v>
                </c:pt>
                <c:pt idx="8">
                  <c:v>82.703999999999837</c:v>
                </c:pt>
                <c:pt idx="9">
                  <c:v>86.510000000000019</c:v>
                </c:pt>
                <c:pt idx="10">
                  <c:v>84.826000000000036</c:v>
                </c:pt>
                <c:pt idx="11">
                  <c:v>84.68700000000014</c:v>
                </c:pt>
                <c:pt idx="12">
                  <c:v>85.777000000000058</c:v>
                </c:pt>
                <c:pt idx="13">
                  <c:v>86.592000000000084</c:v>
                </c:pt>
                <c:pt idx="14">
                  <c:v>87.504000000000133</c:v>
                </c:pt>
                <c:pt idx="15">
                  <c:v>88.223000000000042</c:v>
                </c:pt>
                <c:pt idx="16">
                  <c:v>88.810000000000045</c:v>
                </c:pt>
                <c:pt idx="17">
                  <c:v>89.351000000000113</c:v>
                </c:pt>
                <c:pt idx="18">
                  <c:v>89.861000000000061</c:v>
                </c:pt>
                <c:pt idx="19">
                  <c:v>90.351999999999947</c:v>
                </c:pt>
                <c:pt idx="20">
                  <c:v>90.853999999999985</c:v>
                </c:pt>
                <c:pt idx="21">
                  <c:v>91.337000000000046</c:v>
                </c:pt>
                <c:pt idx="22">
                  <c:v>91.806999999999931</c:v>
                </c:pt>
                <c:pt idx="23">
                  <c:v>92.278999999999968</c:v>
                </c:pt>
                <c:pt idx="24">
                  <c:v>92.733000000000089</c:v>
                </c:pt>
                <c:pt idx="25">
                  <c:v>93.174000000000035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52.046999999999997</c:v>
                </c:pt>
                <c:pt idx="1">
                  <c:v>49.776999999999923</c:v>
                </c:pt>
                <c:pt idx="2">
                  <c:v>54.629999999999946</c:v>
                </c:pt>
                <c:pt idx="3">
                  <c:v>53.383999999999993</c:v>
                </c:pt>
                <c:pt idx="4">
                  <c:v>56.725999999999942</c:v>
                </c:pt>
                <c:pt idx="5">
                  <c:v>54.988000000000021</c:v>
                </c:pt>
                <c:pt idx="6">
                  <c:v>53.392999999999986</c:v>
                </c:pt>
                <c:pt idx="7">
                  <c:v>53.244999999999997</c:v>
                </c:pt>
                <c:pt idx="8">
                  <c:v>54.529999999999973</c:v>
                </c:pt>
                <c:pt idx="9">
                  <c:v>58.941000000000003</c:v>
                </c:pt>
                <c:pt idx="10">
                  <c:v>56.321000000000012</c:v>
                </c:pt>
                <c:pt idx="11">
                  <c:v>56.528000000000027</c:v>
                </c:pt>
                <c:pt idx="12">
                  <c:v>55.988999999999969</c:v>
                </c:pt>
                <c:pt idx="13">
                  <c:v>56.036999999999992</c:v>
                </c:pt>
                <c:pt idx="14">
                  <c:v>56.380999999999993</c:v>
                </c:pt>
                <c:pt idx="15">
                  <c:v>56.638000000000069</c:v>
                </c:pt>
                <c:pt idx="16">
                  <c:v>56.893000000000043</c:v>
                </c:pt>
                <c:pt idx="17">
                  <c:v>57.155999999999885</c:v>
                </c:pt>
                <c:pt idx="18">
                  <c:v>57.42200000000004</c:v>
                </c:pt>
                <c:pt idx="19">
                  <c:v>57.69700000000001</c:v>
                </c:pt>
                <c:pt idx="20">
                  <c:v>57.965000000000032</c:v>
                </c:pt>
                <c:pt idx="21">
                  <c:v>58.237000000000002</c:v>
                </c:pt>
                <c:pt idx="22">
                  <c:v>58.514999999999993</c:v>
                </c:pt>
                <c:pt idx="23">
                  <c:v>58.792000000000051</c:v>
                </c:pt>
                <c:pt idx="24">
                  <c:v>59.072999999999922</c:v>
                </c:pt>
                <c:pt idx="25">
                  <c:v>59.350000000000037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66.782000000000096</c:v>
                </c:pt>
                <c:pt idx="1">
                  <c:v>63.792999999999928</c:v>
                </c:pt>
                <c:pt idx="2">
                  <c:v>62.294999999999973</c:v>
                </c:pt>
                <c:pt idx="3">
                  <c:v>67.268999999999934</c:v>
                </c:pt>
                <c:pt idx="4">
                  <c:v>67.703000000000003</c:v>
                </c:pt>
                <c:pt idx="5">
                  <c:v>67.418000000000077</c:v>
                </c:pt>
                <c:pt idx="6">
                  <c:v>64.45</c:v>
                </c:pt>
                <c:pt idx="7">
                  <c:v>64.07699999999997</c:v>
                </c:pt>
                <c:pt idx="8">
                  <c:v>64.254999999999967</c:v>
                </c:pt>
                <c:pt idx="9">
                  <c:v>62.635999999999989</c:v>
                </c:pt>
                <c:pt idx="10">
                  <c:v>63.809999999999903</c:v>
                </c:pt>
                <c:pt idx="11">
                  <c:v>64.768000000000029</c:v>
                </c:pt>
                <c:pt idx="12">
                  <c:v>65.659000000000006</c:v>
                </c:pt>
                <c:pt idx="13">
                  <c:v>66.406000000000077</c:v>
                </c:pt>
                <c:pt idx="14">
                  <c:v>67.174000000000007</c:v>
                </c:pt>
                <c:pt idx="15">
                  <c:v>67.848000000000042</c:v>
                </c:pt>
                <c:pt idx="16">
                  <c:v>68.392000000000095</c:v>
                </c:pt>
                <c:pt idx="17">
                  <c:v>68.924000000000063</c:v>
                </c:pt>
                <c:pt idx="18">
                  <c:v>69.455000000000013</c:v>
                </c:pt>
                <c:pt idx="19">
                  <c:v>69.995000000000019</c:v>
                </c:pt>
                <c:pt idx="20">
                  <c:v>70.560999999999993</c:v>
                </c:pt>
                <c:pt idx="21">
                  <c:v>71.125000000000114</c:v>
                </c:pt>
                <c:pt idx="22">
                  <c:v>71.692000000000093</c:v>
                </c:pt>
                <c:pt idx="23">
                  <c:v>72.267999999999972</c:v>
                </c:pt>
                <c:pt idx="24">
                  <c:v>72.850999999999942</c:v>
                </c:pt>
                <c:pt idx="25">
                  <c:v>73.442999999999941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25.091649391299192</c:v>
                </c:pt>
                <c:pt idx="1">
                  <c:v>23.678234281303776</c:v>
                </c:pt>
                <c:pt idx="2">
                  <c:v>25.730742146032799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20.465448644705553</c:v>
                </c:pt>
                <c:pt idx="1">
                  <c:v>20.899260820518919</c:v>
                </c:pt>
                <c:pt idx="2">
                  <c:v>20.793262072179086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30.340135548054043</c:v>
                </c:pt>
                <c:pt idx="1">
                  <c:v>31.476726236418713</c:v>
                </c:pt>
                <c:pt idx="2">
                  <c:v>32.643494529287508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6.4316472326535994</c:v>
                </c:pt>
                <c:pt idx="1">
                  <c:v>6.8474291990737814</c:v>
                </c:pt>
                <c:pt idx="2">
                  <c:v>6.4793696505961336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15.288048919374583</c:v>
                </c:pt>
                <c:pt idx="1">
                  <c:v>14.493038651071691</c:v>
                </c:pt>
                <c:pt idx="2">
                  <c:v>11.921353471441215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2.3830702639130319</c:v>
                </c:pt>
                <c:pt idx="1">
                  <c:v>2.6053108116131334</c:v>
                </c:pt>
                <c:pt idx="2">
                  <c:v>2.4317781304632704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-3.6080000000001746</c:v>
                </c:pt>
                <c:pt idx="1">
                  <c:v>1.3329999999999913</c:v>
                </c:pt>
                <c:pt idx="2">
                  <c:v>3.3060000000000542</c:v>
                </c:pt>
                <c:pt idx="3">
                  <c:v>1.1719999999999686</c:v>
                </c:pt>
                <c:pt idx="4">
                  <c:v>-2.019999999999925</c:v>
                </c:pt>
                <c:pt idx="5">
                  <c:v>0.61799999999998967</c:v>
                </c:pt>
                <c:pt idx="7">
                  <c:v>0.80099999999987403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9.6330000000000382</c:v>
                </c:pt>
                <c:pt idx="1">
                  <c:v>3.0290000000000248</c:v>
                </c:pt>
                <c:pt idx="2">
                  <c:v>8.347999999999999</c:v>
                </c:pt>
                <c:pt idx="3">
                  <c:v>4.1000000000089187E-2</c:v>
                </c:pt>
                <c:pt idx="4">
                  <c:v>-5.030000000000129</c:v>
                </c:pt>
                <c:pt idx="5">
                  <c:v>-7.9999999999992077E-2</c:v>
                </c:pt>
                <c:pt idx="7">
                  <c:v>15.941000000000031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0.38386454121834834</c:v>
                </c:pt>
                <c:pt idx="2">
                  <c:v>0.2491350248143176</c:v>
                </c:pt>
                <c:pt idx="3">
                  <c:v>-1.7026560518873857</c:v>
                </c:pt>
                <c:pt idx="4">
                  <c:v>1.5703023523561122E-2</c:v>
                </c:pt>
                <c:pt idx="6">
                  <c:v>0.34272636462246986</c:v>
                </c:pt>
                <c:pt idx="7">
                  <c:v>0.24003161886183566</c:v>
                </c:pt>
                <c:pt idx="8">
                  <c:v>0.30162165676401731</c:v>
                </c:pt>
                <c:pt idx="10">
                  <c:v>2.802984861403468</c:v>
                </c:pt>
                <c:pt idx="11">
                  <c:v>-0.70310341401937926</c:v>
                </c:pt>
                <c:pt idx="12">
                  <c:v>0.11163479256177666</c:v>
                </c:pt>
                <c:pt idx="14">
                  <c:v>-1.0331485232325188</c:v>
                </c:pt>
                <c:pt idx="15">
                  <c:v>2.0593741179597558E-2</c:v>
                </c:pt>
                <c:pt idx="16">
                  <c:v>1.5276965748210358</c:v>
                </c:pt>
                <c:pt idx="17">
                  <c:v>1.198261016217983</c:v>
                </c:pt>
                <c:pt idx="19">
                  <c:v>-0.54194787102009867</c:v>
                </c:pt>
                <c:pt idx="20">
                  <c:v>-0.48018096302627766</c:v>
                </c:pt>
                <c:pt idx="21">
                  <c:v>-1.1157814524096143</c:v>
                </c:pt>
                <c:pt idx="22">
                  <c:v>0.31564380049768914</c:v>
                </c:pt>
                <c:pt idx="23">
                  <c:v>-0.60175655387834093</c:v>
                </c:pt>
                <c:pt idx="25">
                  <c:v>-1.4085226989741684</c:v>
                </c:pt>
                <c:pt idx="26">
                  <c:v>-0.71444898232843057</c:v>
                </c:pt>
                <c:pt idx="27">
                  <c:v>-0.82518533321382925</c:v>
                </c:pt>
                <c:pt idx="29">
                  <c:v>-6.7872485915820846E-2</c:v>
                </c:pt>
                <c:pt idx="30">
                  <c:v>0.21001468848851346</c:v>
                </c:pt>
                <c:pt idx="31">
                  <c:v>1.7343717334926234</c:v>
                </c:pt>
                <c:pt idx="32">
                  <c:v>1.0890713176993083</c:v>
                </c:pt>
                <c:pt idx="33">
                  <c:v>-0.77801783676146874</c:v>
                </c:pt>
                <c:pt idx="34">
                  <c:v>0.21396447197121748</c:v>
                </c:pt>
                <c:pt idx="36">
                  <c:v>1.4876093134788659</c:v>
                </c:pt>
                <c:pt idx="37">
                  <c:v>1.4557349671154185</c:v>
                </c:pt>
                <c:pt idx="38">
                  <c:v>1.3419736281632622</c:v>
                </c:pt>
                <c:pt idx="39">
                  <c:v>0.76803407534868917</c:v>
                </c:pt>
                <c:pt idx="40">
                  <c:v>1.253783443344747</c:v>
                </c:pt>
                <c:pt idx="42">
                  <c:v>2.3919715316329748</c:v>
                </c:pt>
                <c:pt idx="43">
                  <c:v>1.4329791921552371E-2</c:v>
                </c:pt>
                <c:pt idx="44">
                  <c:v>0.94910093868012524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5.9552307332544352E-2</c:v>
                </c:pt>
                <c:pt idx="2">
                  <c:v>-1.8138750270341841</c:v>
                </c:pt>
                <c:pt idx="3">
                  <c:v>-5.1942257943010102</c:v>
                </c:pt>
                <c:pt idx="4">
                  <c:v>-2.3120368113490053</c:v>
                </c:pt>
                <c:pt idx="6">
                  <c:v>-0.14468818585872123</c:v>
                </c:pt>
                <c:pt idx="7">
                  <c:v>-4.2905334472120638</c:v>
                </c:pt>
                <c:pt idx="8">
                  <c:v>-1.9397218443931274</c:v>
                </c:pt>
                <c:pt idx="10">
                  <c:v>2.5154923231507142</c:v>
                </c:pt>
                <c:pt idx="11">
                  <c:v>-0.38724589759284722</c:v>
                </c:pt>
                <c:pt idx="12">
                  <c:v>0.12967295448016447</c:v>
                </c:pt>
                <c:pt idx="14">
                  <c:v>1.9752964037174081</c:v>
                </c:pt>
                <c:pt idx="15">
                  <c:v>-2.8285859961625137</c:v>
                </c:pt>
                <c:pt idx="16">
                  <c:v>-1.579087588253969</c:v>
                </c:pt>
                <c:pt idx="17">
                  <c:v>-1.8250748726093668</c:v>
                </c:pt>
                <c:pt idx="19">
                  <c:v>-3.5750669760385545</c:v>
                </c:pt>
                <c:pt idx="20">
                  <c:v>-2.4530135382539897</c:v>
                </c:pt>
                <c:pt idx="21">
                  <c:v>-2.5240377054060237</c:v>
                </c:pt>
                <c:pt idx="22">
                  <c:v>-0.5439435970374884</c:v>
                </c:pt>
                <c:pt idx="23">
                  <c:v>-2.4870492054056337</c:v>
                </c:pt>
                <c:pt idx="25">
                  <c:v>-2.5592914300910596</c:v>
                </c:pt>
                <c:pt idx="26">
                  <c:v>0.78959922617178879</c:v>
                </c:pt>
                <c:pt idx="27">
                  <c:v>0.18400847304447243</c:v>
                </c:pt>
                <c:pt idx="29">
                  <c:v>2.2041000546205058</c:v>
                </c:pt>
                <c:pt idx="30">
                  <c:v>1.4930959898662888</c:v>
                </c:pt>
                <c:pt idx="31">
                  <c:v>1.4482662162142557</c:v>
                </c:pt>
                <c:pt idx="32">
                  <c:v>1.5817977564408725</c:v>
                </c:pt>
                <c:pt idx="33">
                  <c:v>4.8094806416881353</c:v>
                </c:pt>
                <c:pt idx="34">
                  <c:v>2.3999010083728178</c:v>
                </c:pt>
                <c:pt idx="36">
                  <c:v>5.0515679032211214</c:v>
                </c:pt>
                <c:pt idx="37">
                  <c:v>-0.52130005624112519</c:v>
                </c:pt>
                <c:pt idx="38">
                  <c:v>1.5941740521181247</c:v>
                </c:pt>
                <c:pt idx="39">
                  <c:v>3.0619626781615006</c:v>
                </c:pt>
                <c:pt idx="40">
                  <c:v>2.339756570365914</c:v>
                </c:pt>
                <c:pt idx="42">
                  <c:v>1.4484933882912721</c:v>
                </c:pt>
                <c:pt idx="43">
                  <c:v>3.5679917632889691</c:v>
                </c:pt>
                <c:pt idx="44">
                  <c:v>2.7863748353996964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2.6966791400748669</c:v>
                </c:pt>
                <c:pt idx="1">
                  <c:v>0.63885872488435425</c:v>
                </c:pt>
                <c:pt idx="2">
                  <c:v>2.0608486423273202</c:v>
                </c:pt>
                <c:pt idx="3">
                  <c:v>0.8634499905869113</c:v>
                </c:pt>
                <c:pt idx="4">
                  <c:v>-0.32163306369631961</c:v>
                </c:pt>
                <c:pt idx="5">
                  <c:v>3.1437035288168609</c:v>
                </c:pt>
                <c:pt idx="6">
                  <c:v>1.1564603332715686</c:v>
                </c:pt>
                <c:pt idx="7">
                  <c:v>0.39001245313069166</c:v>
                </c:pt>
                <c:pt idx="8">
                  <c:v>0.17185162341337756</c:v>
                </c:pt>
                <c:pt idx="9">
                  <c:v>0.22275940613441847</c:v>
                </c:pt>
                <c:pt idx="10">
                  <c:v>1.448035387778047</c:v>
                </c:pt>
                <c:pt idx="11">
                  <c:v>0.98612922717861906</c:v>
                </c:pt>
                <c:pt idx="12">
                  <c:v>-0.70550299523913207</c:v>
                </c:pt>
                <c:pt idx="13">
                  <c:v>-0.10724312275471126</c:v>
                </c:pt>
                <c:pt idx="14">
                  <c:v>-1.4275206357194925</c:v>
                </c:pt>
                <c:pt idx="15">
                  <c:v>-1.0991498188283053</c:v>
                </c:pt>
                <c:pt idx="16">
                  <c:v>-1.2421381750758611</c:v>
                </c:pt>
                <c:pt idx="17">
                  <c:v>-1.5854750251961001</c:v>
                </c:pt>
                <c:pt idx="18">
                  <c:v>-0.83924408956980745</c:v>
                </c:pt>
                <c:pt idx="19">
                  <c:v>2.6276262796327943E-2</c:v>
                </c:pt>
                <c:pt idx="20">
                  <c:v>-0.4081880323509246</c:v>
                </c:pt>
                <c:pt idx="21">
                  <c:v>0.57453114130399996</c:v>
                </c:pt>
                <c:pt idx="22">
                  <c:v>-1.9160674041962453</c:v>
                </c:pt>
                <c:pt idx="23">
                  <c:v>-8.4480533455870699E-2</c:v>
                </c:pt>
                <c:pt idx="24">
                  <c:v>-1.27339265296213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3.6086543508979219E-2</c:v>
                </c:pt>
                <c:pt idx="1">
                  <c:v>3.9186494366206777</c:v>
                </c:pt>
                <c:pt idx="2">
                  <c:v>1.7903789085166739</c:v>
                </c:pt>
                <c:pt idx="3">
                  <c:v>2.5136802557891595</c:v>
                </c:pt>
                <c:pt idx="4">
                  <c:v>2.9406101067191539</c:v>
                </c:pt>
                <c:pt idx="5">
                  <c:v>3.5690579593073579</c:v>
                </c:pt>
                <c:pt idx="6">
                  <c:v>-0.61078699153795402</c:v>
                </c:pt>
                <c:pt idx="7">
                  <c:v>0.9116974457944087</c:v>
                </c:pt>
                <c:pt idx="8">
                  <c:v>0.72892783910067083</c:v>
                </c:pt>
                <c:pt idx="9">
                  <c:v>9.9707788130689146E-2</c:v>
                </c:pt>
                <c:pt idx="10">
                  <c:v>-0.14206897128252294</c:v>
                </c:pt>
                <c:pt idx="11">
                  <c:v>-2.6076578440888163</c:v>
                </c:pt>
                <c:pt idx="12">
                  <c:v>-0.97697760227914099</c:v>
                </c:pt>
                <c:pt idx="13">
                  <c:v>0.18777414584701768</c:v>
                </c:pt>
                <c:pt idx="14">
                  <c:v>-1.6217909075898849</c:v>
                </c:pt>
                <c:pt idx="15">
                  <c:v>-0.57905233129586975</c:v>
                </c:pt>
                <c:pt idx="16">
                  <c:v>-0.48703082078242499</c:v>
                </c:pt>
                <c:pt idx="17">
                  <c:v>4.8874999956168814</c:v>
                </c:pt>
                <c:pt idx="18">
                  <c:v>1.6829051738622702E-2</c:v>
                </c:pt>
                <c:pt idx="19">
                  <c:v>-4.0681735907690447E-2</c:v>
                </c:pt>
                <c:pt idx="20">
                  <c:v>-2.0926843048435231</c:v>
                </c:pt>
                <c:pt idx="21">
                  <c:v>2.5273554541900101</c:v>
                </c:pt>
                <c:pt idx="22">
                  <c:v>0.28617435489662579</c:v>
                </c:pt>
                <c:pt idx="23">
                  <c:v>0.61228508101867263</c:v>
                </c:pt>
                <c:pt idx="24">
                  <c:v>-0.94612047038427649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3.3355378649592211</c:v>
                </c:pt>
                <c:pt idx="1">
                  <c:v>5.7463690980347764</c:v>
                </c:pt>
                <c:pt idx="2">
                  <c:v>3.3891192037281037</c:v>
                </c:pt>
                <c:pt idx="3">
                  <c:v>0.2806262319394861</c:v>
                </c:pt>
                <c:pt idx="4">
                  <c:v>-3.8760517523783733</c:v>
                </c:pt>
                <c:pt idx="5">
                  <c:v>-2.3984428519695804</c:v>
                </c:pt>
                <c:pt idx="6">
                  <c:v>0.16634310895307536</c:v>
                </c:pt>
                <c:pt idx="7">
                  <c:v>-2.0005479376521187</c:v>
                </c:pt>
                <c:pt idx="8">
                  <c:v>-3.8419529656146736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3.9547359801296587</c:v>
                </c:pt>
                <c:pt idx="1">
                  <c:v>10.813727230332347</c:v>
                </c:pt>
                <c:pt idx="2">
                  <c:v>0.98747711020529039</c:v>
                </c:pt>
                <c:pt idx="3">
                  <c:v>-3.5846354463679546</c:v>
                </c:pt>
                <c:pt idx="4">
                  <c:v>-2.5000999138211597</c:v>
                </c:pt>
                <c:pt idx="5">
                  <c:v>4.8636473114478136</c:v>
                </c:pt>
                <c:pt idx="6">
                  <c:v>0.43467114934648521</c:v>
                </c:pt>
                <c:pt idx="7">
                  <c:v>0.89845943591529931</c:v>
                </c:pt>
                <c:pt idx="8">
                  <c:v>7.3017142812322078E-2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12.019738197231113</c:v>
                </c:pt>
                <c:pt idx="1">
                  <c:v>12.971067693012095</c:v>
                </c:pt>
                <c:pt idx="2">
                  <c:v>13.728566647423266</c:v>
                </c:pt>
                <c:pt idx="3">
                  <c:v>13.67713662356965</c:v>
                </c:pt>
                <c:pt idx="4">
                  <c:v>13.152086392821801</c:v>
                </c:pt>
                <c:pt idx="5">
                  <c:v>14.075073793188906</c:v>
                </c:pt>
                <c:pt idx="6">
                  <c:v>14.323174450868033</c:v>
                </c:pt>
                <c:pt idx="7">
                  <c:v>14.50190413600772</c:v>
                </c:pt>
                <c:pt idx="8">
                  <c:v>15.220590102385055</c:v>
                </c:pt>
                <c:pt idx="9">
                  <c:v>16.38430757226136</c:v>
                </c:pt>
                <c:pt idx="10">
                  <c:v>16.771752933263773</c:v>
                </c:pt>
                <c:pt idx="11">
                  <c:v>14.927991221523961</c:v>
                </c:pt>
                <c:pt idx="12">
                  <c:v>15.012090438624476</c:v>
                </c:pt>
                <c:pt idx="13">
                  <c:v>15.133138430951375</c:v>
                </c:pt>
                <c:pt idx="14">
                  <c:v>15.282762202458791</c:v>
                </c:pt>
                <c:pt idx="15">
                  <c:v>15.414725694793834</c:v>
                </c:pt>
                <c:pt idx="16">
                  <c:v>15.544691209879883</c:v>
                </c:pt>
                <c:pt idx="17">
                  <c:v>15.667981489970613</c:v>
                </c:pt>
                <c:pt idx="18">
                  <c:v>15.796457216505901</c:v>
                </c:pt>
                <c:pt idx="19">
                  <c:v>15.929294203650187</c:v>
                </c:pt>
                <c:pt idx="20">
                  <c:v>16.07045644064215</c:v>
                </c:pt>
                <c:pt idx="21">
                  <c:v>16.210565380111031</c:v>
                </c:pt>
                <c:pt idx="22">
                  <c:v>16.353752823190344</c:v>
                </c:pt>
                <c:pt idx="23">
                  <c:v>16.505519918955446</c:v>
                </c:pt>
                <c:pt idx="24">
                  <c:v>16.65542969942797</c:v>
                </c:pt>
                <c:pt idx="25">
                  <c:v>16.807839476772752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7.0006077687389077</c:v>
                </c:pt>
                <c:pt idx="1">
                  <c:v>8.0633747141018155</c:v>
                </c:pt>
                <c:pt idx="2">
                  <c:v>8.7377234549113929</c:v>
                </c:pt>
                <c:pt idx="3">
                  <c:v>8.2305190407564979</c:v>
                </c:pt>
                <c:pt idx="4">
                  <c:v>8.5803862021156885</c:v>
                </c:pt>
                <c:pt idx="5">
                  <c:v>8.569141045014792</c:v>
                </c:pt>
                <c:pt idx="6">
                  <c:v>8.066240346232842</c:v>
                </c:pt>
                <c:pt idx="7">
                  <c:v>8.1299401260883144</c:v>
                </c:pt>
                <c:pt idx="8">
                  <c:v>8.1600319813681423</c:v>
                </c:pt>
                <c:pt idx="9">
                  <c:v>8.6230699611979169</c:v>
                </c:pt>
                <c:pt idx="10">
                  <c:v>9.2079997698991463</c:v>
                </c:pt>
                <c:pt idx="11">
                  <c:v>10.475478405207191</c:v>
                </c:pt>
                <c:pt idx="12">
                  <c:v>10.638387175581988</c:v>
                </c:pt>
                <c:pt idx="13">
                  <c:v>10.821023723215443</c:v>
                </c:pt>
                <c:pt idx="14">
                  <c:v>11.027577465530516</c:v>
                </c:pt>
                <c:pt idx="15">
                  <c:v>11.201432671406764</c:v>
                </c:pt>
                <c:pt idx="16">
                  <c:v>11.372300182018597</c:v>
                </c:pt>
                <c:pt idx="17">
                  <c:v>11.551564469399505</c:v>
                </c:pt>
                <c:pt idx="18">
                  <c:v>11.735284003025027</c:v>
                </c:pt>
                <c:pt idx="19">
                  <c:v>11.91932649093992</c:v>
                </c:pt>
                <c:pt idx="20">
                  <c:v>12.110261356457295</c:v>
                </c:pt>
                <c:pt idx="21">
                  <c:v>12.296407499365758</c:v>
                </c:pt>
                <c:pt idx="22">
                  <c:v>12.481849793486463</c:v>
                </c:pt>
                <c:pt idx="23">
                  <c:v>12.685621305187331</c:v>
                </c:pt>
                <c:pt idx="24">
                  <c:v>12.907532740735832</c:v>
                </c:pt>
                <c:pt idx="25">
                  <c:v>13.126649206519824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11.918054330991957</c:v>
                </c:pt>
                <c:pt idx="1">
                  <c:v>11.101114745982143</c:v>
                </c:pt>
                <c:pt idx="2">
                  <c:v>11.760321648879833</c:v>
                </c:pt>
                <c:pt idx="3">
                  <c:v>11.597479965632814</c:v>
                </c:pt>
                <c:pt idx="4">
                  <c:v>12.255880726032798</c:v>
                </c:pt>
                <c:pt idx="5">
                  <c:v>12.661478123899222</c:v>
                </c:pt>
                <c:pt idx="6">
                  <c:v>12.656779060971122</c:v>
                </c:pt>
                <c:pt idx="7">
                  <c:v>12.318026754400016</c:v>
                </c:pt>
                <c:pt idx="8">
                  <c:v>13.318056246009878</c:v>
                </c:pt>
                <c:pt idx="9">
                  <c:v>14.286470420528968</c:v>
                </c:pt>
                <c:pt idx="10">
                  <c:v>14.722326766226542</c:v>
                </c:pt>
                <c:pt idx="11">
                  <c:v>14.662207177400678</c:v>
                </c:pt>
                <c:pt idx="12">
                  <c:v>14.756112189356909</c:v>
                </c:pt>
                <c:pt idx="13">
                  <c:v>14.888252423009121</c:v>
                </c:pt>
                <c:pt idx="14">
                  <c:v>15.036540951496658</c:v>
                </c:pt>
                <c:pt idx="15">
                  <c:v>15.160959020902132</c:v>
                </c:pt>
                <c:pt idx="16">
                  <c:v>15.289206950715121</c:v>
                </c:pt>
                <c:pt idx="17">
                  <c:v>15.413966622663811</c:v>
                </c:pt>
                <c:pt idx="18">
                  <c:v>15.541223384125292</c:v>
                </c:pt>
                <c:pt idx="19">
                  <c:v>15.670793864171941</c:v>
                </c:pt>
                <c:pt idx="20">
                  <c:v>15.807078966903429</c:v>
                </c:pt>
                <c:pt idx="21">
                  <c:v>15.942057973127406</c:v>
                </c:pt>
                <c:pt idx="22">
                  <c:v>16.076887121417148</c:v>
                </c:pt>
                <c:pt idx="23">
                  <c:v>16.217542783383429</c:v>
                </c:pt>
                <c:pt idx="24">
                  <c:v>16.357192589402086</c:v>
                </c:pt>
                <c:pt idx="25">
                  <c:v>16.512705674743216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9.331015969538262</c:v>
                </c:pt>
                <c:pt idx="1">
                  <c:v>9.7905582764702661</c:v>
                </c:pt>
                <c:pt idx="2">
                  <c:v>10.222180288882887</c:v>
                </c:pt>
                <c:pt idx="3">
                  <c:v>10.130893047350348</c:v>
                </c:pt>
                <c:pt idx="4">
                  <c:v>10.59762222695711</c:v>
                </c:pt>
                <c:pt idx="5">
                  <c:v>10.492650563621151</c:v>
                </c:pt>
                <c:pt idx="6">
                  <c:v>10.103986942624385</c:v>
                </c:pt>
                <c:pt idx="7">
                  <c:v>10.493341077075328</c:v>
                </c:pt>
                <c:pt idx="8">
                  <c:v>10.85220171857242</c:v>
                </c:pt>
                <c:pt idx="9">
                  <c:v>11.251308081476056</c:v>
                </c:pt>
                <c:pt idx="10">
                  <c:v>11.356100554208062</c:v>
                </c:pt>
                <c:pt idx="11">
                  <c:v>11.736093056636062</c:v>
                </c:pt>
                <c:pt idx="12">
                  <c:v>11.879312156807128</c:v>
                </c:pt>
                <c:pt idx="13">
                  <c:v>12.042503099212318</c:v>
                </c:pt>
                <c:pt idx="14">
                  <c:v>12.209895639630057</c:v>
                </c:pt>
                <c:pt idx="15">
                  <c:v>12.35562440736482</c:v>
                </c:pt>
                <c:pt idx="16">
                  <c:v>12.495350401608352</c:v>
                </c:pt>
                <c:pt idx="17">
                  <c:v>12.636133615886671</c:v>
                </c:pt>
                <c:pt idx="18">
                  <c:v>12.789026825828795</c:v>
                </c:pt>
                <c:pt idx="19">
                  <c:v>12.935874453154323</c:v>
                </c:pt>
                <c:pt idx="20">
                  <c:v>13.088447190026084</c:v>
                </c:pt>
                <c:pt idx="21">
                  <c:v>13.238651850541284</c:v>
                </c:pt>
                <c:pt idx="22">
                  <c:v>13.388194868522831</c:v>
                </c:pt>
                <c:pt idx="23">
                  <c:v>13.540455486345815</c:v>
                </c:pt>
                <c:pt idx="24">
                  <c:v>13.695389409134824</c:v>
                </c:pt>
                <c:pt idx="25">
                  <c:v>13.869780809997222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12.9070144863433</c:v>
                </c:pt>
                <c:pt idx="1">
                  <c:v>11.459931349357321</c:v>
                </c:pt>
                <c:pt idx="2">
                  <c:v>10.565742527735354</c:v>
                </c:pt>
                <c:pt idx="3">
                  <c:v>12.431560834542273</c:v>
                </c:pt>
                <c:pt idx="4">
                  <c:v>12.666226900172108</c:v>
                </c:pt>
                <c:pt idx="5">
                  <c:v>12.468977626341951</c:v>
                </c:pt>
                <c:pt idx="6">
                  <c:v>12.786721894030292</c:v>
                </c:pt>
                <c:pt idx="7">
                  <c:v>11.963004964479509</c:v>
                </c:pt>
                <c:pt idx="8">
                  <c:v>12.416398849445546</c:v>
                </c:pt>
                <c:pt idx="9">
                  <c:v>11.412934549200969</c:v>
                </c:pt>
                <c:pt idx="10">
                  <c:v>12.147344562645632</c:v>
                </c:pt>
                <c:pt idx="11">
                  <c:v>12.357782688874845</c:v>
                </c:pt>
                <c:pt idx="12">
                  <c:v>12.638005302553413</c:v>
                </c:pt>
                <c:pt idx="13">
                  <c:v>12.860268410089684</c:v>
                </c:pt>
                <c:pt idx="14">
                  <c:v>13.085894391023791</c:v>
                </c:pt>
                <c:pt idx="15">
                  <c:v>13.269305325131501</c:v>
                </c:pt>
                <c:pt idx="16">
                  <c:v>13.437044776789039</c:v>
                </c:pt>
                <c:pt idx="17">
                  <c:v>13.607491707392631</c:v>
                </c:pt>
                <c:pt idx="18">
                  <c:v>13.781895782118459</c:v>
                </c:pt>
                <c:pt idx="19">
                  <c:v>13.956486502876254</c:v>
                </c:pt>
                <c:pt idx="20">
                  <c:v>14.141552274595499</c:v>
                </c:pt>
                <c:pt idx="21">
                  <c:v>14.327536359498644</c:v>
                </c:pt>
                <c:pt idx="22">
                  <c:v>14.515914430986316</c:v>
                </c:pt>
                <c:pt idx="23">
                  <c:v>14.707199771067495</c:v>
                </c:pt>
                <c:pt idx="24">
                  <c:v>14.892153321804454</c:v>
                </c:pt>
                <c:pt idx="25">
                  <c:v>15.087954669364786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12.133859564761432</c:v>
                </c:pt>
                <c:pt idx="1">
                  <c:v>11.047972362364836</c:v>
                </c:pt>
                <c:pt idx="2">
                  <c:v>11.308793573181999</c:v>
                </c:pt>
                <c:pt idx="3">
                  <c:v>11.74158415095642</c:v>
                </c:pt>
                <c:pt idx="4">
                  <c:v>11.711629584059612</c:v>
                </c:pt>
                <c:pt idx="5">
                  <c:v>11.250870299353792</c:v>
                </c:pt>
                <c:pt idx="6">
                  <c:v>11.782709277406607</c:v>
                </c:pt>
                <c:pt idx="7">
                  <c:v>11.424034345526485</c:v>
                </c:pt>
                <c:pt idx="8">
                  <c:v>12.154984212407374</c:v>
                </c:pt>
                <c:pt idx="9">
                  <c:v>13.115158030224777</c:v>
                </c:pt>
                <c:pt idx="10">
                  <c:v>14.394573828170653</c:v>
                </c:pt>
                <c:pt idx="11">
                  <c:v>15.203298398572048</c:v>
                </c:pt>
                <c:pt idx="12">
                  <c:v>15.323168366873777</c:v>
                </c:pt>
                <c:pt idx="13">
                  <c:v>15.508553511125452</c:v>
                </c:pt>
                <c:pt idx="14">
                  <c:v>15.724597283729198</c:v>
                </c:pt>
                <c:pt idx="15">
                  <c:v>15.920014962222769</c:v>
                </c:pt>
                <c:pt idx="16">
                  <c:v>16.111202305681275</c:v>
                </c:pt>
                <c:pt idx="17">
                  <c:v>16.303328777934428</c:v>
                </c:pt>
                <c:pt idx="18">
                  <c:v>16.499619570781174</c:v>
                </c:pt>
                <c:pt idx="19">
                  <c:v>16.70167816920814</c:v>
                </c:pt>
                <c:pt idx="20">
                  <c:v>16.905611928462765</c:v>
                </c:pt>
                <c:pt idx="21">
                  <c:v>17.113696121920313</c:v>
                </c:pt>
                <c:pt idx="22">
                  <c:v>17.321362271770703</c:v>
                </c:pt>
                <c:pt idx="23">
                  <c:v>17.534699095602971</c:v>
                </c:pt>
                <c:pt idx="24">
                  <c:v>17.745897420428065</c:v>
                </c:pt>
                <c:pt idx="25">
                  <c:v>17.963631787478011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4.6085939213260128</c:v>
                </c:pt>
                <c:pt idx="1">
                  <c:v>4.3901335789989036</c:v>
                </c:pt>
                <c:pt idx="2">
                  <c:v>4.6906702889546876</c:v>
                </c:pt>
                <c:pt idx="3">
                  <c:v>4.7480088416174251</c:v>
                </c:pt>
                <c:pt idx="4">
                  <c:v>4.4307451919677039</c:v>
                </c:pt>
                <c:pt idx="5">
                  <c:v>4.3682106990779292</c:v>
                </c:pt>
                <c:pt idx="6">
                  <c:v>4.4704714930584464</c:v>
                </c:pt>
                <c:pt idx="7">
                  <c:v>4.8761746038457732</c:v>
                </c:pt>
                <c:pt idx="8">
                  <c:v>5.0756166693576557</c:v>
                </c:pt>
                <c:pt idx="9">
                  <c:v>5.1064086395977615</c:v>
                </c:pt>
                <c:pt idx="10">
                  <c:v>5.5246710323494979</c:v>
                </c:pt>
                <c:pt idx="11">
                  <c:v>4.6544465779165947</c:v>
                </c:pt>
                <c:pt idx="12">
                  <c:v>4.6675300078065476</c:v>
                </c:pt>
                <c:pt idx="13">
                  <c:v>4.6832219371614254</c:v>
                </c:pt>
                <c:pt idx="14">
                  <c:v>4.7031109018217681</c:v>
                </c:pt>
                <c:pt idx="15">
                  <c:v>4.7167619413497768</c:v>
                </c:pt>
                <c:pt idx="16">
                  <c:v>4.7307520515726784</c:v>
                </c:pt>
                <c:pt idx="17">
                  <c:v>4.7410989636707068</c:v>
                </c:pt>
                <c:pt idx="18">
                  <c:v>4.7562130012850901</c:v>
                </c:pt>
                <c:pt idx="19">
                  <c:v>4.7775334497736841</c:v>
                </c:pt>
                <c:pt idx="20">
                  <c:v>4.799716140300303</c:v>
                </c:pt>
                <c:pt idx="21">
                  <c:v>4.8212408151428754</c:v>
                </c:pt>
                <c:pt idx="22">
                  <c:v>4.8416806995379442</c:v>
                </c:pt>
                <c:pt idx="23">
                  <c:v>4.8646646873675659</c:v>
                </c:pt>
                <c:pt idx="24">
                  <c:v>4.8879115559175457</c:v>
                </c:pt>
                <c:pt idx="25">
                  <c:v>4.9138840408115438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3.6084273594865564</c:v>
                </c:pt>
                <c:pt idx="1">
                  <c:v>4.5988018734553551</c:v>
                </c:pt>
                <c:pt idx="2">
                  <c:v>4.6656816578681495</c:v>
                </c:pt>
                <c:pt idx="3">
                  <c:v>4.601653574770177</c:v>
                </c:pt>
                <c:pt idx="4">
                  <c:v>4.7498199769924474</c:v>
                </c:pt>
                <c:pt idx="5">
                  <c:v>4.7776987387194101</c:v>
                </c:pt>
                <c:pt idx="6">
                  <c:v>4.5854603294144747</c:v>
                </c:pt>
                <c:pt idx="7">
                  <c:v>4.5472024581774795</c:v>
                </c:pt>
                <c:pt idx="8">
                  <c:v>5.058360906498141</c:v>
                </c:pt>
                <c:pt idx="9">
                  <c:v>4.9951212603164947</c:v>
                </c:pt>
                <c:pt idx="10">
                  <c:v>5.1677111918501017</c:v>
                </c:pt>
                <c:pt idx="11">
                  <c:v>5.038277041569037</c:v>
                </c:pt>
                <c:pt idx="12">
                  <c:v>5.1127779586534849</c:v>
                </c:pt>
                <c:pt idx="13">
                  <c:v>5.1935890649306984</c:v>
                </c:pt>
                <c:pt idx="14">
                  <c:v>5.2774238996702412</c:v>
                </c:pt>
                <c:pt idx="15">
                  <c:v>5.3532126231048016</c:v>
                </c:pt>
                <c:pt idx="16">
                  <c:v>5.4250136744022441</c:v>
                </c:pt>
                <c:pt idx="17">
                  <c:v>5.4971115235166614</c:v>
                </c:pt>
                <c:pt idx="18">
                  <c:v>5.5650883975574157</c:v>
                </c:pt>
                <c:pt idx="19">
                  <c:v>5.6382342331084692</c:v>
                </c:pt>
                <c:pt idx="20">
                  <c:v>5.7117141589530513</c:v>
                </c:pt>
                <c:pt idx="21">
                  <c:v>5.7919514088296378</c:v>
                </c:pt>
                <c:pt idx="22">
                  <c:v>5.868310197619901</c:v>
                </c:pt>
                <c:pt idx="23">
                  <c:v>5.9402851495900171</c:v>
                </c:pt>
                <c:pt idx="24">
                  <c:v>6.011467789208174</c:v>
                </c:pt>
                <c:pt idx="25">
                  <c:v>6.0794086376445104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2.3427558832089468</c:v>
                </c:pt>
                <c:pt idx="1">
                  <c:v>2.6859376953777727</c:v>
                </c:pt>
                <c:pt idx="2">
                  <c:v>2.6870940514156691</c:v>
                </c:pt>
                <c:pt idx="3">
                  <c:v>2.4492339172370925</c:v>
                </c:pt>
                <c:pt idx="4">
                  <c:v>2.2507290616720654</c:v>
                </c:pt>
                <c:pt idx="5">
                  <c:v>2.3054525607915179</c:v>
                </c:pt>
                <c:pt idx="6">
                  <c:v>2.4301840758700881</c:v>
                </c:pt>
                <c:pt idx="7">
                  <c:v>2.3350963070447683</c:v>
                </c:pt>
                <c:pt idx="8">
                  <c:v>2.2707098874855904</c:v>
                </c:pt>
                <c:pt idx="9">
                  <c:v>2.4132849854337022</c:v>
                </c:pt>
                <c:pt idx="10">
                  <c:v>2.4773041842048955</c:v>
                </c:pt>
                <c:pt idx="11">
                  <c:v>2.725153122524703</c:v>
                </c:pt>
                <c:pt idx="12">
                  <c:v>2.7294190812333943</c:v>
                </c:pt>
                <c:pt idx="13">
                  <c:v>2.7577224883672171</c:v>
                </c:pt>
                <c:pt idx="14">
                  <c:v>2.7898118214200975</c:v>
                </c:pt>
                <c:pt idx="15">
                  <c:v>2.8339547014789335</c:v>
                </c:pt>
                <c:pt idx="16">
                  <c:v>2.8727195112056734</c:v>
                </c:pt>
                <c:pt idx="17">
                  <c:v>2.9102182287338323</c:v>
                </c:pt>
                <c:pt idx="18">
                  <c:v>2.9418144703355686</c:v>
                </c:pt>
                <c:pt idx="19">
                  <c:v>2.9840697305909871</c:v>
                </c:pt>
                <c:pt idx="20">
                  <c:v>3.0190667682454326</c:v>
                </c:pt>
                <c:pt idx="21">
                  <c:v>3.0541438883773147</c:v>
                </c:pt>
                <c:pt idx="22">
                  <c:v>3.0879819900130507</c:v>
                </c:pt>
                <c:pt idx="23">
                  <c:v>3.1327327382555086</c:v>
                </c:pt>
                <c:pt idx="24">
                  <c:v>3.1625098323602714</c:v>
                </c:pt>
                <c:pt idx="25">
                  <c:v>3.2062320233055663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2.7545826512640352</c:v>
                </c:pt>
                <c:pt idx="1">
                  <c:v>2.4007684132668285</c:v>
                </c:pt>
                <c:pt idx="2">
                  <c:v>2.8270763138070136</c:v>
                </c:pt>
                <c:pt idx="3">
                  <c:v>2.9722997617882623</c:v>
                </c:pt>
                <c:pt idx="4">
                  <c:v>3.0841759016995756</c:v>
                </c:pt>
                <c:pt idx="5">
                  <c:v>2.8960758265384285</c:v>
                </c:pt>
                <c:pt idx="6">
                  <c:v>2.9710837298439015</c:v>
                </c:pt>
                <c:pt idx="7">
                  <c:v>3.0830509685128589</c:v>
                </c:pt>
                <c:pt idx="8">
                  <c:v>3.4852045824061046</c:v>
                </c:pt>
                <c:pt idx="9">
                  <c:v>3.3076295169597087</c:v>
                </c:pt>
                <c:pt idx="10">
                  <c:v>3.118835232672847</c:v>
                </c:pt>
                <c:pt idx="11">
                  <c:v>2.867596225434307</c:v>
                </c:pt>
                <c:pt idx="12">
                  <c:v>2.7902089199376103</c:v>
                </c:pt>
                <c:pt idx="13">
                  <c:v>2.7894360518582437</c:v>
                </c:pt>
                <c:pt idx="14">
                  <c:v>2.823441382396461</c:v>
                </c:pt>
                <c:pt idx="15">
                  <c:v>2.8573939109864996</c:v>
                </c:pt>
                <c:pt idx="16">
                  <c:v>2.8866275426970303</c:v>
                </c:pt>
                <c:pt idx="17">
                  <c:v>2.9161875150790184</c:v>
                </c:pt>
                <c:pt idx="18">
                  <c:v>2.9476006251017908</c:v>
                </c:pt>
                <c:pt idx="19">
                  <c:v>2.9803677977670162</c:v>
                </c:pt>
                <c:pt idx="20">
                  <c:v>3.0144246870762319</c:v>
                </c:pt>
                <c:pt idx="21">
                  <c:v>3.0503128499575514</c:v>
                </c:pt>
                <c:pt idx="22">
                  <c:v>3.0841945858715625</c:v>
                </c:pt>
                <c:pt idx="23">
                  <c:v>3.1226424397833448</c:v>
                </c:pt>
                <c:pt idx="24">
                  <c:v>3.163448153088293</c:v>
                </c:pt>
                <c:pt idx="25">
                  <c:v>3.2185430208035362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12.718282556626543</c:v>
                </c:pt>
                <c:pt idx="1">
                  <c:v>11.67508396502298</c:v>
                </c:pt>
                <c:pt idx="2">
                  <c:v>12.432178302300732</c:v>
                </c:pt>
                <c:pt idx="3">
                  <c:v>12.280491255904941</c:v>
                </c:pt>
                <c:pt idx="4">
                  <c:v>12.615428406358705</c:v>
                </c:pt>
                <c:pt idx="5">
                  <c:v>12.572881594575957</c:v>
                </c:pt>
                <c:pt idx="6">
                  <c:v>12.491371275463578</c:v>
                </c:pt>
                <c:pt idx="7">
                  <c:v>12.480835579379033</c:v>
                </c:pt>
                <c:pt idx="8">
                  <c:v>12.705813283749876</c:v>
                </c:pt>
                <c:pt idx="9">
                  <c:v>13.571712470942368</c:v>
                </c:pt>
                <c:pt idx="10">
                  <c:v>14.020916982354004</c:v>
                </c:pt>
                <c:pt idx="11">
                  <c:v>13.069243435754633</c:v>
                </c:pt>
                <c:pt idx="12">
                  <c:v>13.091872542966616</c:v>
                </c:pt>
                <c:pt idx="13">
                  <c:v>13.151923005847395</c:v>
                </c:pt>
                <c:pt idx="14">
                  <c:v>13.23392833270484</c:v>
                </c:pt>
                <c:pt idx="15">
                  <c:v>13.293986061518599</c:v>
                </c:pt>
                <c:pt idx="16">
                  <c:v>13.347182764535525</c:v>
                </c:pt>
                <c:pt idx="17">
                  <c:v>13.396417361197207</c:v>
                </c:pt>
                <c:pt idx="18">
                  <c:v>13.447361319421901</c:v>
                </c:pt>
                <c:pt idx="19">
                  <c:v>13.498418406289321</c:v>
                </c:pt>
                <c:pt idx="20">
                  <c:v>13.554283553816141</c:v>
                </c:pt>
                <c:pt idx="21">
                  <c:v>13.611269340831292</c:v>
                </c:pt>
                <c:pt idx="22">
                  <c:v>13.67068393050409</c:v>
                </c:pt>
                <c:pt idx="23">
                  <c:v>13.73778871157908</c:v>
                </c:pt>
                <c:pt idx="24">
                  <c:v>13.805386643170392</c:v>
                </c:pt>
                <c:pt idx="25">
                  <c:v>13.878848011071481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22.546066409253957</c:v>
                </c:pt>
                <c:pt idx="1">
                  <c:v>22.971941305366681</c:v>
                </c:pt>
                <c:pt idx="2">
                  <c:v>24.785789632525891</c:v>
                </c:pt>
                <c:pt idx="3">
                  <c:v>23.654119951341485</c:v>
                </c:pt>
                <c:pt idx="4">
                  <c:v>24.168261744913405</c:v>
                </c:pt>
                <c:pt idx="5">
                  <c:v>24.58661901131363</c:v>
                </c:pt>
                <c:pt idx="6">
                  <c:v>23.298676758248199</c:v>
                </c:pt>
                <c:pt idx="7">
                  <c:v>23.832166166071261</c:v>
                </c:pt>
                <c:pt idx="8">
                  <c:v>23.420650181553732</c:v>
                </c:pt>
                <c:pt idx="9">
                  <c:v>24.481518372859124</c:v>
                </c:pt>
                <c:pt idx="10">
                  <c:v>25.572748238492249</c:v>
                </c:pt>
                <c:pt idx="11">
                  <c:v>23.759197690796917</c:v>
                </c:pt>
                <c:pt idx="12">
                  <c:v>23.650560638044862</c:v>
                </c:pt>
                <c:pt idx="13">
                  <c:v>23.605660907729746</c:v>
                </c:pt>
                <c:pt idx="14">
                  <c:v>23.616726221114682</c:v>
                </c:pt>
                <c:pt idx="15">
                  <c:v>23.598072315562547</c:v>
                </c:pt>
                <c:pt idx="16">
                  <c:v>23.562196840657894</c:v>
                </c:pt>
                <c:pt idx="17">
                  <c:v>23.512371756593694</c:v>
                </c:pt>
                <c:pt idx="18">
                  <c:v>23.459471869860767</c:v>
                </c:pt>
                <c:pt idx="19">
                  <c:v>23.391616615243368</c:v>
                </c:pt>
                <c:pt idx="20">
                  <c:v>23.326702999522574</c:v>
                </c:pt>
                <c:pt idx="21">
                  <c:v>23.256945848496869</c:v>
                </c:pt>
                <c:pt idx="22">
                  <c:v>23.182865366349326</c:v>
                </c:pt>
                <c:pt idx="23">
                  <c:v>23.103447652506695</c:v>
                </c:pt>
                <c:pt idx="24">
                  <c:v>23.033838291581009</c:v>
                </c:pt>
                <c:pt idx="25">
                  <c:v>22.965090394403433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6.5452902757372087</c:v>
                </c:pt>
                <c:pt idx="1">
                  <c:v>5.9295992862549785</c:v>
                </c:pt>
                <c:pt idx="2">
                  <c:v>6.1234836673889808</c:v>
                </c:pt>
                <c:pt idx="3">
                  <c:v>6.2779233176864748</c:v>
                </c:pt>
                <c:pt idx="4">
                  <c:v>6.3926681344682272</c:v>
                </c:pt>
                <c:pt idx="5">
                  <c:v>5.8027835881543917</c:v>
                </c:pt>
                <c:pt idx="6">
                  <c:v>5.3175069419125522</c:v>
                </c:pt>
                <c:pt idx="7">
                  <c:v>5.4916480730373811</c:v>
                </c:pt>
                <c:pt idx="8">
                  <c:v>5.541497363808074</c:v>
                </c:pt>
                <c:pt idx="9">
                  <c:v>5.2467688111439639</c:v>
                </c:pt>
                <c:pt idx="10">
                  <c:v>5.0972805929152596</c:v>
                </c:pt>
                <c:pt idx="11">
                  <c:v>5.6605561536232187</c:v>
                </c:pt>
                <c:pt idx="12">
                  <c:v>5.5997105046221867</c:v>
                </c:pt>
                <c:pt idx="13">
                  <c:v>5.5506347971748049</c:v>
                </c:pt>
                <c:pt idx="14">
                  <c:v>5.5106970811648974</c:v>
                </c:pt>
                <c:pt idx="15">
                  <c:v>5.4504067611953788</c:v>
                </c:pt>
                <c:pt idx="16">
                  <c:v>5.3560649911034934</c:v>
                </c:pt>
                <c:pt idx="17">
                  <c:v>5.2265630841932724</c:v>
                </c:pt>
                <c:pt idx="18">
                  <c:v>5.1109224940234883</c:v>
                </c:pt>
                <c:pt idx="19">
                  <c:v>4.9793368813667662</c:v>
                </c:pt>
                <c:pt idx="20">
                  <c:v>4.8574117641408829</c:v>
                </c:pt>
                <c:pt idx="21">
                  <c:v>4.7351570784606194</c:v>
                </c:pt>
                <c:pt idx="22">
                  <c:v>4.637051459682306</c:v>
                </c:pt>
                <c:pt idx="23">
                  <c:v>4.503045986554743</c:v>
                </c:pt>
                <c:pt idx="24">
                  <c:v>4.3333979983276718</c:v>
                </c:pt>
                <c:pt idx="25">
                  <c:v>4.1203029906361186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4.2815101914292626</c:v>
                </c:pt>
                <c:pt idx="1">
                  <c:v>3.6121131488501619</c:v>
                </c:pt>
                <c:pt idx="2">
                  <c:v>4.1189435458036163</c:v>
                </c:pt>
                <c:pt idx="3">
                  <c:v>4.2963732499731169</c:v>
                </c:pt>
                <c:pt idx="4">
                  <c:v>4.4952655473499785</c:v>
                </c:pt>
                <c:pt idx="5">
                  <c:v>3.9863019213236006</c:v>
                </c:pt>
                <c:pt idx="6">
                  <c:v>3.9651712009829367</c:v>
                </c:pt>
                <c:pt idx="7">
                  <c:v>3.63632097505677</c:v>
                </c:pt>
                <c:pt idx="8">
                  <c:v>3.4726447124877979</c:v>
                </c:pt>
                <c:pt idx="9">
                  <c:v>4.0469041836870749</c:v>
                </c:pt>
                <c:pt idx="10">
                  <c:v>3.8790587985688894</c:v>
                </c:pt>
                <c:pt idx="11">
                  <c:v>3.7356584039906457</c:v>
                </c:pt>
                <c:pt idx="12">
                  <c:v>3.7364305182876616</c:v>
                </c:pt>
                <c:pt idx="13">
                  <c:v>3.7732200733656112</c:v>
                </c:pt>
                <c:pt idx="14">
                  <c:v>3.8140503387367368</c:v>
                </c:pt>
                <c:pt idx="15">
                  <c:v>3.842750391747328</c:v>
                </c:pt>
                <c:pt idx="16">
                  <c:v>3.8684590611045073</c:v>
                </c:pt>
                <c:pt idx="17">
                  <c:v>3.8918198328801243</c:v>
                </c:pt>
                <c:pt idx="18">
                  <c:v>3.9133945680712827</c:v>
                </c:pt>
                <c:pt idx="19">
                  <c:v>3.9346022434631935</c:v>
                </c:pt>
                <c:pt idx="20">
                  <c:v>3.9566241307566679</c:v>
                </c:pt>
                <c:pt idx="21">
                  <c:v>3.9751508669718074</c:v>
                </c:pt>
                <c:pt idx="22">
                  <c:v>3.9952633272642522</c:v>
                </c:pt>
                <c:pt idx="23">
                  <c:v>4.0183641800052614</c:v>
                </c:pt>
                <c:pt idx="24">
                  <c:v>4.0427909681754297</c:v>
                </c:pt>
                <c:pt idx="25">
                  <c:v>4.066832944415907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11.922939666598436</c:v>
                </c:pt>
                <c:pt idx="1">
                  <c:v>11.35145356783495</c:v>
                </c:pt>
                <c:pt idx="2">
                  <c:v>11.676373587710607</c:v>
                </c:pt>
                <c:pt idx="3">
                  <c:v>11.267906108004372</c:v>
                </c:pt>
                <c:pt idx="4">
                  <c:v>12.263761478944396</c:v>
                </c:pt>
                <c:pt idx="5">
                  <c:v>11.897006590629855</c:v>
                </c:pt>
                <c:pt idx="6">
                  <c:v>11.212721838979096</c:v>
                </c:pt>
                <c:pt idx="7">
                  <c:v>11.316427800931493</c:v>
                </c:pt>
                <c:pt idx="8">
                  <c:v>11.356183796558675</c:v>
                </c:pt>
                <c:pt idx="9">
                  <c:v>12.457807997275252</c:v>
                </c:pt>
                <c:pt idx="10">
                  <c:v>10.469485954910363</c:v>
                </c:pt>
                <c:pt idx="11">
                  <c:v>10.276572676384607</c:v>
                </c:pt>
                <c:pt idx="12">
                  <c:v>10.1295656167625</c:v>
                </c:pt>
                <c:pt idx="13">
                  <c:v>10.007456287409955</c:v>
                </c:pt>
                <c:pt idx="14">
                  <c:v>9.904864601026441</c:v>
                </c:pt>
                <c:pt idx="15">
                  <c:v>9.805930881689898</c:v>
                </c:pt>
                <c:pt idx="16">
                  <c:v>9.7058455865018356</c:v>
                </c:pt>
                <c:pt idx="17">
                  <c:v>9.6017235851589842</c:v>
                </c:pt>
                <c:pt idx="18">
                  <c:v>9.5015921175808842</c:v>
                </c:pt>
                <c:pt idx="19">
                  <c:v>9.4032346831691438</c:v>
                </c:pt>
                <c:pt idx="20">
                  <c:v>9.3110165323953229</c:v>
                </c:pt>
                <c:pt idx="21">
                  <c:v>9.2174374968806809</c:v>
                </c:pt>
                <c:pt idx="22">
                  <c:v>9.1236398990960144</c:v>
                </c:pt>
                <c:pt idx="23">
                  <c:v>9.0303113410749294</c:v>
                </c:pt>
                <c:pt idx="24">
                  <c:v>8.9363495390091678</c:v>
                </c:pt>
                <c:pt idx="25">
                  <c:v>8.8476950473204781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10.739121341789904</c:v>
                </c:pt>
                <c:pt idx="1">
                  <c:v>9.5234836227424591</c:v>
                </c:pt>
                <c:pt idx="2">
                  <c:v>11.092065532697021</c:v>
                </c:pt>
                <c:pt idx="3">
                  <c:v>9.8661716092461607</c:v>
                </c:pt>
                <c:pt idx="4">
                  <c:v>10.170522542085505</c:v>
                </c:pt>
                <c:pt idx="5">
                  <c:v>9.4122050481344299</c:v>
                </c:pt>
                <c:pt idx="6">
                  <c:v>8.9458314582150358</c:v>
                </c:pt>
                <c:pt idx="7">
                  <c:v>9.0624394531824191</c:v>
                </c:pt>
                <c:pt idx="8">
                  <c:v>9.2527512084234722</c:v>
                </c:pt>
                <c:pt idx="9">
                  <c:v>9.8405118721169753</c:v>
                </c:pt>
                <c:pt idx="10">
                  <c:v>8.3130552293061246</c:v>
                </c:pt>
                <c:pt idx="11">
                  <c:v>8.7211874937975242</c:v>
                </c:pt>
                <c:pt idx="12">
                  <c:v>8.6418389062649599</c:v>
                </c:pt>
                <c:pt idx="13">
                  <c:v>8.5397747580274395</c:v>
                </c:pt>
                <c:pt idx="14">
                  <c:v>8.4672339018374352</c:v>
                </c:pt>
                <c:pt idx="15">
                  <c:v>8.4085476341001133</c:v>
                </c:pt>
                <c:pt idx="16">
                  <c:v>8.344778163093407</c:v>
                </c:pt>
                <c:pt idx="17">
                  <c:v>8.2782697799952949</c:v>
                </c:pt>
                <c:pt idx="18">
                  <c:v>8.2088013348939928</c:v>
                </c:pt>
                <c:pt idx="19">
                  <c:v>8.1346471824861606</c:v>
                </c:pt>
                <c:pt idx="20">
                  <c:v>8.0647729554867791</c:v>
                </c:pt>
                <c:pt idx="21">
                  <c:v>7.9966649734320034</c:v>
                </c:pt>
                <c:pt idx="22">
                  <c:v>7.9322571478637611</c:v>
                </c:pt>
                <c:pt idx="23">
                  <c:v>7.8703835380806595</c:v>
                </c:pt>
                <c:pt idx="24">
                  <c:v>7.8020959583978122</c:v>
                </c:pt>
                <c:pt idx="25">
                  <c:v>7.7340028980102549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6.9064709312883528</c:v>
                </c:pt>
                <c:pt idx="1">
                  <c:v>6.9356869981773928</c:v>
                </c:pt>
                <c:pt idx="2">
                  <c:v>7.4285196066465833</c:v>
                </c:pt>
                <c:pt idx="3">
                  <c:v>7.215167817891925</c:v>
                </c:pt>
                <c:pt idx="4">
                  <c:v>7.2705780524533425</c:v>
                </c:pt>
                <c:pt idx="5">
                  <c:v>7.4638276642111565</c:v>
                </c:pt>
                <c:pt idx="6">
                  <c:v>7.6105141820285169</c:v>
                </c:pt>
                <c:pt idx="7">
                  <c:v>7.1235484940260347</c:v>
                </c:pt>
                <c:pt idx="8">
                  <c:v>6.7817365200901207</c:v>
                </c:pt>
                <c:pt idx="9">
                  <c:v>6.4233750470569122</c:v>
                </c:pt>
                <c:pt idx="10">
                  <c:v>6.2216894891352954</c:v>
                </c:pt>
                <c:pt idx="11">
                  <c:v>6.0546072818159322</c:v>
                </c:pt>
                <c:pt idx="12">
                  <c:v>6.0273088360086664</c:v>
                </c:pt>
                <c:pt idx="13">
                  <c:v>5.9984756001637711</c:v>
                </c:pt>
                <c:pt idx="14">
                  <c:v>5.9764504394995868</c:v>
                </c:pt>
                <c:pt idx="15">
                  <c:v>5.950486344212119</c:v>
                </c:pt>
                <c:pt idx="16">
                  <c:v>5.936037603679817</c:v>
                </c:pt>
                <c:pt idx="17">
                  <c:v>5.910131300565026</c:v>
                </c:pt>
                <c:pt idx="18">
                  <c:v>5.8809823997738384</c:v>
                </c:pt>
                <c:pt idx="19">
                  <c:v>5.8477636519806691</c:v>
                </c:pt>
                <c:pt idx="20">
                  <c:v>5.820735649949726</c:v>
                </c:pt>
                <c:pt idx="21">
                  <c:v>5.7956482649721996</c:v>
                </c:pt>
                <c:pt idx="22">
                  <c:v>5.7665575324125928</c:v>
                </c:pt>
                <c:pt idx="23">
                  <c:v>5.746733153411359</c:v>
                </c:pt>
                <c:pt idx="24">
                  <c:v>5.7464098940630892</c:v>
                </c:pt>
                <c:pt idx="25">
                  <c:v>5.7346586683528704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20.006088509569132</c:v>
                </c:pt>
                <c:pt idx="1">
                  <c:v>18.162937633735194</c:v>
                </c:pt>
                <c:pt idx="2">
                  <c:v>18.516394504400182</c:v>
                </c:pt>
                <c:pt idx="3">
                  <c:v>19.664695165672946</c:v>
                </c:pt>
                <c:pt idx="4">
                  <c:v>20.770185466991897</c:v>
                </c:pt>
                <c:pt idx="5">
                  <c:v>20.725183578513199</c:v>
                </c:pt>
                <c:pt idx="6">
                  <c:v>20.101817755442738</c:v>
                </c:pt>
                <c:pt idx="7">
                  <c:v>19.828270886678514</c:v>
                </c:pt>
                <c:pt idx="8">
                  <c:v>19.588045955812575</c:v>
                </c:pt>
                <c:pt idx="9">
                  <c:v>19.383813481317226</c:v>
                </c:pt>
                <c:pt idx="10">
                  <c:v>19.139708553317099</c:v>
                </c:pt>
                <c:pt idx="11">
                  <c:v>20.024770865186063</c:v>
                </c:pt>
                <c:pt idx="12">
                  <c:v>20.343537813136347</c:v>
                </c:pt>
                <c:pt idx="13">
                  <c:v>20.666279240129608</c:v>
                </c:pt>
                <c:pt idx="14">
                  <c:v>21.002922965111381</c:v>
                </c:pt>
                <c:pt idx="15">
                  <c:v>21.29847690236447</c:v>
                </c:pt>
                <c:pt idx="16">
                  <c:v>21.581856068335515</c:v>
                </c:pt>
                <c:pt idx="17">
                  <c:v>21.860996285175453</c:v>
                </c:pt>
                <c:pt idx="18">
                  <c:v>22.112539510029048</c:v>
                </c:pt>
                <c:pt idx="19">
                  <c:v>22.379159599101907</c:v>
                </c:pt>
                <c:pt idx="20">
                  <c:v>22.655373973764672</c:v>
                </c:pt>
                <c:pt idx="21">
                  <c:v>22.943329257132941</c:v>
                </c:pt>
                <c:pt idx="22">
                  <c:v>23.234304074009202</c:v>
                </c:pt>
                <c:pt idx="23">
                  <c:v>23.508618634260586</c:v>
                </c:pt>
                <c:pt idx="24">
                  <c:v>23.772250751343712</c:v>
                </c:pt>
                <c:pt idx="25">
                  <c:v>24.027208548933981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5.4650445506001484</c:v>
                </c:pt>
                <c:pt idx="1">
                  <c:v>5.8402707307502162</c:v>
                </c:pt>
                <c:pt idx="2">
                  <c:v>6.0217926083156277</c:v>
                </c:pt>
                <c:pt idx="3">
                  <c:v>5.7749219781874848</c:v>
                </c:pt>
                <c:pt idx="4">
                  <c:v>6.3235329464782044</c:v>
                </c:pt>
                <c:pt idx="5">
                  <c:v>6.2793451358129992</c:v>
                </c:pt>
                <c:pt idx="6">
                  <c:v>5.6117511924366497</c:v>
                </c:pt>
                <c:pt idx="7">
                  <c:v>5.6650252360296829</c:v>
                </c:pt>
                <c:pt idx="8">
                  <c:v>5.9942358396520969</c:v>
                </c:pt>
                <c:pt idx="9">
                  <c:v>6.3387349295005206</c:v>
                </c:pt>
                <c:pt idx="10">
                  <c:v>5.4401010462431918</c:v>
                </c:pt>
                <c:pt idx="11">
                  <c:v>5.3491318370091037</c:v>
                </c:pt>
                <c:pt idx="12">
                  <c:v>5.3398367303788259</c:v>
                </c:pt>
                <c:pt idx="13">
                  <c:v>5.3510825692327932</c:v>
                </c:pt>
                <c:pt idx="14">
                  <c:v>5.3794819138480339</c:v>
                </c:pt>
                <c:pt idx="15">
                  <c:v>5.3924847653527079</c:v>
                </c:pt>
                <c:pt idx="16">
                  <c:v>5.3966508187110245</c:v>
                </c:pt>
                <c:pt idx="17">
                  <c:v>5.3992287258852132</c:v>
                </c:pt>
                <c:pt idx="18">
                  <c:v>5.4018720101718642</c:v>
                </c:pt>
                <c:pt idx="19">
                  <c:v>5.4077531458146053</c:v>
                </c:pt>
                <c:pt idx="20">
                  <c:v>5.4157760829398054</c:v>
                </c:pt>
                <c:pt idx="21">
                  <c:v>5.4227651376495807</c:v>
                </c:pt>
                <c:pt idx="22">
                  <c:v>5.426688112642033</c:v>
                </c:pt>
                <c:pt idx="23">
                  <c:v>5.4354820265910915</c:v>
                </c:pt>
                <c:pt idx="24">
                  <c:v>5.4474057445835458</c:v>
                </c:pt>
                <c:pt idx="25">
                  <c:v>5.4569300979818145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0.38852644284752708</c:v>
                </c:pt>
                <c:pt idx="1">
                  <c:v>0.27591535235129072</c:v>
                </c:pt>
                <c:pt idx="2">
                  <c:v>0.27404737826646092</c:v>
                </c:pt>
                <c:pt idx="3">
                  <c:v>0.24222155511014665</c:v>
                </c:pt>
                <c:pt idx="4">
                  <c:v>0.26630664140111571</c:v>
                </c:pt>
                <c:pt idx="5">
                  <c:v>0.25574385969834512</c:v>
                </c:pt>
                <c:pt idx="6">
                  <c:v>0.22261935355196216</c:v>
                </c:pt>
                <c:pt idx="7">
                  <c:v>0.22552013118062059</c:v>
                </c:pt>
                <c:pt idx="8">
                  <c:v>0.23275238577586502</c:v>
                </c:pt>
                <c:pt idx="9">
                  <c:v>0.22056426795713333</c:v>
                </c:pt>
                <c:pt idx="10">
                  <c:v>0.28202012249467306</c:v>
                </c:pt>
                <c:pt idx="11">
                  <c:v>0.20845772667298496</c:v>
                </c:pt>
                <c:pt idx="12">
                  <c:v>0.20997043178052677</c:v>
                </c:pt>
                <c:pt idx="13">
                  <c:v>0.21216902705614377</c:v>
                </c:pt>
                <c:pt idx="14">
                  <c:v>0.21479520546347181</c:v>
                </c:pt>
                <c:pt idx="15">
                  <c:v>0.2178233602271954</c:v>
                </c:pt>
                <c:pt idx="16">
                  <c:v>0.22025629480059361</c:v>
                </c:pt>
                <c:pt idx="17">
                  <c:v>0.22263266442517493</c:v>
                </c:pt>
                <c:pt idx="18">
                  <c:v>0.22461511625749964</c:v>
                </c:pt>
                <c:pt idx="19">
                  <c:v>0.22738802200316954</c:v>
                </c:pt>
                <c:pt idx="20">
                  <c:v>0.22969402386107668</c:v>
                </c:pt>
                <c:pt idx="21">
                  <c:v>0.23195854999394341</c:v>
                </c:pt>
                <c:pt idx="22">
                  <c:v>0.23391641474946115</c:v>
                </c:pt>
                <c:pt idx="23">
                  <c:v>0.23663858751762057</c:v>
                </c:pt>
                <c:pt idx="24">
                  <c:v>0.23858383523976193</c:v>
                </c:pt>
                <c:pt idx="25">
                  <c:v>0.24133838658698262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18.975520924427205</c:v>
                </c:pt>
                <c:pt idx="1">
                  <c:v>20.454069551051994</c:v>
                </c:pt>
                <c:pt idx="2">
                  <c:v>22.438159696513019</c:v>
                </c:pt>
                <c:pt idx="3">
                  <c:v>20.696090364955328</c:v>
                </c:pt>
                <c:pt idx="4">
                  <c:v>21.671041005273302</c:v>
                </c:pt>
                <c:pt idx="5">
                  <c:v>21.24550234040171</c:v>
                </c:pt>
                <c:pt idx="6">
                  <c:v>21.347020066864399</c:v>
                </c:pt>
                <c:pt idx="7">
                  <c:v>20.638479030142101</c:v>
                </c:pt>
                <c:pt idx="8">
                  <c:v>20.740769186543321</c:v>
                </c:pt>
                <c:pt idx="9">
                  <c:v>21.607904608318083</c:v>
                </c:pt>
                <c:pt idx="10">
                  <c:v>20.837314308050786</c:v>
                </c:pt>
                <c:pt idx="11">
                  <c:v>19.580919470672107</c:v>
                </c:pt>
                <c:pt idx="12">
                  <c:v>19.581950337412255</c:v>
                </c:pt>
                <c:pt idx="13">
                  <c:v>19.565608318225124</c:v>
                </c:pt>
                <c:pt idx="14">
                  <c:v>19.579511832484567</c:v>
                </c:pt>
                <c:pt idx="15">
                  <c:v>19.549619143310387</c:v>
                </c:pt>
                <c:pt idx="16">
                  <c:v>19.498882782275782</c:v>
                </c:pt>
                <c:pt idx="17">
                  <c:v>19.442020873741747</c:v>
                </c:pt>
                <c:pt idx="18">
                  <c:v>19.372370137735111</c:v>
                </c:pt>
                <c:pt idx="19">
                  <c:v>19.301352996488269</c:v>
                </c:pt>
                <c:pt idx="20">
                  <c:v>19.225861411095828</c:v>
                </c:pt>
                <c:pt idx="21">
                  <c:v>19.129457447865249</c:v>
                </c:pt>
                <c:pt idx="22">
                  <c:v>19.031862238873529</c:v>
                </c:pt>
                <c:pt idx="23">
                  <c:v>18.940331135600076</c:v>
                </c:pt>
                <c:pt idx="24">
                  <c:v>18.839308756254599</c:v>
                </c:pt>
                <c:pt idx="25">
                  <c:v>18.744630003207263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3.9064575517849791</c:v>
                </c:pt>
                <c:pt idx="1">
                  <c:v>3.9155018573451175</c:v>
                </c:pt>
                <c:pt idx="2">
                  <c:v>4.2224870860455122</c:v>
                </c:pt>
                <c:pt idx="3">
                  <c:v>4.1163018511324116</c:v>
                </c:pt>
                <c:pt idx="4">
                  <c:v>3.9687047978357222</c:v>
                </c:pt>
                <c:pt idx="5">
                  <c:v>4.3438373367646923</c:v>
                </c:pt>
                <c:pt idx="6">
                  <c:v>4.1649896902451369</c:v>
                </c:pt>
                <c:pt idx="7">
                  <c:v>4.5240760227286572</c:v>
                </c:pt>
                <c:pt idx="8">
                  <c:v>4.7316724514681789</c:v>
                </c:pt>
                <c:pt idx="9">
                  <c:v>4.8711208845367304</c:v>
                </c:pt>
                <c:pt idx="10">
                  <c:v>4.9183684780686923</c:v>
                </c:pt>
                <c:pt idx="11">
                  <c:v>5.9536995123594023</c:v>
                </c:pt>
                <c:pt idx="12">
                  <c:v>6.0378750380249402</c:v>
                </c:pt>
                <c:pt idx="13">
                  <c:v>6.1333580985825131</c:v>
                </c:pt>
                <c:pt idx="14">
                  <c:v>6.2472564018215238</c:v>
                </c:pt>
                <c:pt idx="15">
                  <c:v>6.3470861325107766</c:v>
                </c:pt>
                <c:pt idx="16">
                  <c:v>6.4495269422428985</c:v>
                </c:pt>
                <c:pt idx="17">
                  <c:v>6.5511349219205739</c:v>
                </c:pt>
                <c:pt idx="18">
                  <c:v>6.6605092814704223</c:v>
                </c:pt>
                <c:pt idx="19">
                  <c:v>6.7610465299712015</c:v>
                </c:pt>
                <c:pt idx="20">
                  <c:v>6.8704227935494346</c:v>
                </c:pt>
                <c:pt idx="21">
                  <c:v>6.9819839425835379</c:v>
                </c:pt>
                <c:pt idx="22">
                  <c:v>7.1012702701741768</c:v>
                </c:pt>
                <c:pt idx="23">
                  <c:v>7.2109186773519482</c:v>
                </c:pt>
                <c:pt idx="24">
                  <c:v>7.3328148568588478</c:v>
                </c:pt>
                <c:pt idx="25">
                  <c:v>7.4457239322587023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9.67174890721477</c:v>
                </c:pt>
                <c:pt idx="1">
                  <c:v>8.8672023209205175</c:v>
                </c:pt>
                <c:pt idx="2">
                  <c:v>9.3769585453858664</c:v>
                </c:pt>
                <c:pt idx="3">
                  <c:v>9.5887775168184231</c:v>
                </c:pt>
                <c:pt idx="4">
                  <c:v>9.5548742321765836</c:v>
                </c:pt>
                <c:pt idx="5">
                  <c:v>9.7316136421826958</c:v>
                </c:pt>
                <c:pt idx="6">
                  <c:v>9.2525715853440929</c:v>
                </c:pt>
                <c:pt idx="7">
                  <c:v>9.2407493247634207</c:v>
                </c:pt>
                <c:pt idx="8">
                  <c:v>9.4560346050218431</c:v>
                </c:pt>
                <c:pt idx="9">
                  <c:v>9.1955144359487857</c:v>
                </c:pt>
                <c:pt idx="10">
                  <c:v>7.8155462379864504</c:v>
                </c:pt>
                <c:pt idx="11">
                  <c:v>9.2296683082148814</c:v>
                </c:pt>
                <c:pt idx="12">
                  <c:v>9.0986960861316781</c:v>
                </c:pt>
                <c:pt idx="13">
                  <c:v>9.0082364955087293</c:v>
                </c:pt>
                <c:pt idx="14">
                  <c:v>8.9210809172493821</c:v>
                </c:pt>
                <c:pt idx="15">
                  <c:v>8.8595939937148671</c:v>
                </c:pt>
                <c:pt idx="16">
                  <c:v>8.7887211068208231</c:v>
                </c:pt>
                <c:pt idx="17">
                  <c:v>8.705444615268723</c:v>
                </c:pt>
                <c:pt idx="18">
                  <c:v>8.6280146440526853</c:v>
                </c:pt>
                <c:pt idx="19">
                  <c:v>8.5488420058904051</c:v>
                </c:pt>
                <c:pt idx="20">
                  <c:v>8.4770355820795817</c:v>
                </c:pt>
                <c:pt idx="21">
                  <c:v>8.4027931827479136</c:v>
                </c:pt>
                <c:pt idx="22">
                  <c:v>8.3208752558391001</c:v>
                </c:pt>
                <c:pt idx="23">
                  <c:v>8.2335136585920345</c:v>
                </c:pt>
                <c:pt idx="24">
                  <c:v>8.1648083070030442</c:v>
                </c:pt>
                <c:pt idx="25">
                  <c:v>8.1017205928830762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12.325520768727852</c:v>
                </c:pt>
                <c:pt idx="1">
                  <c:v>12.117737044554918</c:v>
                </c:pt>
                <c:pt idx="2">
                  <c:v>12.163568111408141</c:v>
                </c:pt>
                <c:pt idx="3">
                  <c:v>11.029831466131711</c:v>
                </c:pt>
                <c:pt idx="4">
                  <c:v>12.392269172236594</c:v>
                </c:pt>
                <c:pt idx="5">
                  <c:v>11.711440519597982</c:v>
                </c:pt>
                <c:pt idx="6">
                  <c:v>12.746115439342013</c:v>
                </c:pt>
                <c:pt idx="7">
                  <c:v>12.13368697088417</c:v>
                </c:pt>
                <c:pt idx="8">
                  <c:v>12.4772570335042</c:v>
                </c:pt>
                <c:pt idx="9">
                  <c:v>12.940437769899889</c:v>
                </c:pt>
                <c:pt idx="10">
                  <c:v>11.626959986142111</c:v>
                </c:pt>
                <c:pt idx="11">
                  <c:v>12.151948150164086</c:v>
                </c:pt>
                <c:pt idx="12">
                  <c:v>12.121434501476228</c:v>
                </c:pt>
                <c:pt idx="13">
                  <c:v>12.112460735491085</c:v>
                </c:pt>
                <c:pt idx="14">
                  <c:v>12.132036884767977</c:v>
                </c:pt>
                <c:pt idx="15">
                  <c:v>12.145927119263643</c:v>
                </c:pt>
                <c:pt idx="16">
                  <c:v>12.149079109482592</c:v>
                </c:pt>
                <c:pt idx="17">
                  <c:v>12.148760109048251</c:v>
                </c:pt>
                <c:pt idx="18">
                  <c:v>12.15201473145237</c:v>
                </c:pt>
                <c:pt idx="19">
                  <c:v>12.156928539532482</c:v>
                </c:pt>
                <c:pt idx="20">
                  <c:v>12.173084654253048</c:v>
                </c:pt>
                <c:pt idx="21">
                  <c:v>12.190356943907918</c:v>
                </c:pt>
                <c:pt idx="22">
                  <c:v>12.208033073500353</c:v>
                </c:pt>
                <c:pt idx="23">
                  <c:v>12.221682330442922</c:v>
                </c:pt>
                <c:pt idx="24">
                  <c:v>12.230201427750853</c:v>
                </c:pt>
                <c:pt idx="25">
                  <c:v>12.239245067160784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4.9843672141016686</c:v>
                </c:pt>
                <c:pt idx="1">
                  <c:v>4.8030351189470295</c:v>
                </c:pt>
                <c:pt idx="2">
                  <c:v>5.1099917190208792</c:v>
                </c:pt>
                <c:pt idx="3">
                  <c:v>5.0954560818329053</c:v>
                </c:pt>
                <c:pt idx="4">
                  <c:v>5.2700056645886111</c:v>
                </c:pt>
                <c:pt idx="5">
                  <c:v>5.4396012405179484</c:v>
                </c:pt>
                <c:pt idx="6">
                  <c:v>5.4724026669557233</c:v>
                </c:pt>
                <c:pt idx="7">
                  <c:v>4.6692908628376548</c:v>
                </c:pt>
                <c:pt idx="8">
                  <c:v>4.9122150617395288</c:v>
                </c:pt>
                <c:pt idx="9">
                  <c:v>4.9923162006738888</c:v>
                </c:pt>
                <c:pt idx="10">
                  <c:v>4.1662085875558184</c:v>
                </c:pt>
                <c:pt idx="11">
                  <c:v>3.5441270010436114</c:v>
                </c:pt>
                <c:pt idx="12">
                  <c:v>3.5193211581163122</c:v>
                </c:pt>
                <c:pt idx="13">
                  <c:v>3.491421094931451</c:v>
                </c:pt>
                <c:pt idx="14">
                  <c:v>3.4690736064088701</c:v>
                </c:pt>
                <c:pt idx="15">
                  <c:v>3.4448950691990317</c:v>
                </c:pt>
                <c:pt idx="16">
                  <c:v>3.4195619877510457</c:v>
                </c:pt>
                <c:pt idx="17">
                  <c:v>3.3942286042433554</c:v>
                </c:pt>
                <c:pt idx="18">
                  <c:v>3.3704913099770279</c:v>
                </c:pt>
                <c:pt idx="19">
                  <c:v>3.3455089324054375</c:v>
                </c:pt>
                <c:pt idx="20">
                  <c:v>3.3221010249279823</c:v>
                </c:pt>
                <c:pt idx="21">
                  <c:v>3.3005398979022185</c:v>
                </c:pt>
                <c:pt idx="22">
                  <c:v>3.2805561876741831</c:v>
                </c:pt>
                <c:pt idx="23">
                  <c:v>3.2606007541770228</c:v>
                </c:pt>
                <c:pt idx="24">
                  <c:v>3.2400406556255534</c:v>
                </c:pt>
                <c:pt idx="25">
                  <c:v>3.2200881171715419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27.172393625112473</c:v>
                </c:pt>
                <c:pt idx="1">
                  <c:v>27.42330779370689</c:v>
                </c:pt>
                <c:pt idx="2">
                  <c:v>27.145396022510543</c:v>
                </c:pt>
                <c:pt idx="3">
                  <c:v>27.402180951889299</c:v>
                </c:pt>
                <c:pt idx="4">
                  <c:v>29.515292001953654</c:v>
                </c:pt>
                <c:pt idx="5">
                  <c:v>29.367477651620302</c:v>
                </c:pt>
                <c:pt idx="6">
                  <c:v>30.741106993667078</c:v>
                </c:pt>
                <c:pt idx="7">
                  <c:v>27.408739251912596</c:v>
                </c:pt>
                <c:pt idx="8">
                  <c:v>28.197585257874518</c:v>
                </c:pt>
                <c:pt idx="9">
                  <c:v>29.646301649568425</c:v>
                </c:pt>
                <c:pt idx="10">
                  <c:v>26.798917338967758</c:v>
                </c:pt>
                <c:pt idx="11">
                  <c:v>27.59893007685482</c:v>
                </c:pt>
                <c:pt idx="12">
                  <c:v>27.818078743156867</c:v>
                </c:pt>
                <c:pt idx="13">
                  <c:v>27.941529851202741</c:v>
                </c:pt>
                <c:pt idx="14">
                  <c:v>28.120833417582716</c:v>
                </c:pt>
                <c:pt idx="15">
                  <c:v>28.181527865289169</c:v>
                </c:pt>
                <c:pt idx="16">
                  <c:v>28.196991272333534</c:v>
                </c:pt>
                <c:pt idx="17">
                  <c:v>28.197173585459851</c:v>
                </c:pt>
                <c:pt idx="18">
                  <c:v>28.171823878563394</c:v>
                </c:pt>
                <c:pt idx="19">
                  <c:v>28.137741669552977</c:v>
                </c:pt>
                <c:pt idx="20">
                  <c:v>28.100772955798195</c:v>
                </c:pt>
                <c:pt idx="21">
                  <c:v>28.047977623299534</c:v>
                </c:pt>
                <c:pt idx="22">
                  <c:v>27.983046926949115</c:v>
                </c:pt>
                <c:pt idx="23">
                  <c:v>27.923776256715197</c:v>
                </c:pt>
                <c:pt idx="24">
                  <c:v>27.874383861107894</c:v>
                </c:pt>
                <c:pt idx="25">
                  <c:v>27.818054952164356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19.020345965970023</c:v>
                </c:pt>
                <c:pt idx="1">
                  <c:v>21.034442407113911</c:v>
                </c:pt>
                <c:pt idx="2">
                  <c:v>22.466290102334661</c:v>
                </c:pt>
                <c:pt idx="3">
                  <c:v>21.90765566432615</c:v>
                </c:pt>
                <c:pt idx="4">
                  <c:v>21.732472594937491</c:v>
                </c:pt>
                <c:pt idx="5">
                  <c:v>22.644214838203698</c:v>
                </c:pt>
                <c:pt idx="6">
                  <c:v>22.389414797100876</c:v>
                </c:pt>
                <c:pt idx="7">
                  <c:v>22.631844262096035</c:v>
                </c:pt>
                <c:pt idx="8">
                  <c:v>23.380622083753195</c:v>
                </c:pt>
                <c:pt idx="9">
                  <c:v>25.007377533459277</c:v>
                </c:pt>
                <c:pt idx="10">
                  <c:v>25.979752703162919</c:v>
                </c:pt>
                <c:pt idx="11">
                  <c:v>25.403469626731152</c:v>
                </c:pt>
                <c:pt idx="12">
                  <c:v>25.650477614206466</c:v>
                </c:pt>
                <c:pt idx="13">
                  <c:v>25.954162154166816</c:v>
                </c:pt>
                <c:pt idx="14">
                  <c:v>26.310339667989307</c:v>
                </c:pt>
                <c:pt idx="15">
                  <c:v>26.616158366200597</c:v>
                </c:pt>
                <c:pt idx="16">
                  <c:v>26.916991391898478</c:v>
                </c:pt>
                <c:pt idx="17">
                  <c:v>27.219545959370116</c:v>
                </c:pt>
                <c:pt idx="18">
                  <c:v>27.531741219530929</c:v>
                </c:pt>
                <c:pt idx="19">
                  <c:v>27.848620694590107</c:v>
                </c:pt>
                <c:pt idx="20">
                  <c:v>28.180717797099447</c:v>
                </c:pt>
                <c:pt idx="21">
                  <c:v>28.506972879476791</c:v>
                </c:pt>
                <c:pt idx="22">
                  <c:v>28.835602616676809</c:v>
                </c:pt>
                <c:pt idx="23">
                  <c:v>29.191141224142775</c:v>
                </c:pt>
                <c:pt idx="24">
                  <c:v>29.562962440163801</c:v>
                </c:pt>
                <c:pt idx="25">
                  <c:v>29.934488683292578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46.289944351634951</c:v>
                </c:pt>
                <c:pt idx="1">
                  <c:v>43.399576734174566</c:v>
                </c:pt>
                <c:pt idx="2">
                  <c:v>43.857038038680074</c:v>
                </c:pt>
                <c:pt idx="3">
                  <c:v>45.901517998481857</c:v>
                </c:pt>
                <c:pt idx="4">
                  <c:v>47.231359437221627</c:v>
                </c:pt>
                <c:pt idx="5">
                  <c:v>46.873976613216115</c:v>
                </c:pt>
                <c:pt idx="6">
                  <c:v>47.33019717503241</c:v>
                </c:pt>
                <c:pt idx="7">
                  <c:v>46.19840714148134</c:v>
                </c:pt>
                <c:pt idx="8">
                  <c:v>48.741641026435218</c:v>
                </c:pt>
                <c:pt idx="9">
                  <c:v>50.065871081430771</c:v>
                </c:pt>
                <c:pt idx="10">
                  <c:v>52.620345711250891</c:v>
                </c:pt>
                <c:pt idx="11">
                  <c:v>53.959381321483633</c:v>
                </c:pt>
                <c:pt idx="12">
                  <c:v>54.596598015591226</c:v>
                </c:pt>
                <c:pt idx="13">
                  <c:v>55.299577443436576</c:v>
                </c:pt>
                <c:pt idx="14">
                  <c:v>56.056928265879705</c:v>
                </c:pt>
                <c:pt idx="15">
                  <c:v>56.705903715621218</c:v>
                </c:pt>
                <c:pt idx="16">
                  <c:v>57.332804434793786</c:v>
                </c:pt>
                <c:pt idx="17">
                  <c:v>57.960920723877535</c:v>
                </c:pt>
                <c:pt idx="18">
                  <c:v>58.611765562853719</c:v>
                </c:pt>
                <c:pt idx="19">
                  <c:v>59.264832989410664</c:v>
                </c:pt>
                <c:pt idx="20">
                  <c:v>59.942690359987779</c:v>
                </c:pt>
                <c:pt idx="21">
                  <c:v>60.62194230508765</c:v>
                </c:pt>
                <c:pt idx="22">
                  <c:v>61.302358692696998</c:v>
                </c:pt>
                <c:pt idx="23">
                  <c:v>61.99989713639971</c:v>
                </c:pt>
                <c:pt idx="24">
                  <c:v>62.690632740769431</c:v>
                </c:pt>
                <c:pt idx="25">
                  <c:v>63.434072941583239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26.032642371912093</c:v>
                </c:pt>
                <c:pt idx="1">
                  <c:v>25.75072552612184</c:v>
                </c:pt>
                <c:pt idx="2">
                  <c:v>27.302700614346254</c:v>
                </c:pt>
                <c:pt idx="3">
                  <c:v>27.051687351317899</c:v>
                </c:pt>
                <c:pt idx="4">
                  <c:v>27.130898538690495</c:v>
                </c:pt>
                <c:pt idx="5">
                  <c:v>26.920319419703244</c:v>
                </c:pt>
                <c:pt idx="6">
                  <c:v>26.948570903650488</c:v>
                </c:pt>
                <c:pt idx="7">
                  <c:v>27.322359916959911</c:v>
                </c:pt>
                <c:pt idx="8">
                  <c:v>28.59570532949737</c:v>
                </c:pt>
                <c:pt idx="9">
                  <c:v>29.394156873250033</c:v>
                </c:pt>
                <c:pt idx="10">
                  <c:v>30.309438623431348</c:v>
                </c:pt>
                <c:pt idx="11">
                  <c:v>28.354716403199276</c:v>
                </c:pt>
                <c:pt idx="12">
                  <c:v>28.391808510597656</c:v>
                </c:pt>
                <c:pt idx="13">
                  <c:v>28.57589254816498</c:v>
                </c:pt>
                <c:pt idx="14">
                  <c:v>28.82771633801341</c:v>
                </c:pt>
                <c:pt idx="15">
                  <c:v>29.05530923843861</c:v>
                </c:pt>
                <c:pt idx="16">
                  <c:v>29.262295544413153</c:v>
                </c:pt>
                <c:pt idx="17">
                  <c:v>29.461033592197424</c:v>
                </c:pt>
                <c:pt idx="18">
                  <c:v>29.658077813701766</c:v>
                </c:pt>
                <c:pt idx="19">
                  <c:v>29.878623617529477</c:v>
                </c:pt>
                <c:pt idx="20">
                  <c:v>30.099205308391159</c:v>
                </c:pt>
                <c:pt idx="21">
                  <c:v>30.328918303138671</c:v>
                </c:pt>
                <c:pt idx="22">
                  <c:v>30.552851403546548</c:v>
                </c:pt>
                <c:pt idx="23">
                  <c:v>30.798113726575515</c:v>
                </c:pt>
                <c:pt idx="24">
                  <c:v>31.030723973744678</c:v>
                </c:pt>
                <c:pt idx="25">
                  <c:v>31.296915733636638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29.091356684991165</c:v>
                </c:pt>
                <c:pt idx="1">
                  <c:v>28.901540591621661</c:v>
                </c:pt>
                <c:pt idx="2">
                  <c:v>30.909273299914872</c:v>
                </c:pt>
                <c:pt idx="3">
                  <c:v>29.932043269027961</c:v>
                </c:pt>
                <c:pt idx="4">
                  <c:v>30.560929879381632</c:v>
                </c:pt>
                <c:pt idx="5">
                  <c:v>30.389402599468021</c:v>
                </c:pt>
                <c:pt idx="6">
                  <c:v>28.61618370016075</c:v>
                </c:pt>
                <c:pt idx="7">
                  <c:v>29.323814239108643</c:v>
                </c:pt>
                <c:pt idx="8">
                  <c:v>28.962147545361805</c:v>
                </c:pt>
                <c:pt idx="9">
                  <c:v>29.728287184003086</c:v>
                </c:pt>
                <c:pt idx="10">
                  <c:v>30.670028831407507</c:v>
                </c:pt>
                <c:pt idx="11">
                  <c:v>29.419753844420136</c:v>
                </c:pt>
                <c:pt idx="12">
                  <c:v>29.250271142667049</c:v>
                </c:pt>
                <c:pt idx="13">
                  <c:v>29.156295704904551</c:v>
                </c:pt>
                <c:pt idx="14">
                  <c:v>29.127423302279581</c:v>
                </c:pt>
                <c:pt idx="15">
                  <c:v>29.048479076757925</c:v>
                </c:pt>
                <c:pt idx="16">
                  <c:v>28.918261831761388</c:v>
                </c:pt>
                <c:pt idx="17">
                  <c:v>28.738934840786968</c:v>
                </c:pt>
                <c:pt idx="18">
                  <c:v>28.570394363884255</c:v>
                </c:pt>
                <c:pt idx="19">
                  <c:v>28.370953496610134</c:v>
                </c:pt>
                <c:pt idx="20">
                  <c:v>28.184114763663459</c:v>
                </c:pt>
                <c:pt idx="21">
                  <c:v>27.992102926957489</c:v>
                </c:pt>
                <c:pt idx="22">
                  <c:v>27.81991682603163</c:v>
                </c:pt>
                <c:pt idx="23">
                  <c:v>27.606493639061437</c:v>
                </c:pt>
                <c:pt idx="24">
                  <c:v>27.367236289908682</c:v>
                </c:pt>
                <c:pt idx="25">
                  <c:v>27.085393385039552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33.850042131105958</c:v>
                </c:pt>
                <c:pt idx="1">
                  <c:v>31.422737337604961</c:v>
                </c:pt>
                <c:pt idx="2">
                  <c:v>34.315902272857826</c:v>
                </c:pt>
                <c:pt idx="3">
                  <c:v>32.645618785115573</c:v>
                </c:pt>
                <c:pt idx="4">
                  <c:v>34.200127620833229</c:v>
                </c:pt>
                <c:pt idx="5">
                  <c:v>32.759341224299042</c:v>
                </c:pt>
                <c:pt idx="6">
                  <c:v>31.734238680205586</c:v>
                </c:pt>
                <c:pt idx="7">
                  <c:v>31.138736723196718</c:v>
                </c:pt>
                <c:pt idx="8">
                  <c:v>30.863316237560063</c:v>
                </c:pt>
                <c:pt idx="9">
                  <c:v>32.768599100136214</c:v>
                </c:pt>
                <c:pt idx="10">
                  <c:v>28.883289471920669</c:v>
                </c:pt>
                <c:pt idx="11">
                  <c:v>28.78802585598871</c:v>
                </c:pt>
                <c:pt idx="12">
                  <c:v>28.53514387732379</c:v>
                </c:pt>
                <c:pt idx="13">
                  <c:v>28.318926718966779</c:v>
                </c:pt>
                <c:pt idx="14">
                  <c:v>28.162599281100199</c:v>
                </c:pt>
                <c:pt idx="15">
                  <c:v>28.00771525174946</c:v>
                </c:pt>
                <c:pt idx="16">
                  <c:v>27.855120414379567</c:v>
                </c:pt>
                <c:pt idx="17">
                  <c:v>27.681944498599428</c:v>
                </c:pt>
                <c:pt idx="18">
                  <c:v>27.504770420319996</c:v>
                </c:pt>
                <c:pt idx="19">
                  <c:v>27.320247761099168</c:v>
                </c:pt>
                <c:pt idx="20">
                  <c:v>27.153149268588493</c:v>
                </c:pt>
                <c:pt idx="21">
                  <c:v>26.984901602256691</c:v>
                </c:pt>
                <c:pt idx="22">
                  <c:v>26.817717906636624</c:v>
                </c:pt>
                <c:pt idx="23">
                  <c:v>26.66579221257221</c:v>
                </c:pt>
                <c:pt idx="24">
                  <c:v>26.527646359645498</c:v>
                </c:pt>
                <c:pt idx="25">
                  <c:v>26.383189558099509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25.859659503016807</c:v>
                </c:pt>
                <c:pt idx="1">
                  <c:v>24.2791237168367</c:v>
                </c:pt>
                <c:pt idx="2">
                  <c:v>24.81223449098227</c:v>
                </c:pt>
                <c:pt idx="3">
                  <c:v>25.681838698970576</c:v>
                </c:pt>
                <c:pt idx="4">
                  <c:v>27.360025054871215</c:v>
                </c:pt>
                <c:pt idx="5">
                  <c:v>27.260272574024544</c:v>
                </c:pt>
                <c:pt idx="6">
                  <c:v>25.936188301431351</c:v>
                </c:pt>
                <c:pt idx="7">
                  <c:v>25.718816253888814</c:v>
                </c:pt>
                <c:pt idx="8">
                  <c:v>25.815034181240538</c:v>
                </c:pt>
                <c:pt idx="9">
                  <c:v>25.943112678774881</c:v>
                </c:pt>
                <c:pt idx="10">
                  <c:v>24.861829722054964</c:v>
                </c:pt>
                <c:pt idx="11">
                  <c:v>25.582360428868153</c:v>
                </c:pt>
                <c:pt idx="12">
                  <c:v>25.893344975295697</c:v>
                </c:pt>
                <c:pt idx="13">
                  <c:v>26.229530836418547</c:v>
                </c:pt>
                <c:pt idx="14">
                  <c:v>26.597200084422884</c:v>
                </c:pt>
                <c:pt idx="15">
                  <c:v>26.908785027944376</c:v>
                </c:pt>
                <c:pt idx="16">
                  <c:v>27.198763181847131</c:v>
                </c:pt>
                <c:pt idx="17">
                  <c:v>27.482857675485839</c:v>
                </c:pt>
                <c:pt idx="18">
                  <c:v>27.739026636458412</c:v>
                </c:pt>
                <c:pt idx="19">
                  <c:v>28.014300766919682</c:v>
                </c:pt>
                <c:pt idx="20">
                  <c:v>28.30084408056555</c:v>
                </c:pt>
                <c:pt idx="21">
                  <c:v>28.598052944776466</c:v>
                </c:pt>
                <c:pt idx="22">
                  <c:v>28.894908601400697</c:v>
                </c:pt>
                <c:pt idx="23">
                  <c:v>29.180739248369299</c:v>
                </c:pt>
                <c:pt idx="24">
                  <c:v>29.458240331167019</c:v>
                </c:pt>
                <c:pt idx="25">
                  <c:v>29.725477033502777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22.881978476212183</c:v>
                </c:pt>
                <c:pt idx="1">
                  <c:v>24.36957140839711</c:v>
                </c:pt>
                <c:pt idx="2">
                  <c:v>26.66064678255853</c:v>
                </c:pt>
                <c:pt idx="3">
                  <c:v>24.812392216087741</c:v>
                </c:pt>
                <c:pt idx="4">
                  <c:v>25.639745803109026</c:v>
                </c:pt>
                <c:pt idx="5">
                  <c:v>25.589339677166404</c:v>
                </c:pt>
                <c:pt idx="6">
                  <c:v>25.512009757109535</c:v>
                </c:pt>
                <c:pt idx="7">
                  <c:v>25.162555052870758</c:v>
                </c:pt>
                <c:pt idx="8">
                  <c:v>25.4724416380115</c:v>
                </c:pt>
                <c:pt idx="9">
                  <c:v>26.479025492854813</c:v>
                </c:pt>
                <c:pt idx="10">
                  <c:v>25.755682786119479</c:v>
                </c:pt>
                <c:pt idx="11">
                  <c:v>25.53461898303151</c:v>
                </c:pt>
                <c:pt idx="12">
                  <c:v>25.619825375437195</c:v>
                </c:pt>
                <c:pt idx="13">
                  <c:v>25.698966416807636</c:v>
                </c:pt>
                <c:pt idx="14">
                  <c:v>25.82676823430609</c:v>
                </c:pt>
                <c:pt idx="15">
                  <c:v>25.896705275821162</c:v>
                </c:pt>
                <c:pt idx="16">
                  <c:v>25.94840972451868</c:v>
                </c:pt>
                <c:pt idx="17">
                  <c:v>25.993155795662322</c:v>
                </c:pt>
                <c:pt idx="18">
                  <c:v>26.032879419205532</c:v>
                </c:pt>
                <c:pt idx="19">
                  <c:v>26.062399526459473</c:v>
                </c:pt>
                <c:pt idx="20">
                  <c:v>26.096284204645261</c:v>
                </c:pt>
                <c:pt idx="21">
                  <c:v>26.111441390448789</c:v>
                </c:pt>
                <c:pt idx="22">
                  <c:v>26.133132509047705</c:v>
                </c:pt>
                <c:pt idx="23">
                  <c:v>26.151249812952024</c:v>
                </c:pt>
                <c:pt idx="24">
                  <c:v>26.172123613113449</c:v>
                </c:pt>
                <c:pt idx="25">
                  <c:v>26.190353935465964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21.997269675942622</c:v>
                </c:pt>
                <c:pt idx="1">
                  <c:v>20.984939365475434</c:v>
                </c:pt>
                <c:pt idx="2">
                  <c:v>21.540526656794007</c:v>
                </c:pt>
                <c:pt idx="3">
                  <c:v>20.618608982950136</c:v>
                </c:pt>
                <c:pt idx="4">
                  <c:v>21.947143404413175</c:v>
                </c:pt>
                <c:pt idx="5">
                  <c:v>21.44305416178068</c:v>
                </c:pt>
                <c:pt idx="6">
                  <c:v>21.998687024686106</c:v>
                </c:pt>
                <c:pt idx="7">
                  <c:v>21.374436295647591</c:v>
                </c:pt>
                <c:pt idx="8">
                  <c:v>21.933291638526043</c:v>
                </c:pt>
                <c:pt idx="9">
                  <c:v>22.135952205848675</c:v>
                </c:pt>
                <c:pt idx="10">
                  <c:v>19.442506224128561</c:v>
                </c:pt>
                <c:pt idx="11">
                  <c:v>21.381616458378968</c:v>
                </c:pt>
                <c:pt idx="12">
                  <c:v>21.220130587607905</c:v>
                </c:pt>
                <c:pt idx="13">
                  <c:v>21.120697230999816</c:v>
                </c:pt>
                <c:pt idx="14">
                  <c:v>21.053117802017361</c:v>
                </c:pt>
                <c:pt idx="15">
                  <c:v>21.00552111297851</c:v>
                </c:pt>
                <c:pt idx="16">
                  <c:v>20.937800216303415</c:v>
                </c:pt>
                <c:pt idx="17">
                  <c:v>20.854204724316972</c:v>
                </c:pt>
                <c:pt idx="18">
                  <c:v>20.780029375505055</c:v>
                </c:pt>
                <c:pt idx="19">
                  <c:v>20.705770545422887</c:v>
                </c:pt>
                <c:pt idx="20">
                  <c:v>20.650120236332629</c:v>
                </c:pt>
                <c:pt idx="21">
                  <c:v>20.593150126655832</c:v>
                </c:pt>
                <c:pt idx="22">
                  <c:v>20.528908329339451</c:v>
                </c:pt>
                <c:pt idx="23">
                  <c:v>20.455195989034955</c:v>
                </c:pt>
                <c:pt idx="24">
                  <c:v>20.395009734753899</c:v>
                </c:pt>
                <c:pt idx="25">
                  <c:v>20.34096566004386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32.156760839214144</c:v>
                </c:pt>
                <c:pt idx="1">
                  <c:v>32.226342912653919</c:v>
                </c:pt>
                <c:pt idx="2">
                  <c:v>32.255387741531422</c:v>
                </c:pt>
                <c:pt idx="3">
                  <c:v>32.497637033722206</c:v>
                </c:pt>
                <c:pt idx="4">
                  <c:v>34.785297666542263</c:v>
                </c:pt>
                <c:pt idx="5">
                  <c:v>34.80707889213825</c:v>
                </c:pt>
                <c:pt idx="6">
                  <c:v>36.213509660622805</c:v>
                </c:pt>
                <c:pt idx="7">
                  <c:v>32.078030114750248</c:v>
                </c:pt>
                <c:pt idx="8">
                  <c:v>33.109800319614045</c:v>
                </c:pt>
                <c:pt idx="9">
                  <c:v>34.638617850242312</c:v>
                </c:pt>
                <c:pt idx="10">
                  <c:v>30.965125926523577</c:v>
                </c:pt>
                <c:pt idx="11">
                  <c:v>31.143057077898433</c:v>
                </c:pt>
                <c:pt idx="12">
                  <c:v>31.33739990127318</c:v>
                </c:pt>
                <c:pt idx="13">
                  <c:v>31.432950946134191</c:v>
                </c:pt>
                <c:pt idx="14">
                  <c:v>31.589907023991586</c:v>
                </c:pt>
                <c:pt idx="15">
                  <c:v>31.6264229344882</c:v>
                </c:pt>
                <c:pt idx="16">
                  <c:v>31.616553260084579</c:v>
                </c:pt>
                <c:pt idx="17">
                  <c:v>31.591402189703206</c:v>
                </c:pt>
                <c:pt idx="18">
                  <c:v>31.542315188540421</c:v>
                </c:pt>
                <c:pt idx="19">
                  <c:v>31.483250601958414</c:v>
                </c:pt>
                <c:pt idx="20">
                  <c:v>31.422873980726177</c:v>
                </c:pt>
                <c:pt idx="21">
                  <c:v>31.348517521201753</c:v>
                </c:pt>
                <c:pt idx="22">
                  <c:v>31.263603114623297</c:v>
                </c:pt>
                <c:pt idx="23">
                  <c:v>31.18437701089222</c:v>
                </c:pt>
                <c:pt idx="24">
                  <c:v>31.114424516733447</c:v>
                </c:pt>
                <c:pt idx="25">
                  <c:v>31.038143069335899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19.020345965970023</c:v>
                </c:pt>
                <c:pt idx="1">
                  <c:v>21.034442407113911</c:v>
                </c:pt>
                <c:pt idx="2">
                  <c:v>22.466290102334661</c:v>
                </c:pt>
                <c:pt idx="3">
                  <c:v>21.90765566432615</c:v>
                </c:pt>
                <c:pt idx="4">
                  <c:v>21.732472594937491</c:v>
                </c:pt>
                <c:pt idx="5">
                  <c:v>22.644214838203698</c:v>
                </c:pt>
                <c:pt idx="6">
                  <c:v>22.389414797100876</c:v>
                </c:pt>
                <c:pt idx="7">
                  <c:v>22.631844262096035</c:v>
                </c:pt>
                <c:pt idx="8">
                  <c:v>23.380622083753195</c:v>
                </c:pt>
                <c:pt idx="9">
                  <c:v>25.007377533459277</c:v>
                </c:pt>
                <c:pt idx="10">
                  <c:v>25.979752703162919</c:v>
                </c:pt>
                <c:pt idx="11">
                  <c:v>25.403469626731152</c:v>
                </c:pt>
                <c:pt idx="12">
                  <c:v>25.650477614206466</c:v>
                </c:pt>
                <c:pt idx="13">
                  <c:v>25.954162154166816</c:v>
                </c:pt>
                <c:pt idx="14">
                  <c:v>26.310339667989307</c:v>
                </c:pt>
                <c:pt idx="15">
                  <c:v>26.616158366200597</c:v>
                </c:pt>
                <c:pt idx="16">
                  <c:v>26.916991391898478</c:v>
                </c:pt>
                <c:pt idx="17">
                  <c:v>27.219545959370116</c:v>
                </c:pt>
                <c:pt idx="18">
                  <c:v>27.531741219530929</c:v>
                </c:pt>
                <c:pt idx="19">
                  <c:v>27.848620694590107</c:v>
                </c:pt>
                <c:pt idx="20">
                  <c:v>28.180717797099447</c:v>
                </c:pt>
                <c:pt idx="21">
                  <c:v>28.506972879476791</c:v>
                </c:pt>
                <c:pt idx="22">
                  <c:v>28.835602616676809</c:v>
                </c:pt>
                <c:pt idx="23">
                  <c:v>29.191141224142775</c:v>
                </c:pt>
                <c:pt idx="24">
                  <c:v>29.562962440163801</c:v>
                </c:pt>
                <c:pt idx="25">
                  <c:v>29.934488683292578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46.289944351634951</c:v>
                </c:pt>
                <c:pt idx="1">
                  <c:v>43.399576734174566</c:v>
                </c:pt>
                <c:pt idx="2">
                  <c:v>43.857038038680074</c:v>
                </c:pt>
                <c:pt idx="3">
                  <c:v>45.901517998481857</c:v>
                </c:pt>
                <c:pt idx="4">
                  <c:v>47.231359437221627</c:v>
                </c:pt>
                <c:pt idx="5">
                  <c:v>46.873976613216115</c:v>
                </c:pt>
                <c:pt idx="6">
                  <c:v>47.33019717503241</c:v>
                </c:pt>
                <c:pt idx="7">
                  <c:v>46.19840714148134</c:v>
                </c:pt>
                <c:pt idx="8">
                  <c:v>48.741641026435218</c:v>
                </c:pt>
                <c:pt idx="9">
                  <c:v>50.065871081430771</c:v>
                </c:pt>
                <c:pt idx="10">
                  <c:v>52.620345711250891</c:v>
                </c:pt>
                <c:pt idx="11">
                  <c:v>53.959381321483633</c:v>
                </c:pt>
                <c:pt idx="12">
                  <c:v>54.596598015591226</c:v>
                </c:pt>
                <c:pt idx="13">
                  <c:v>55.299577443436576</c:v>
                </c:pt>
                <c:pt idx="14">
                  <c:v>56.056928265879705</c:v>
                </c:pt>
                <c:pt idx="15">
                  <c:v>56.705903715621218</c:v>
                </c:pt>
                <c:pt idx="16">
                  <c:v>57.332804434793786</c:v>
                </c:pt>
                <c:pt idx="17">
                  <c:v>57.960920723877535</c:v>
                </c:pt>
                <c:pt idx="18">
                  <c:v>58.611765562853719</c:v>
                </c:pt>
                <c:pt idx="19">
                  <c:v>59.264832989410664</c:v>
                </c:pt>
                <c:pt idx="20">
                  <c:v>59.942690359987779</c:v>
                </c:pt>
                <c:pt idx="21">
                  <c:v>60.62194230508765</c:v>
                </c:pt>
                <c:pt idx="22">
                  <c:v>61.302358692696998</c:v>
                </c:pt>
                <c:pt idx="23">
                  <c:v>61.99989713639971</c:v>
                </c:pt>
                <c:pt idx="24">
                  <c:v>62.690632740769431</c:v>
                </c:pt>
                <c:pt idx="25">
                  <c:v>63.434072941583239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26.032642371912093</c:v>
                </c:pt>
                <c:pt idx="1">
                  <c:v>25.75072552612184</c:v>
                </c:pt>
                <c:pt idx="2">
                  <c:v>27.302700614346254</c:v>
                </c:pt>
                <c:pt idx="3">
                  <c:v>27.051687351317899</c:v>
                </c:pt>
                <c:pt idx="4">
                  <c:v>27.130898538690495</c:v>
                </c:pt>
                <c:pt idx="5">
                  <c:v>26.920319419703244</c:v>
                </c:pt>
                <c:pt idx="6">
                  <c:v>26.948570903650488</c:v>
                </c:pt>
                <c:pt idx="7">
                  <c:v>27.322359916959911</c:v>
                </c:pt>
                <c:pt idx="8">
                  <c:v>28.59570532949737</c:v>
                </c:pt>
                <c:pt idx="9">
                  <c:v>29.394156873250033</c:v>
                </c:pt>
                <c:pt idx="10">
                  <c:v>30.309438623431348</c:v>
                </c:pt>
                <c:pt idx="11">
                  <c:v>28.354716403199276</c:v>
                </c:pt>
                <c:pt idx="12">
                  <c:v>28.391808510597656</c:v>
                </c:pt>
                <c:pt idx="13">
                  <c:v>28.57589254816498</c:v>
                </c:pt>
                <c:pt idx="14">
                  <c:v>28.82771633801341</c:v>
                </c:pt>
                <c:pt idx="15">
                  <c:v>29.05530923843861</c:v>
                </c:pt>
                <c:pt idx="16">
                  <c:v>29.262295544413153</c:v>
                </c:pt>
                <c:pt idx="17">
                  <c:v>29.461033592197424</c:v>
                </c:pt>
                <c:pt idx="18">
                  <c:v>29.658077813701766</c:v>
                </c:pt>
                <c:pt idx="19">
                  <c:v>29.878623617529477</c:v>
                </c:pt>
                <c:pt idx="20">
                  <c:v>30.099205308391159</c:v>
                </c:pt>
                <c:pt idx="21">
                  <c:v>30.328918303138671</c:v>
                </c:pt>
                <c:pt idx="22">
                  <c:v>30.552851403546548</c:v>
                </c:pt>
                <c:pt idx="23">
                  <c:v>30.798113726575515</c:v>
                </c:pt>
                <c:pt idx="24">
                  <c:v>31.030723973744678</c:v>
                </c:pt>
                <c:pt idx="25">
                  <c:v>31.296915733636638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29.091356684991165</c:v>
                </c:pt>
                <c:pt idx="1">
                  <c:v>28.901540591621661</c:v>
                </c:pt>
                <c:pt idx="2">
                  <c:v>30.909273299914872</c:v>
                </c:pt>
                <c:pt idx="3">
                  <c:v>29.932043269027961</c:v>
                </c:pt>
                <c:pt idx="4">
                  <c:v>30.560929879381632</c:v>
                </c:pt>
                <c:pt idx="5">
                  <c:v>30.389402599468021</c:v>
                </c:pt>
                <c:pt idx="6">
                  <c:v>28.61618370016075</c:v>
                </c:pt>
                <c:pt idx="7">
                  <c:v>29.323814239108643</c:v>
                </c:pt>
                <c:pt idx="8">
                  <c:v>28.962147545361805</c:v>
                </c:pt>
                <c:pt idx="9">
                  <c:v>29.728287184003086</c:v>
                </c:pt>
                <c:pt idx="10">
                  <c:v>30.670028831407507</c:v>
                </c:pt>
                <c:pt idx="11">
                  <c:v>29.419753844420136</c:v>
                </c:pt>
                <c:pt idx="12">
                  <c:v>29.250271142667049</c:v>
                </c:pt>
                <c:pt idx="13">
                  <c:v>29.156295704904551</c:v>
                </c:pt>
                <c:pt idx="14">
                  <c:v>29.127423302279581</c:v>
                </c:pt>
                <c:pt idx="15">
                  <c:v>29.048479076757925</c:v>
                </c:pt>
                <c:pt idx="16">
                  <c:v>28.918261831761388</c:v>
                </c:pt>
                <c:pt idx="17">
                  <c:v>28.738934840786968</c:v>
                </c:pt>
                <c:pt idx="18">
                  <c:v>28.570394363884255</c:v>
                </c:pt>
                <c:pt idx="19">
                  <c:v>28.370953496610134</c:v>
                </c:pt>
                <c:pt idx="20">
                  <c:v>28.184114763663459</c:v>
                </c:pt>
                <c:pt idx="21">
                  <c:v>27.992102926957489</c:v>
                </c:pt>
                <c:pt idx="22">
                  <c:v>27.81991682603163</c:v>
                </c:pt>
                <c:pt idx="23">
                  <c:v>27.606493639061437</c:v>
                </c:pt>
                <c:pt idx="24">
                  <c:v>27.367236289908682</c:v>
                </c:pt>
                <c:pt idx="25">
                  <c:v>27.085393385039552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33.850042131105958</c:v>
                </c:pt>
                <c:pt idx="1">
                  <c:v>31.422737337604961</c:v>
                </c:pt>
                <c:pt idx="2">
                  <c:v>34.315902272857826</c:v>
                </c:pt>
                <c:pt idx="3">
                  <c:v>32.645618785115573</c:v>
                </c:pt>
                <c:pt idx="4">
                  <c:v>34.200127620833229</c:v>
                </c:pt>
                <c:pt idx="5">
                  <c:v>32.759341224299042</c:v>
                </c:pt>
                <c:pt idx="6">
                  <c:v>31.734238680205586</c:v>
                </c:pt>
                <c:pt idx="7">
                  <c:v>31.138736723196718</c:v>
                </c:pt>
                <c:pt idx="8">
                  <c:v>30.863316237560063</c:v>
                </c:pt>
                <c:pt idx="9">
                  <c:v>32.768599100136214</c:v>
                </c:pt>
                <c:pt idx="10">
                  <c:v>28.883289471920669</c:v>
                </c:pt>
                <c:pt idx="11">
                  <c:v>28.78802585598871</c:v>
                </c:pt>
                <c:pt idx="12">
                  <c:v>28.53514387732379</c:v>
                </c:pt>
                <c:pt idx="13">
                  <c:v>28.318926718966779</c:v>
                </c:pt>
                <c:pt idx="14">
                  <c:v>28.162599281100199</c:v>
                </c:pt>
                <c:pt idx="15">
                  <c:v>28.00771525174946</c:v>
                </c:pt>
                <c:pt idx="16">
                  <c:v>27.855120414379567</c:v>
                </c:pt>
                <c:pt idx="17">
                  <c:v>27.681944498599428</c:v>
                </c:pt>
                <c:pt idx="18">
                  <c:v>27.504770420319996</c:v>
                </c:pt>
                <c:pt idx="19">
                  <c:v>27.320247761099168</c:v>
                </c:pt>
                <c:pt idx="20">
                  <c:v>27.153149268588493</c:v>
                </c:pt>
                <c:pt idx="21">
                  <c:v>26.984901602256691</c:v>
                </c:pt>
                <c:pt idx="22">
                  <c:v>26.817717906636624</c:v>
                </c:pt>
                <c:pt idx="23">
                  <c:v>26.66579221257221</c:v>
                </c:pt>
                <c:pt idx="24">
                  <c:v>26.527646359645498</c:v>
                </c:pt>
                <c:pt idx="25">
                  <c:v>26.383189558099509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25.859659503016807</c:v>
                </c:pt>
                <c:pt idx="1">
                  <c:v>24.2791237168367</c:v>
                </c:pt>
                <c:pt idx="2">
                  <c:v>24.81223449098227</c:v>
                </c:pt>
                <c:pt idx="3">
                  <c:v>25.681838698970576</c:v>
                </c:pt>
                <c:pt idx="4">
                  <c:v>27.360025054871215</c:v>
                </c:pt>
                <c:pt idx="5">
                  <c:v>27.260272574024544</c:v>
                </c:pt>
                <c:pt idx="6">
                  <c:v>25.936188301431351</c:v>
                </c:pt>
                <c:pt idx="7">
                  <c:v>25.718816253888814</c:v>
                </c:pt>
                <c:pt idx="8">
                  <c:v>25.815034181240538</c:v>
                </c:pt>
                <c:pt idx="9">
                  <c:v>25.943112678774881</c:v>
                </c:pt>
                <c:pt idx="10">
                  <c:v>24.861829722054964</c:v>
                </c:pt>
                <c:pt idx="11">
                  <c:v>25.582360428868153</c:v>
                </c:pt>
                <c:pt idx="12">
                  <c:v>25.893344975295697</c:v>
                </c:pt>
                <c:pt idx="13">
                  <c:v>26.229530836418547</c:v>
                </c:pt>
                <c:pt idx="14">
                  <c:v>26.597200084422884</c:v>
                </c:pt>
                <c:pt idx="15">
                  <c:v>26.908785027944376</c:v>
                </c:pt>
                <c:pt idx="16">
                  <c:v>27.198763181847131</c:v>
                </c:pt>
                <c:pt idx="17">
                  <c:v>27.482857675485839</c:v>
                </c:pt>
                <c:pt idx="18">
                  <c:v>27.739026636458412</c:v>
                </c:pt>
                <c:pt idx="19">
                  <c:v>28.014300766919682</c:v>
                </c:pt>
                <c:pt idx="20">
                  <c:v>28.30084408056555</c:v>
                </c:pt>
                <c:pt idx="21">
                  <c:v>28.598052944776466</c:v>
                </c:pt>
                <c:pt idx="22">
                  <c:v>28.894908601400697</c:v>
                </c:pt>
                <c:pt idx="23">
                  <c:v>29.180739248369299</c:v>
                </c:pt>
                <c:pt idx="24">
                  <c:v>29.458240331167019</c:v>
                </c:pt>
                <c:pt idx="25">
                  <c:v>29.725477033502777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22.881978476212183</c:v>
                </c:pt>
                <c:pt idx="1">
                  <c:v>24.36957140839711</c:v>
                </c:pt>
                <c:pt idx="2">
                  <c:v>26.66064678255853</c:v>
                </c:pt>
                <c:pt idx="3">
                  <c:v>24.812392216087741</c:v>
                </c:pt>
                <c:pt idx="4">
                  <c:v>25.639745803109026</c:v>
                </c:pt>
                <c:pt idx="5">
                  <c:v>25.589339677166404</c:v>
                </c:pt>
                <c:pt idx="6">
                  <c:v>25.512009757109535</c:v>
                </c:pt>
                <c:pt idx="7">
                  <c:v>25.162555052870758</c:v>
                </c:pt>
                <c:pt idx="8">
                  <c:v>25.4724416380115</c:v>
                </c:pt>
                <c:pt idx="9">
                  <c:v>26.479025492854813</c:v>
                </c:pt>
                <c:pt idx="10">
                  <c:v>25.755682786119479</c:v>
                </c:pt>
                <c:pt idx="11">
                  <c:v>25.53461898303151</c:v>
                </c:pt>
                <c:pt idx="12">
                  <c:v>25.619825375437195</c:v>
                </c:pt>
                <c:pt idx="13">
                  <c:v>25.698966416807636</c:v>
                </c:pt>
                <c:pt idx="14">
                  <c:v>25.82676823430609</c:v>
                </c:pt>
                <c:pt idx="15">
                  <c:v>25.896705275821162</c:v>
                </c:pt>
                <c:pt idx="16">
                  <c:v>25.94840972451868</c:v>
                </c:pt>
                <c:pt idx="17">
                  <c:v>25.993155795662322</c:v>
                </c:pt>
                <c:pt idx="18">
                  <c:v>26.032879419205532</c:v>
                </c:pt>
                <c:pt idx="19">
                  <c:v>26.062399526459473</c:v>
                </c:pt>
                <c:pt idx="20">
                  <c:v>26.096284204645261</c:v>
                </c:pt>
                <c:pt idx="21">
                  <c:v>26.111441390448789</c:v>
                </c:pt>
                <c:pt idx="22">
                  <c:v>26.133132509047705</c:v>
                </c:pt>
                <c:pt idx="23">
                  <c:v>26.151249812952024</c:v>
                </c:pt>
                <c:pt idx="24">
                  <c:v>26.172123613113449</c:v>
                </c:pt>
                <c:pt idx="25">
                  <c:v>26.190353935465964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21.997269675942622</c:v>
                </c:pt>
                <c:pt idx="1">
                  <c:v>20.984939365475434</c:v>
                </c:pt>
                <c:pt idx="2">
                  <c:v>21.540526656794007</c:v>
                </c:pt>
                <c:pt idx="3">
                  <c:v>20.618608982950136</c:v>
                </c:pt>
                <c:pt idx="4">
                  <c:v>21.947143404413175</c:v>
                </c:pt>
                <c:pt idx="5">
                  <c:v>21.44305416178068</c:v>
                </c:pt>
                <c:pt idx="6">
                  <c:v>21.998687024686106</c:v>
                </c:pt>
                <c:pt idx="7">
                  <c:v>21.374436295647591</c:v>
                </c:pt>
                <c:pt idx="8">
                  <c:v>21.933291638526043</c:v>
                </c:pt>
                <c:pt idx="9">
                  <c:v>22.135952205848675</c:v>
                </c:pt>
                <c:pt idx="10">
                  <c:v>19.442506224128561</c:v>
                </c:pt>
                <c:pt idx="11">
                  <c:v>21.381616458378968</c:v>
                </c:pt>
                <c:pt idx="12">
                  <c:v>21.220130587607905</c:v>
                </c:pt>
                <c:pt idx="13">
                  <c:v>21.120697230999816</c:v>
                </c:pt>
                <c:pt idx="14">
                  <c:v>21.053117802017361</c:v>
                </c:pt>
                <c:pt idx="15">
                  <c:v>21.00552111297851</c:v>
                </c:pt>
                <c:pt idx="16">
                  <c:v>20.937800216303415</c:v>
                </c:pt>
                <c:pt idx="17">
                  <c:v>20.854204724316972</c:v>
                </c:pt>
                <c:pt idx="18">
                  <c:v>20.780029375505055</c:v>
                </c:pt>
                <c:pt idx="19">
                  <c:v>20.705770545422887</c:v>
                </c:pt>
                <c:pt idx="20">
                  <c:v>20.650120236332629</c:v>
                </c:pt>
                <c:pt idx="21">
                  <c:v>20.593150126655832</c:v>
                </c:pt>
                <c:pt idx="22">
                  <c:v>20.528908329339451</c:v>
                </c:pt>
                <c:pt idx="23">
                  <c:v>20.455195989034955</c:v>
                </c:pt>
                <c:pt idx="24">
                  <c:v>20.395009734753899</c:v>
                </c:pt>
                <c:pt idx="25">
                  <c:v>20.34096566004386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32.156760839214144</c:v>
                </c:pt>
                <c:pt idx="1">
                  <c:v>32.226342912653919</c:v>
                </c:pt>
                <c:pt idx="2">
                  <c:v>32.255387741531422</c:v>
                </c:pt>
                <c:pt idx="3">
                  <c:v>32.497637033722206</c:v>
                </c:pt>
                <c:pt idx="4">
                  <c:v>34.785297666542263</c:v>
                </c:pt>
                <c:pt idx="5">
                  <c:v>34.80707889213825</c:v>
                </c:pt>
                <c:pt idx="6">
                  <c:v>36.213509660622805</c:v>
                </c:pt>
                <c:pt idx="7">
                  <c:v>32.078030114750248</c:v>
                </c:pt>
                <c:pt idx="8">
                  <c:v>33.109800319614045</c:v>
                </c:pt>
                <c:pt idx="9">
                  <c:v>34.638617850242312</c:v>
                </c:pt>
                <c:pt idx="10">
                  <c:v>30.965125926523577</c:v>
                </c:pt>
                <c:pt idx="11">
                  <c:v>31.143057077898433</c:v>
                </c:pt>
                <c:pt idx="12">
                  <c:v>31.33739990127318</c:v>
                </c:pt>
                <c:pt idx="13">
                  <c:v>31.432950946134191</c:v>
                </c:pt>
                <c:pt idx="14">
                  <c:v>31.589907023991586</c:v>
                </c:pt>
                <c:pt idx="15">
                  <c:v>31.6264229344882</c:v>
                </c:pt>
                <c:pt idx="16">
                  <c:v>31.616553260084579</c:v>
                </c:pt>
                <c:pt idx="17">
                  <c:v>31.591402189703206</c:v>
                </c:pt>
                <c:pt idx="18">
                  <c:v>31.542315188540421</c:v>
                </c:pt>
                <c:pt idx="19">
                  <c:v>31.483250601958414</c:v>
                </c:pt>
                <c:pt idx="20">
                  <c:v>31.422873980726177</c:v>
                </c:pt>
                <c:pt idx="21">
                  <c:v>31.348517521201753</c:v>
                </c:pt>
                <c:pt idx="22">
                  <c:v>31.263603114623297</c:v>
                </c:pt>
                <c:pt idx="23">
                  <c:v>31.18437701089222</c:v>
                </c:pt>
                <c:pt idx="24">
                  <c:v>31.114424516733447</c:v>
                </c:pt>
                <c:pt idx="25">
                  <c:v>31.038143069335899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29.934488683292578</c:v>
                </c:pt>
                <c:pt idx="1">
                  <c:v>63.434072941583239</c:v>
                </c:pt>
                <c:pt idx="2">
                  <c:v>31.296915733636638</c:v>
                </c:pt>
                <c:pt idx="3">
                  <c:v>27.085393385039552</c:v>
                </c:pt>
                <c:pt idx="4">
                  <c:v>26.383189558099509</c:v>
                </c:pt>
                <c:pt idx="5">
                  <c:v>29.725477033502777</c:v>
                </c:pt>
                <c:pt idx="6">
                  <c:v>26.190353935465964</c:v>
                </c:pt>
                <c:pt idx="7">
                  <c:v>20.34096566004386</c:v>
                </c:pt>
                <c:pt idx="8">
                  <c:v>31.038143069335899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25.979752703162919</c:v>
                </c:pt>
                <c:pt idx="1">
                  <c:v>52.620345711250891</c:v>
                </c:pt>
                <c:pt idx="2">
                  <c:v>30.309438623431348</c:v>
                </c:pt>
                <c:pt idx="3">
                  <c:v>30.670028831407507</c:v>
                </c:pt>
                <c:pt idx="4">
                  <c:v>28.883289471920669</c:v>
                </c:pt>
                <c:pt idx="5">
                  <c:v>24.861829722054964</c:v>
                </c:pt>
                <c:pt idx="6">
                  <c:v>25.755682786119479</c:v>
                </c:pt>
                <c:pt idx="7">
                  <c:v>19.442506224128561</c:v>
                </c:pt>
                <c:pt idx="8">
                  <c:v>30.965125926523577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10.487542850688813</c:v>
                </c:pt>
                <c:pt idx="1">
                  <c:v>22.224116309689357</c:v>
                </c:pt>
                <c:pt idx="2">
                  <c:v>10.964868928397827</c:v>
                </c:pt>
                <c:pt idx="3">
                  <c:v>9.4893628135331554</c:v>
                </c:pt>
                <c:pt idx="4">
                  <c:v>9.2433458261422317</c:v>
                </c:pt>
                <c:pt idx="5">
                  <c:v>10.414315655908396</c:v>
                </c:pt>
                <c:pt idx="6">
                  <c:v>9.1757858996338708</c:v>
                </c:pt>
                <c:pt idx="7">
                  <c:v>7.1264537450798127</c:v>
                </c:pt>
                <c:pt idx="8">
                  <c:v>10.874207970926534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9.6404117078173908</c:v>
                </c:pt>
                <c:pt idx="1">
                  <c:v>19.52604409519196</c:v>
                </c:pt>
                <c:pt idx="2">
                  <c:v>11.247045739859052</c:v>
                </c:pt>
                <c:pt idx="3">
                  <c:v>11.380851403924302</c:v>
                </c:pt>
                <c:pt idx="4">
                  <c:v>10.717838817283397</c:v>
                </c:pt>
                <c:pt idx="5">
                  <c:v>9.22557951450713</c:v>
                </c:pt>
                <c:pt idx="6">
                  <c:v>9.5572651791988843</c:v>
                </c:pt>
                <c:pt idx="7">
                  <c:v>7.2146092679928495</c:v>
                </c:pt>
                <c:pt idx="8">
                  <c:v>11.490354274225044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8.4277299751025154</c:v>
                </c:pt>
                <c:pt idx="1">
                  <c:v>17.44556923603156</c:v>
                </c:pt>
                <c:pt idx="2">
                  <c:v>10.019211729522919</c:v>
                </c:pt>
                <c:pt idx="3">
                  <c:v>11.310336041367099</c:v>
                </c:pt>
                <c:pt idx="4">
                  <c:v>12.192380436827625</c:v>
                </c:pt>
                <c:pt idx="5">
                  <c:v>10.145735586025577</c:v>
                </c:pt>
                <c:pt idx="6">
                  <c:v>9.5238473305989508</c:v>
                </c:pt>
                <c:pt idx="7">
                  <c:v>7.9806816711566544</c:v>
                </c:pt>
                <c:pt idx="8">
                  <c:v>12.954507993367095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7.3957329364530783E-2</c:v>
                </c:pt>
                <c:pt idx="1">
                  <c:v>8.3347964318572818E-2</c:v>
                </c:pt>
                <c:pt idx="2">
                  <c:v>8.506091966657077E-2</c:v>
                </c:pt>
                <c:pt idx="3">
                  <c:v>8.392162262382212E-2</c:v>
                </c:pt>
                <c:pt idx="4">
                  <c:v>8.0315729429751057E-2</c:v>
                </c:pt>
                <c:pt idx="5">
                  <c:v>8.4277299751025159E-2</c:v>
                </c:pt>
                <c:pt idx="6">
                  <c:v>8.39564225045875E-2</c:v>
                </c:pt>
                <c:pt idx="7">
                  <c:v>8.6728994026020523E-2</c:v>
                </c:pt>
                <c:pt idx="8">
                  <c:v>8.7609216648130622E-2</c:v>
                </c:pt>
                <c:pt idx="9">
                  <c:v>9.0553617395140049E-2</c:v>
                </c:pt>
                <c:pt idx="10">
                  <c:v>9.6404117078173909E-2</c:v>
                </c:pt>
                <c:pt idx="11">
                  <c:v>9.4238054460416706E-2</c:v>
                </c:pt>
                <c:pt idx="12">
                  <c:v>9.4827917758947319E-2</c:v>
                </c:pt>
                <c:pt idx="13">
                  <c:v>9.5494494417197401E-2</c:v>
                </c:pt>
                <c:pt idx="14">
                  <c:v>9.6180395931995719E-2</c:v>
                </c:pt>
                <c:pt idx="15">
                  <c:v>9.6831453176946997E-2</c:v>
                </c:pt>
                <c:pt idx="16">
                  <c:v>9.7529924930878836E-2</c:v>
                </c:pt>
                <c:pt idx="17">
                  <c:v>9.8271185192538676E-2</c:v>
                </c:pt>
                <c:pt idx="18">
                  <c:v>9.9045372429249517E-2</c:v>
                </c:pt>
                <c:pt idx="19">
                  <c:v>9.9834094026471171E-2</c:v>
                </c:pt>
                <c:pt idx="20">
                  <c:v>0.10063463842123861</c:v>
                </c:pt>
                <c:pt idx="21">
                  <c:v>0.10141726332679955</c:v>
                </c:pt>
                <c:pt idx="22">
                  <c:v>0.10219991074459535</c:v>
                </c:pt>
                <c:pt idx="23">
                  <c:v>0.10306405406200111</c:v>
                </c:pt>
                <c:pt idx="24">
                  <c:v>0.10397814581566414</c:v>
                </c:pt>
                <c:pt idx="25">
                  <c:v>0.10487542850688814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0.17999045163556637</c:v>
                </c:pt>
                <c:pt idx="1">
                  <c:v>0.17196873123947296</c:v>
                </c:pt>
                <c:pt idx="2">
                  <c:v>0.16604966696456191</c:v>
                </c:pt>
                <c:pt idx="3">
                  <c:v>0.17583487390674488</c:v>
                </c:pt>
                <c:pt idx="4">
                  <c:v>0.17455082796436502</c:v>
                </c:pt>
                <c:pt idx="5">
                  <c:v>0.17445569236031558</c:v>
                </c:pt>
                <c:pt idx="6">
                  <c:v>0.17748003095493997</c:v>
                </c:pt>
                <c:pt idx="7">
                  <c:v>0.17703998536680091</c:v>
                </c:pt>
                <c:pt idx="8">
                  <c:v>0.18263915190852334</c:v>
                </c:pt>
                <c:pt idx="9">
                  <c:v>0.1812923297693402</c:v>
                </c:pt>
                <c:pt idx="10">
                  <c:v>0.19526044095191961</c:v>
                </c:pt>
                <c:pt idx="11">
                  <c:v>0.20017057474202565</c:v>
                </c:pt>
                <c:pt idx="12">
                  <c:v>0.20183958304438604</c:v>
                </c:pt>
                <c:pt idx="13">
                  <c:v>0.20346660231518285</c:v>
                </c:pt>
                <c:pt idx="14">
                  <c:v>0.20492238501593729</c:v>
                </c:pt>
                <c:pt idx="15">
                  <c:v>0.20630005972118273</c:v>
                </c:pt>
                <c:pt idx="16">
                  <c:v>0.20773733702962005</c:v>
                </c:pt>
                <c:pt idx="17">
                  <c:v>0.20925728823281337</c:v>
                </c:pt>
                <c:pt idx="18">
                  <c:v>0.21085568481191813</c:v>
                </c:pt>
                <c:pt idx="19">
                  <c:v>0.21245759256857225</c:v>
                </c:pt>
                <c:pt idx="20">
                  <c:v>0.21405810220329174</c:v>
                </c:pt>
                <c:pt idx="21">
                  <c:v>0.21567044358341442</c:v>
                </c:pt>
                <c:pt idx="22">
                  <c:v>0.21726945228477523</c:v>
                </c:pt>
                <c:pt idx="23">
                  <c:v>0.21890068295855244</c:v>
                </c:pt>
                <c:pt idx="24">
                  <c:v>0.22049399702717529</c:v>
                </c:pt>
                <c:pt idx="25">
                  <c:v>0.22224116309689357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0.10122343250607395</c:v>
                </c:pt>
                <c:pt idx="1">
                  <c:v>0.1020360088842997</c:v>
                </c:pt>
                <c:pt idx="2">
                  <c:v>0.10337233308475793</c:v>
                </c:pt>
                <c:pt idx="3">
                  <c:v>0.10362685684035522</c:v>
                </c:pt>
                <c:pt idx="4">
                  <c:v>0.10026645135294426</c:v>
                </c:pt>
                <c:pt idx="5">
                  <c:v>0.10019211729522919</c:v>
                </c:pt>
                <c:pt idx="6">
                  <c:v>0.10105246721208082</c:v>
                </c:pt>
                <c:pt idx="7">
                  <c:v>0.10470383069856525</c:v>
                </c:pt>
                <c:pt idx="8">
                  <c:v>0.10715058540546248</c:v>
                </c:pt>
                <c:pt idx="9">
                  <c:v>0.10643847926843408</c:v>
                </c:pt>
                <c:pt idx="10">
                  <c:v>0.11247045739859052</c:v>
                </c:pt>
                <c:pt idx="11">
                  <c:v>0.10518615558729101</c:v>
                </c:pt>
                <c:pt idx="12">
                  <c:v>0.10496241524093844</c:v>
                </c:pt>
                <c:pt idx="13">
                  <c:v>0.10514076298044055</c:v>
                </c:pt>
                <c:pt idx="14">
                  <c:v>0.10538294853634189</c:v>
                </c:pt>
                <c:pt idx="15">
                  <c:v>0.10570525533227809</c:v>
                </c:pt>
                <c:pt idx="16">
                  <c:v>0.10602780400675804</c:v>
                </c:pt>
                <c:pt idx="17">
                  <c:v>0.10636366574313839</c:v>
                </c:pt>
                <c:pt idx="18">
                  <c:v>0.10669486318249657</c:v>
                </c:pt>
                <c:pt idx="19">
                  <c:v>0.10711142043000504</c:v>
                </c:pt>
                <c:pt idx="20">
                  <c:v>0.10748564549652238</c:v>
                </c:pt>
                <c:pt idx="21">
                  <c:v>0.10789907111396034</c:v>
                </c:pt>
                <c:pt idx="22">
                  <c:v>0.10828622962883644</c:v>
                </c:pt>
                <c:pt idx="23">
                  <c:v>0.10873773086672635</c:v>
                </c:pt>
                <c:pt idx="24">
                  <c:v>0.10914052164556251</c:v>
                </c:pt>
                <c:pt idx="25">
                  <c:v>0.10964868928397828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0.11311671469395432</c:v>
                </c:pt>
                <c:pt idx="1">
                  <c:v>0.11452096173310371</c:v>
                </c:pt>
                <c:pt idx="2">
                  <c:v>0.11702738641494353</c:v>
                </c:pt>
                <c:pt idx="3">
                  <c:v>0.11466063179337194</c:v>
                </c:pt>
                <c:pt idx="4">
                  <c:v>0.11294266515655393</c:v>
                </c:pt>
                <c:pt idx="5">
                  <c:v>0.113103360413671</c:v>
                </c:pt>
                <c:pt idx="6">
                  <c:v>0.10730572598577602</c:v>
                </c:pt>
                <c:pt idx="7">
                  <c:v>0.11237373678040014</c:v>
                </c:pt>
                <c:pt idx="8">
                  <c:v>0.1085236761369104</c:v>
                </c:pt>
                <c:pt idx="9">
                  <c:v>0.10764839055479622</c:v>
                </c:pt>
                <c:pt idx="10">
                  <c:v>0.11380851403924301</c:v>
                </c:pt>
                <c:pt idx="11">
                  <c:v>0.10913707480670903</c:v>
                </c:pt>
                <c:pt idx="12">
                  <c:v>0.10813608807063731</c:v>
                </c:pt>
                <c:pt idx="13">
                  <c:v>0.10727627040625404</c:v>
                </c:pt>
                <c:pt idx="14">
                  <c:v>0.10647856094007563</c:v>
                </c:pt>
                <c:pt idx="15">
                  <c:v>0.10568040672445593</c:v>
                </c:pt>
                <c:pt idx="16">
                  <c:v>0.10478124633320181</c:v>
                </c:pt>
                <c:pt idx="17">
                  <c:v>0.10375666045976298</c:v>
                </c:pt>
                <c:pt idx="18">
                  <c:v>0.10278192460322927</c:v>
                </c:pt>
                <c:pt idx="19">
                  <c:v>0.10170659689265828</c:v>
                </c:pt>
                <c:pt idx="20">
                  <c:v>0.10064676914496112</c:v>
                </c:pt>
                <c:pt idx="21">
                  <c:v>9.9585546512303988E-2</c:v>
                </c:pt>
                <c:pt idx="22">
                  <c:v>9.860009011561853E-2</c:v>
                </c:pt>
                <c:pt idx="23">
                  <c:v>9.7469198995390458E-2</c:v>
                </c:pt>
                <c:pt idx="24">
                  <c:v>9.625539021278455E-2</c:v>
                </c:pt>
                <c:pt idx="25">
                  <c:v>9.4893628135331545E-2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0.1316200409483862</c:v>
                </c:pt>
                <c:pt idx="1">
                  <c:v>0.12451108233422073</c:v>
                </c:pt>
                <c:pt idx="2">
                  <c:v>0.12992542129659942</c:v>
                </c:pt>
                <c:pt idx="3">
                  <c:v>0.1250555213201949</c:v>
                </c:pt>
                <c:pt idx="4">
                  <c:v>0.12639188589602351</c:v>
                </c:pt>
                <c:pt idx="5">
                  <c:v>0.12192380436827625</c:v>
                </c:pt>
                <c:pt idx="6">
                  <c:v>0.11899789139829384</c:v>
                </c:pt>
                <c:pt idx="7">
                  <c:v>0.11932882181267876</c:v>
                </c:pt>
                <c:pt idx="8">
                  <c:v>0.11564751994409379</c:v>
                </c:pt>
                <c:pt idx="9">
                  <c:v>0.11865759140550695</c:v>
                </c:pt>
                <c:pt idx="10">
                  <c:v>0.10717838817283397</c:v>
                </c:pt>
                <c:pt idx="11">
                  <c:v>0.1067935832501334</c:v>
                </c:pt>
                <c:pt idx="12">
                  <c:v>0.10549231548577157</c:v>
                </c:pt>
                <c:pt idx="13">
                  <c:v>0.10419529528258081</c:v>
                </c:pt>
                <c:pt idx="14">
                  <c:v>0.10295153857804068</c:v>
                </c:pt>
                <c:pt idx="15">
                  <c:v>0.10189403484452511</c:v>
                </c:pt>
                <c:pt idx="16">
                  <c:v>0.10092910323449854</c:v>
                </c:pt>
                <c:pt idx="17">
                  <c:v>9.9940590426159798E-2</c:v>
                </c:pt>
                <c:pt idx="18">
                  <c:v>9.8948345044339109E-2</c:v>
                </c:pt>
                <c:pt idx="19">
                  <c:v>9.793993798543521E-2</c:v>
                </c:pt>
                <c:pt idx="20">
                  <c:v>9.6965143979532528E-2</c:v>
                </c:pt>
                <c:pt idx="21">
                  <c:v>9.6002296813988169E-2</c:v>
                </c:pt>
                <c:pt idx="22">
                  <c:v>9.5048070014909308E-2</c:v>
                </c:pt>
                <c:pt idx="23">
                  <c:v>9.4147900183143202E-2</c:v>
                </c:pt>
                <c:pt idx="24">
                  <c:v>9.330240455138597E-2</c:v>
                </c:pt>
                <c:pt idx="25">
                  <c:v>9.243345826142231E-2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0.10055081850461471</c:v>
                </c:pt>
                <c:pt idx="1">
                  <c:v>9.6204857636384394E-2</c:v>
                </c:pt>
                <c:pt idx="2">
                  <c:v>9.3943035328571414E-2</c:v>
                </c:pt>
                <c:pt idx="3">
                  <c:v>9.8379379729363323E-2</c:v>
                </c:pt>
                <c:pt idx="4">
                  <c:v>0.1011132239968927</c:v>
                </c:pt>
                <c:pt idx="5">
                  <c:v>0.10145735586025577</c:v>
                </c:pt>
                <c:pt idx="6">
                  <c:v>9.7256208030746194E-2</c:v>
                </c:pt>
                <c:pt idx="7">
                  <c:v>9.8558784490029888E-2</c:v>
                </c:pt>
                <c:pt idx="8">
                  <c:v>9.6731169695214059E-2</c:v>
                </c:pt>
                <c:pt idx="9">
                  <c:v>9.3941985576438652E-2</c:v>
                </c:pt>
                <c:pt idx="10">
                  <c:v>9.2255795145071304E-2</c:v>
                </c:pt>
                <c:pt idx="11">
                  <c:v>9.4901677241161386E-2</c:v>
                </c:pt>
                <c:pt idx="12">
                  <c:v>9.5725780422173001E-2</c:v>
                </c:pt>
                <c:pt idx="13">
                  <c:v>9.650767268639987E-2</c:v>
                </c:pt>
                <c:pt idx="14">
                  <c:v>9.7229046340084779E-2</c:v>
                </c:pt>
                <c:pt idx="15">
                  <c:v>9.7896049521209505E-2</c:v>
                </c:pt>
                <c:pt idx="16">
                  <c:v>9.8550885302014626E-2</c:v>
                </c:pt>
                <c:pt idx="17">
                  <c:v>9.9221823915770793E-2</c:v>
                </c:pt>
                <c:pt idx="18">
                  <c:v>9.9791081215156979E-2</c:v>
                </c:pt>
                <c:pt idx="19">
                  <c:v>0.10042803798156538</c:v>
                </c:pt>
                <c:pt idx="20">
                  <c:v>0.10106361490042336</c:v>
                </c:pt>
                <c:pt idx="21">
                  <c:v>0.10174129250398972</c:v>
                </c:pt>
                <c:pt idx="22">
                  <c:v>0.10241010459509238</c:v>
                </c:pt>
                <c:pt idx="23">
                  <c:v>0.10302732820105456</c:v>
                </c:pt>
                <c:pt idx="24">
                  <c:v>0.10360981971365624</c:v>
                </c:pt>
                <c:pt idx="25">
                  <c:v>0.10414315655908396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8.8972620251233328E-2</c:v>
                </c:pt>
                <c:pt idx="1">
                  <c:v>9.656325225521796E-2</c:v>
                </c:pt>
                <c:pt idx="2">
                  <c:v>0.10094141595698372</c:v>
                </c:pt>
                <c:pt idx="3">
                  <c:v>9.5048792433940488E-2</c:v>
                </c:pt>
                <c:pt idx="4">
                  <c:v>9.4755664712067839E-2</c:v>
                </c:pt>
                <c:pt idx="5">
                  <c:v>9.5238473305989502E-2</c:v>
                </c:pt>
                <c:pt idx="6">
                  <c:v>9.5665612054603277E-2</c:v>
                </c:pt>
                <c:pt idx="7">
                  <c:v>9.6427098984363802E-2</c:v>
                </c:pt>
                <c:pt idx="8">
                  <c:v>9.5447445753469876E-2</c:v>
                </c:pt>
                <c:pt idx="9">
                  <c:v>9.5882566665296001E-2</c:v>
                </c:pt>
                <c:pt idx="10">
                  <c:v>9.5572651791988844E-2</c:v>
                </c:pt>
                <c:pt idx="11">
                  <c:v>9.4724573048746735E-2</c:v>
                </c:pt>
                <c:pt idx="12">
                  <c:v>9.4714598700298275E-2</c:v>
                </c:pt>
                <c:pt idx="13">
                  <c:v>9.4555539510012068E-2</c:v>
                </c:pt>
                <c:pt idx="14">
                  <c:v>9.4412646349893534E-2</c:v>
                </c:pt>
                <c:pt idx="15">
                  <c:v>9.42140323126891E-2</c:v>
                </c:pt>
                <c:pt idx="16">
                  <c:v>9.4020405760121536E-2</c:v>
                </c:pt>
                <c:pt idx="17">
                  <c:v>9.3843528130369766E-2</c:v>
                </c:pt>
                <c:pt idx="18">
                  <c:v>9.3653220728800918E-2</c:v>
                </c:pt>
                <c:pt idx="19">
                  <c:v>9.3430697103984856E-2</c:v>
                </c:pt>
                <c:pt idx="20">
                  <c:v>9.3191030263347727E-2</c:v>
                </c:pt>
                <c:pt idx="21">
                  <c:v>9.2894848517709086E-2</c:v>
                </c:pt>
                <c:pt idx="22">
                  <c:v>9.2621744216877341E-2</c:v>
                </c:pt>
                <c:pt idx="23">
                  <c:v>9.2331224867695544E-2</c:v>
                </c:pt>
                <c:pt idx="24">
                  <c:v>9.2051968433743289E-2</c:v>
                </c:pt>
                <c:pt idx="25">
                  <c:v>9.1757858996338704E-2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8.5532582922243666E-2</c:v>
                </c:pt>
                <c:pt idx="1">
                  <c:v>8.3151810901796283E-2</c:v>
                </c:pt>
                <c:pt idx="2">
                  <c:v>8.1555833169748668E-2</c:v>
                </c:pt>
                <c:pt idx="3">
                  <c:v>7.898367349788786E-2</c:v>
                </c:pt>
                <c:pt idx="4">
                  <c:v>8.1109078763334536E-2</c:v>
                </c:pt>
                <c:pt idx="5">
                  <c:v>7.9806816711566544E-2</c:v>
                </c:pt>
                <c:pt idx="6">
                  <c:v>8.2491261121746054E-2</c:v>
                </c:pt>
                <c:pt idx="7">
                  <c:v>8.1910397417302175E-2</c:v>
                </c:pt>
                <c:pt idx="8">
                  <c:v>8.2185944072955999E-2</c:v>
                </c:pt>
                <c:pt idx="9">
                  <c:v>8.0155967735663872E-2</c:v>
                </c:pt>
                <c:pt idx="10">
                  <c:v>7.2146092679928497E-2</c:v>
                </c:pt>
                <c:pt idx="11">
                  <c:v>7.9318375240214747E-2</c:v>
                </c:pt>
                <c:pt idx="12">
                  <c:v>7.8449252620595183E-2</c:v>
                </c:pt>
                <c:pt idx="13">
                  <c:v>7.7710476332568612E-2</c:v>
                </c:pt>
                <c:pt idx="14">
                  <c:v>7.6962032089026411E-2</c:v>
                </c:pt>
                <c:pt idx="15">
                  <c:v>7.6419560859379537E-2</c:v>
                </c:pt>
                <c:pt idx="16">
                  <c:v>7.586516834598514E-2</c:v>
                </c:pt>
                <c:pt idx="17">
                  <c:v>7.5290286530330222E-2</c:v>
                </c:pt>
                <c:pt idx="18">
                  <c:v>7.4756105404898521E-2</c:v>
                </c:pt>
                <c:pt idx="19">
                  <c:v>7.4227799868158292E-2</c:v>
                </c:pt>
                <c:pt idx="20">
                  <c:v>7.3742528430284726E-2</c:v>
                </c:pt>
                <c:pt idx="21">
                  <c:v>7.3262809697586584E-2</c:v>
                </c:pt>
                <c:pt idx="22">
                  <c:v>7.2759103627301411E-2</c:v>
                </c:pt>
                <c:pt idx="23">
                  <c:v>7.2220383885475734E-2</c:v>
                </c:pt>
                <c:pt idx="24">
                  <c:v>7.1732841402628408E-2</c:v>
                </c:pt>
                <c:pt idx="25">
                  <c:v>7.1264537450798124E-2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0.12503600917339666</c:v>
                </c:pt>
                <c:pt idx="1">
                  <c:v>0.12769533069693151</c:v>
                </c:pt>
                <c:pt idx="2">
                  <c:v>0.12212398811726274</c:v>
                </c:pt>
                <c:pt idx="3">
                  <c:v>0.12448864785431929</c:v>
                </c:pt>
                <c:pt idx="4">
                  <c:v>0.12855447272806719</c:v>
                </c:pt>
                <c:pt idx="5">
                  <c:v>0.12954507993367095</c:v>
                </c:pt>
                <c:pt idx="6">
                  <c:v>0.13579438073722649</c:v>
                </c:pt>
                <c:pt idx="7">
                  <c:v>0.12292835042383853</c:v>
                </c:pt>
                <c:pt idx="8">
                  <c:v>0.12406529043523937</c:v>
                </c:pt>
                <c:pt idx="9">
                  <c:v>0.12542907162938396</c:v>
                </c:pt>
                <c:pt idx="10">
                  <c:v>0.11490354274225045</c:v>
                </c:pt>
                <c:pt idx="11">
                  <c:v>0.11552993162330119</c:v>
                </c:pt>
                <c:pt idx="12">
                  <c:v>0.11585204865625304</c:v>
                </c:pt>
                <c:pt idx="13">
                  <c:v>0.1156528860693639</c:v>
                </c:pt>
                <c:pt idx="14">
                  <c:v>0.11548044621860404</c:v>
                </c:pt>
                <c:pt idx="15">
                  <c:v>0.11505914750733327</c:v>
                </c:pt>
                <c:pt idx="16">
                  <c:v>0.11455812505692137</c:v>
                </c:pt>
                <c:pt idx="17">
                  <c:v>0.11405497136911601</c:v>
                </c:pt>
                <c:pt idx="18">
                  <c:v>0.11347340257991088</c:v>
                </c:pt>
                <c:pt idx="19">
                  <c:v>0.11286382314314951</c:v>
                </c:pt>
                <c:pt idx="20">
                  <c:v>0.11221252716039774</c:v>
                </c:pt>
                <c:pt idx="21">
                  <c:v>0.11152642793024818</c:v>
                </c:pt>
                <c:pt idx="22">
                  <c:v>0.11080529477199395</c:v>
                </c:pt>
                <c:pt idx="23">
                  <c:v>0.11010149597996069</c:v>
                </c:pt>
                <c:pt idx="24">
                  <c:v>0.10943491119739961</c:v>
                </c:pt>
                <c:pt idx="25">
                  <c:v>0.10874207970926533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2.3631626952555784</c:v>
                </c:pt>
                <c:pt idx="1">
                  <c:v>3.1918944682146559</c:v>
                </c:pt>
                <c:pt idx="2">
                  <c:v>2.4738374535467891</c:v>
                </c:pt>
                <c:pt idx="3">
                  <c:v>-0.66111541546493413</c:v>
                </c:pt>
                <c:pt idx="4">
                  <c:v>9.2578758371715253E-3</c:v>
                </c:pt>
                <c:pt idx="5">
                  <c:v>-1.317159895249663</c:v>
                </c:pt>
                <c:pt idx="6">
                  <c:v>0.88968581568840932</c:v>
                </c:pt>
                <c:pt idx="7">
                  <c:v>0.69289804406799504</c:v>
                </c:pt>
                <c:pt idx="8">
                  <c:v>-0.16846104189593802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0.97237516970364268</c:v>
                </c:pt>
                <c:pt idx="1">
                  <c:v>2.5544746298201204</c:v>
                </c:pt>
                <c:pt idx="2">
                  <c:v>0.91528175018131464</c:v>
                </c:pt>
                <c:pt idx="3">
                  <c:v>0.94174164740442023</c:v>
                </c:pt>
                <c:pt idx="4">
                  <c:v>-3.8853096282155448</c:v>
                </c:pt>
                <c:pt idx="5">
                  <c:v>-1.0812829567199174</c:v>
                </c:pt>
                <c:pt idx="6">
                  <c:v>-0.72334270673533396</c:v>
                </c:pt>
                <c:pt idx="7">
                  <c:v>-2.6934459817201137</c:v>
                </c:pt>
                <c:pt idx="8">
                  <c:v>-3.6734919237187356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0.63640566303767798</c:v>
                </c:pt>
                <c:pt idx="1">
                  <c:v>4.085558004370327</c:v>
                </c:pt>
                <c:pt idx="2">
                  <c:v>-1.2541293849927371</c:v>
                </c:pt>
                <c:pt idx="3">
                  <c:v>-1.6215497546495818</c:v>
                </c:pt>
                <c:pt idx="4">
                  <c:v>-0.87557422017120956</c:v>
                </c:pt>
                <c:pt idx="5">
                  <c:v>2.0469553058894121</c:v>
                </c:pt>
                <c:pt idx="6">
                  <c:v>0.14102248970168318</c:v>
                </c:pt>
                <c:pt idx="7">
                  <c:v>1.5630148888499491</c:v>
                </c:pt>
                <c:pt idx="8">
                  <c:v>0.66129700796462387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3.3183303170919807</c:v>
                </c:pt>
                <c:pt idx="1">
                  <c:v>6.7281692259620201</c:v>
                </c:pt>
                <c:pt idx="2">
                  <c:v>2.2416064951980275</c:v>
                </c:pt>
                <c:pt idx="3">
                  <c:v>-1.9630856917183728</c:v>
                </c:pt>
                <c:pt idx="4">
                  <c:v>-1.6245256936499501</c:v>
                </c:pt>
                <c:pt idx="5">
                  <c:v>2.8166920055584015</c:v>
                </c:pt>
                <c:pt idx="6">
                  <c:v>0.29364865964480202</c:v>
                </c:pt>
                <c:pt idx="7">
                  <c:v>-0.66455545293464979</c:v>
                </c:pt>
                <c:pt idx="8">
                  <c:v>-0.5882798651523018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3.9547359801296587</c:v>
                </c:pt>
                <c:pt idx="1">
                  <c:v>10.813727230332347</c:v>
                </c:pt>
                <c:pt idx="2">
                  <c:v>0.98747711020529039</c:v>
                </c:pt>
                <c:pt idx="3">
                  <c:v>-3.5846354463679546</c:v>
                </c:pt>
                <c:pt idx="4">
                  <c:v>-2.5000999138211597</c:v>
                </c:pt>
                <c:pt idx="5">
                  <c:v>4.8636473114478136</c:v>
                </c:pt>
                <c:pt idx="6">
                  <c:v>0.43467114934648521</c:v>
                </c:pt>
                <c:pt idx="7">
                  <c:v>0.89845943591529931</c:v>
                </c:pt>
                <c:pt idx="8">
                  <c:v>7.3017142812322078E-2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2.4562803674684304</c:v>
                </c:pt>
                <c:pt idx="1">
                  <c:v>7.1784405142527916</c:v>
                </c:pt>
                <c:pt idx="2">
                  <c:v>2.4060407010246188</c:v>
                </c:pt>
                <c:pt idx="3">
                  <c:v>-4.3853178568978599</c:v>
                </c:pt>
                <c:pt idx="4">
                  <c:v>0.42637947963331957</c:v>
                </c:pt>
                <c:pt idx="5">
                  <c:v>3.5623790225699778</c:v>
                </c:pt>
                <c:pt idx="6">
                  <c:v>-0.28254779400322327</c:v>
                </c:pt>
                <c:pt idx="7">
                  <c:v>0.41218820584807281</c:v>
                </c:pt>
                <c:pt idx="8">
                  <c:v>0.14866688920913695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1.4984556126611999</c:v>
                </c:pt>
                <c:pt idx="1">
                  <c:v>3.6352867160795768</c:v>
                </c:pt>
                <c:pt idx="2">
                  <c:v>-1.4185635908193373</c:v>
                </c:pt>
                <c:pt idx="3">
                  <c:v>0.80068241052989464</c:v>
                </c:pt>
                <c:pt idx="4">
                  <c:v>-2.926479393454489</c:v>
                </c:pt>
                <c:pt idx="5">
                  <c:v>1.3012682888778233</c:v>
                </c:pt>
                <c:pt idx="6">
                  <c:v>0.71721894334968184</c:v>
                </c:pt>
                <c:pt idx="7">
                  <c:v>0.48627123006723494</c:v>
                </c:pt>
                <c:pt idx="8">
                  <c:v>-7.5649746396784678E-2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0.70930523936984002</c:v>
                </c:pt>
                <c:pt idx="1">
                  <c:v>4.0551738794680325E-2</c:v>
                </c:pt>
                <c:pt idx="2">
                  <c:v>0.10399340979812211</c:v>
                </c:pt>
                <c:pt idx="3">
                  <c:v>-9.1417041665391885E-2</c:v>
                </c:pt>
                <c:pt idx="4">
                  <c:v>4.5637904934174855E-2</c:v>
                </c:pt>
                <c:pt idx="5">
                  <c:v>0.36946893387768442</c:v>
                </c:pt>
                <c:pt idx="6">
                  <c:v>-0.2328491618174755</c:v>
                </c:pt>
                <c:pt idx="7">
                  <c:v>0.54806611361205748</c:v>
                </c:pt>
                <c:pt idx="8">
                  <c:v>0.61724537896802012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1.0406177951631941</c:v>
                </c:pt>
                <c:pt idx="1">
                  <c:v>2.7081063191693779</c:v>
                </c:pt>
                <c:pt idx="2">
                  <c:v>0.45519351609909453</c:v>
                </c:pt>
                <c:pt idx="3">
                  <c:v>-1.7382823399287801</c:v>
                </c:pt>
                <c:pt idx="4">
                  <c:v>0.41773286518886987</c:v>
                </c:pt>
                <c:pt idx="5">
                  <c:v>1.5649001067357204</c:v>
                </c:pt>
                <c:pt idx="6">
                  <c:v>0.53992199461573698</c:v>
                </c:pt>
                <c:pt idx="7">
                  <c:v>0.92273882910522476</c:v>
                </c:pt>
                <c:pt idx="8">
                  <c:v>-0.60773736334586559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2.204812945596629</c:v>
                </c:pt>
                <c:pt idx="1">
                  <c:v>8.0650691723682897</c:v>
                </c:pt>
                <c:pt idx="2">
                  <c:v>0.42829018430805021</c:v>
                </c:pt>
                <c:pt idx="3">
                  <c:v>-1.7549360647738119</c:v>
                </c:pt>
                <c:pt idx="4">
                  <c:v>-2.9634706839442124</c:v>
                </c:pt>
                <c:pt idx="5">
                  <c:v>2.9292782708343861</c:v>
                </c:pt>
                <c:pt idx="6">
                  <c:v>0.12759831654821419</c:v>
                </c:pt>
                <c:pt idx="7">
                  <c:v>-0.57234550680198737</c:v>
                </c:pt>
                <c:pt idx="8">
                  <c:v>6.3509127190174652E-2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0.30368523179034934</c:v>
                </c:pt>
                <c:pt idx="1">
                  <c:v>0.43091465764475911</c:v>
                </c:pt>
                <c:pt idx="2">
                  <c:v>0.27104406571886974</c:v>
                </c:pt>
                <c:pt idx="3">
                  <c:v>-0.17997033545268609</c:v>
                </c:pt>
                <c:pt idx="4">
                  <c:v>0.14451715758826822</c:v>
                </c:pt>
                <c:pt idx="5">
                  <c:v>0.18363431457782164</c:v>
                </c:pt>
                <c:pt idx="6">
                  <c:v>-9.9020342143592288E-2</c:v>
                </c:pt>
                <c:pt idx="7">
                  <c:v>4.35462006305255E-2</c:v>
                </c:pt>
                <c:pt idx="8">
                  <c:v>0.12351782493804497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0.48435775236547851</c:v>
                </c:pt>
                <c:pt idx="1">
                  <c:v>1.8992531394659498</c:v>
                </c:pt>
                <c:pt idx="2">
                  <c:v>0.61063005397965764</c:v>
                </c:pt>
                <c:pt idx="3">
                  <c:v>-1.8400856896811311</c:v>
                </c:pt>
                <c:pt idx="4">
                  <c:v>0.1592639478540836</c:v>
                </c:pt>
                <c:pt idx="5">
                  <c:v>1.2445395335311815</c:v>
                </c:pt>
                <c:pt idx="6">
                  <c:v>0.16516593059046158</c:v>
                </c:pt>
                <c:pt idx="7">
                  <c:v>0.34979721927439228</c:v>
                </c:pt>
                <c:pt idx="8">
                  <c:v>-0.34804970660296064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1.6682373833126025</c:v>
                </c:pt>
                <c:pt idx="1">
                  <c:v>4.8482727171420912</c:v>
                </c:pt>
                <c:pt idx="2">
                  <c:v>1.52436658132609</c:v>
                </c:pt>
                <c:pt idx="3">
                  <c:v>-2.3652618317640481</c:v>
                </c:pt>
                <c:pt idx="4">
                  <c:v>0.1225983741909682</c:v>
                </c:pt>
                <c:pt idx="5">
                  <c:v>2.134205174460968</c:v>
                </c:pt>
                <c:pt idx="6">
                  <c:v>-0.34869338245009374</c:v>
                </c:pt>
                <c:pt idx="7">
                  <c:v>1.8844785943156861E-2</c:v>
                </c:pt>
                <c:pt idx="8">
                  <c:v>0.37319877087405473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0.40562000757948713</c:v>
                </c:pt>
                <c:pt idx="1">
                  <c:v>-0.39036291885008012</c:v>
                </c:pt>
                <c:pt idx="2">
                  <c:v>-0.16705065592074786</c:v>
                </c:pt>
                <c:pt idx="3">
                  <c:v>8.8553293787294651E-2</c:v>
                </c:pt>
                <c:pt idx="4">
                  <c:v>-9.8879252654093364E-2</c:v>
                </c:pt>
                <c:pt idx="5">
                  <c:v>0.18583461929986167</c:v>
                </c:pt>
                <c:pt idx="6">
                  <c:v>-0.13382881967388405</c:v>
                </c:pt>
                <c:pt idx="7">
                  <c:v>0.50451991298153187</c:v>
                </c:pt>
                <c:pt idx="8">
                  <c:v>0.4937275540299757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0.55626004279771424</c:v>
                </c:pt>
                <c:pt idx="1">
                  <c:v>0.80885317970342463</c:v>
                </c:pt>
                <c:pt idx="2">
                  <c:v>-0.15543653788056111</c:v>
                </c:pt>
                <c:pt idx="3">
                  <c:v>0.10180334975235317</c:v>
                </c:pt>
                <c:pt idx="4">
                  <c:v>0.25846891733478605</c:v>
                </c:pt>
                <c:pt idx="5">
                  <c:v>0.3203605732045518</c:v>
                </c:pt>
                <c:pt idx="6">
                  <c:v>0.37475606402527095</c:v>
                </c:pt>
                <c:pt idx="7">
                  <c:v>0.5729416098308322</c:v>
                </c:pt>
                <c:pt idx="8">
                  <c:v>-0.25968765674291028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0.53657556228401937</c:v>
                </c:pt>
                <c:pt idx="1">
                  <c:v>3.216796455226195</c:v>
                </c:pt>
                <c:pt idx="2">
                  <c:v>-1.0960763970180487</c:v>
                </c:pt>
                <c:pt idx="3">
                  <c:v>0.61032576699023799</c:v>
                </c:pt>
                <c:pt idx="4">
                  <c:v>-3.0860690581351715</c:v>
                </c:pt>
                <c:pt idx="5">
                  <c:v>0.7950730963734145</c:v>
                </c:pt>
                <c:pt idx="6">
                  <c:v>0.47629169899829904</c:v>
                </c:pt>
                <c:pt idx="7">
                  <c:v>-0.59119029274513757</c:v>
                </c:pt>
                <c:pt idx="8">
                  <c:v>-0.3096896436838712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17.444299433861755</c:v>
                </c:pt>
                <c:pt idx="1">
                  <c:v>18.062250943478272</c:v>
                </c:pt>
                <c:pt idx="2">
                  <c:v>16.758834152988641</c:v>
                </c:pt>
                <c:pt idx="3">
                  <c:v>17.59488119140061</c:v>
                </c:pt>
                <c:pt idx="4">
                  <c:v>16.55694336644509</c:v>
                </c:pt>
                <c:pt idx="5">
                  <c:v>17.583235815430996</c:v>
                </c:pt>
                <c:pt idx="6">
                  <c:v>14.791866948046865</c:v>
                </c:pt>
                <c:pt idx="7">
                  <c:v>14.530693599920625</c:v>
                </c:pt>
                <c:pt idx="8">
                  <c:v>15.42290730010169</c:v>
                </c:pt>
                <c:pt idx="9">
                  <c:v>13.900092435542396</c:v>
                </c:pt>
                <c:pt idx="10">
                  <c:v>14.044493109602399</c:v>
                </c:pt>
                <c:pt idx="11">
                  <c:v>15.349382683717526</c:v>
                </c:pt>
                <c:pt idx="12">
                  <c:v>13.461534984584565</c:v>
                </c:pt>
                <c:pt idx="13">
                  <c:v>12.914587097283736</c:v>
                </c:pt>
                <c:pt idx="14">
                  <c:v>12.420558483388332</c:v>
                </c:pt>
                <c:pt idx="15">
                  <c:v>12.242702188214469</c:v>
                </c:pt>
                <c:pt idx="16">
                  <c:v>12.101711075880992</c:v>
                </c:pt>
                <c:pt idx="17">
                  <c:v>11.943849353780818</c:v>
                </c:pt>
                <c:pt idx="18">
                  <c:v>11.789890173247869</c:v>
                </c:pt>
                <c:pt idx="19">
                  <c:v>11.622538904199908</c:v>
                </c:pt>
                <c:pt idx="20">
                  <c:v>11.433556441960224</c:v>
                </c:pt>
                <c:pt idx="21">
                  <c:v>11.225218397374324</c:v>
                </c:pt>
                <c:pt idx="22">
                  <c:v>11.000517033948293</c:v>
                </c:pt>
                <c:pt idx="23">
                  <c:v>10.762503722259012</c:v>
                </c:pt>
                <c:pt idx="24">
                  <c:v>10.536570151228537</c:v>
                </c:pt>
                <c:pt idx="25">
                  <c:v>10.70618459946701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41.889294249626857</c:v>
                </c:pt>
                <c:pt idx="1">
                  <c:v>41.860650807660491</c:v>
                </c:pt>
                <c:pt idx="2">
                  <c:v>40.758030151149775</c:v>
                </c:pt>
                <c:pt idx="3">
                  <c:v>39.631814483228474</c:v>
                </c:pt>
                <c:pt idx="4">
                  <c:v>39.206423728037599</c:v>
                </c:pt>
                <c:pt idx="5">
                  <c:v>36.991353022234776</c:v>
                </c:pt>
                <c:pt idx="6">
                  <c:v>36.307573385820952</c:v>
                </c:pt>
                <c:pt idx="7">
                  <c:v>32.730095658778446</c:v>
                </c:pt>
                <c:pt idx="8">
                  <c:v>34.425438576558307</c:v>
                </c:pt>
                <c:pt idx="9">
                  <c:v>36.399857208856687</c:v>
                </c:pt>
                <c:pt idx="10">
                  <c:v>33.758125996985598</c:v>
                </c:pt>
                <c:pt idx="11">
                  <c:v>32.361972321941749</c:v>
                </c:pt>
                <c:pt idx="12">
                  <c:v>31.436393043399491</c:v>
                </c:pt>
                <c:pt idx="13">
                  <c:v>30.589526107587556</c:v>
                </c:pt>
                <c:pt idx="14">
                  <c:v>29.764799901267107</c:v>
                </c:pt>
                <c:pt idx="15">
                  <c:v>28.850901199896462</c:v>
                </c:pt>
                <c:pt idx="16">
                  <c:v>27.896702040742536</c:v>
                </c:pt>
                <c:pt idx="17">
                  <c:v>26.917470591663356</c:v>
                </c:pt>
                <c:pt idx="18">
                  <c:v>25.913871407394854</c:v>
                </c:pt>
                <c:pt idx="19">
                  <c:v>24.895455876949654</c:v>
                </c:pt>
                <c:pt idx="20">
                  <c:v>23.86103866194038</c:v>
                </c:pt>
                <c:pt idx="21">
                  <c:v>22.800345055297583</c:v>
                </c:pt>
                <c:pt idx="22">
                  <c:v>21.725827880460315</c:v>
                </c:pt>
                <c:pt idx="23">
                  <c:v>20.631023413152032</c:v>
                </c:pt>
                <c:pt idx="24">
                  <c:v>19.52619522657497</c:v>
                </c:pt>
                <c:pt idx="25">
                  <c:v>18.373952756197603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59.455209813246462</c:v>
                </c:pt>
                <c:pt idx="1">
                  <c:v>61.669454986928038</c:v>
                </c:pt>
                <c:pt idx="2">
                  <c:v>63.11312449642174</c:v>
                </c:pt>
                <c:pt idx="3">
                  <c:v>59.22349341834591</c:v>
                </c:pt>
                <c:pt idx="4">
                  <c:v>63.467258962536171</c:v>
                </c:pt>
                <c:pt idx="5">
                  <c:v>62.4425675095695</c:v>
                </c:pt>
                <c:pt idx="6">
                  <c:v>59.919370546578705</c:v>
                </c:pt>
                <c:pt idx="7">
                  <c:v>60.43084494666526</c:v>
                </c:pt>
                <c:pt idx="8">
                  <c:v>56.493913889423972</c:v>
                </c:pt>
                <c:pt idx="9">
                  <c:v>61.247083649375391</c:v>
                </c:pt>
                <c:pt idx="10">
                  <c:v>55.441966732091949</c:v>
                </c:pt>
                <c:pt idx="11">
                  <c:v>59.270864518843688</c:v>
                </c:pt>
                <c:pt idx="12">
                  <c:v>56.81696421409422</c:v>
                </c:pt>
                <c:pt idx="13">
                  <c:v>56.345376825283878</c:v>
                </c:pt>
                <c:pt idx="14">
                  <c:v>55.941910132136748</c:v>
                </c:pt>
                <c:pt idx="15">
                  <c:v>55.349830677297533</c:v>
                </c:pt>
                <c:pt idx="16">
                  <c:v>54.696445796372622</c:v>
                </c:pt>
                <c:pt idx="17">
                  <c:v>54.017467645686949</c:v>
                </c:pt>
                <c:pt idx="18">
                  <c:v>53.335169508395872</c:v>
                </c:pt>
                <c:pt idx="19">
                  <c:v>52.636255605672261</c:v>
                </c:pt>
                <c:pt idx="20">
                  <c:v>51.956141478577983</c:v>
                </c:pt>
                <c:pt idx="21">
                  <c:v>51.261821350467955</c:v>
                </c:pt>
                <c:pt idx="22">
                  <c:v>50.552873490985775</c:v>
                </c:pt>
                <c:pt idx="23">
                  <c:v>49.829936604441109</c:v>
                </c:pt>
                <c:pt idx="24">
                  <c:v>49.084130736241747</c:v>
                </c:pt>
                <c:pt idx="25">
                  <c:v>48.238077801091841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53.314953327279298</c:v>
                </c:pt>
                <c:pt idx="1">
                  <c:v>54.013909910833782</c:v>
                </c:pt>
                <c:pt idx="2">
                  <c:v>60.453001337084842</c:v>
                </c:pt>
                <c:pt idx="3">
                  <c:v>55.545140364761835</c:v>
                </c:pt>
                <c:pt idx="4">
                  <c:v>59.591008136365154</c:v>
                </c:pt>
                <c:pt idx="5">
                  <c:v>58.538538000781784</c:v>
                </c:pt>
                <c:pt idx="6">
                  <c:v>57.956858448273465</c:v>
                </c:pt>
                <c:pt idx="7">
                  <c:v>57.86926107120091</c:v>
                </c:pt>
                <c:pt idx="8">
                  <c:v>61.589502407398548</c:v>
                </c:pt>
                <c:pt idx="9">
                  <c:v>59.99269321237032</c:v>
                </c:pt>
                <c:pt idx="10">
                  <c:v>59.325209120102919</c:v>
                </c:pt>
                <c:pt idx="11">
                  <c:v>54.80965896031497</c:v>
                </c:pt>
                <c:pt idx="12">
                  <c:v>57.804955140695007</c:v>
                </c:pt>
                <c:pt idx="13">
                  <c:v>57.894354789158434</c:v>
                </c:pt>
                <c:pt idx="14">
                  <c:v>58.083898637105612</c:v>
                </c:pt>
                <c:pt idx="15">
                  <c:v>58.111410552503813</c:v>
                </c:pt>
                <c:pt idx="16">
                  <c:v>58.084934735475855</c:v>
                </c:pt>
                <c:pt idx="17">
                  <c:v>58.021752081977034</c:v>
                </c:pt>
                <c:pt idx="18">
                  <c:v>57.955940733010181</c:v>
                </c:pt>
                <c:pt idx="19">
                  <c:v>57.897034166620536</c:v>
                </c:pt>
                <c:pt idx="20">
                  <c:v>57.870550964898399</c:v>
                </c:pt>
                <c:pt idx="21">
                  <c:v>57.848627856168619</c:v>
                </c:pt>
                <c:pt idx="22">
                  <c:v>57.837667422429583</c:v>
                </c:pt>
                <c:pt idx="23">
                  <c:v>57.839665811556216</c:v>
                </c:pt>
                <c:pt idx="24">
                  <c:v>57.843248946657575</c:v>
                </c:pt>
                <c:pt idx="25">
                  <c:v>57.798282276979471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13.26817692873089</c:v>
                </c:pt>
                <c:pt idx="1">
                  <c:v>11.62015499136095</c:v>
                </c:pt>
                <c:pt idx="2">
                  <c:v>13.109064882676915</c:v>
                </c:pt>
                <c:pt idx="3">
                  <c:v>13.545357517151052</c:v>
                </c:pt>
                <c:pt idx="4">
                  <c:v>13.392650291365637</c:v>
                </c:pt>
                <c:pt idx="5">
                  <c:v>13.289221285317113</c:v>
                </c:pt>
                <c:pt idx="6">
                  <c:v>13.812127718122008</c:v>
                </c:pt>
                <c:pt idx="7">
                  <c:v>13.791549133505734</c:v>
                </c:pt>
                <c:pt idx="8">
                  <c:v>14.030692644382668</c:v>
                </c:pt>
                <c:pt idx="9">
                  <c:v>15.420797740298333</c:v>
                </c:pt>
                <c:pt idx="10">
                  <c:v>15.331443234437968</c:v>
                </c:pt>
                <c:pt idx="11">
                  <c:v>15.142155753568547</c:v>
                </c:pt>
                <c:pt idx="12">
                  <c:v>15.510722050651987</c:v>
                </c:pt>
                <c:pt idx="13">
                  <c:v>15.845509177559091</c:v>
                </c:pt>
                <c:pt idx="14">
                  <c:v>16.210233119031322</c:v>
                </c:pt>
                <c:pt idx="15">
                  <c:v>16.535234156275951</c:v>
                </c:pt>
                <c:pt idx="16">
                  <c:v>16.866890033992401</c:v>
                </c:pt>
                <c:pt idx="17">
                  <c:v>17.210132654199136</c:v>
                </c:pt>
                <c:pt idx="18" formatCode="General">
                  <c:v>17.552373369006698</c:v>
                </c:pt>
                <c:pt idx="19" formatCode="General">
                  <c:v>17.901472621466748</c:v>
                </c:pt>
                <c:pt idx="20" formatCode="General">
                  <c:v>18.27526916173921</c:v>
                </c:pt>
                <c:pt idx="21" formatCode="General">
                  <c:v>18.661020621085619</c:v>
                </c:pt>
                <c:pt idx="22">
                  <c:v>19.060021970439966</c:v>
                </c:pt>
                <c:pt idx="23">
                  <c:v>19.472993586568244</c:v>
                </c:pt>
                <c:pt idx="24">
                  <c:v>19.89269972983282</c:v>
                </c:pt>
                <c:pt idx="25">
                  <c:v>20.279569519532597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15.066755300948779</c:v>
                </c:pt>
                <c:pt idx="1">
                  <c:v>13.42040503747698</c:v>
                </c:pt>
                <c:pt idx="2">
                  <c:v>14.555494658579777</c:v>
                </c:pt>
                <c:pt idx="3">
                  <c:v>14.76807715713986</c:v>
                </c:pt>
                <c:pt idx="4">
                  <c:v>14.714925508033206</c:v>
                </c:pt>
                <c:pt idx="5">
                  <c:v>14.389200033887178</c:v>
                </c:pt>
                <c:pt idx="6">
                  <c:v>13.791939143785864</c:v>
                </c:pt>
                <c:pt idx="7">
                  <c:v>13.719204880112301</c:v>
                </c:pt>
                <c:pt idx="8">
                  <c:v>13.979825289682589</c:v>
                </c:pt>
                <c:pt idx="9">
                  <c:v>14.649282893017697</c:v>
                </c:pt>
                <c:pt idx="10">
                  <c:v>14.267474673609982</c:v>
                </c:pt>
                <c:pt idx="11">
                  <c:v>13.984575135905931</c:v>
                </c:pt>
                <c:pt idx="12">
                  <c:v>14.231837326885179</c:v>
                </c:pt>
                <c:pt idx="13">
                  <c:v>14.39465792396283</c:v>
                </c:pt>
                <c:pt idx="14">
                  <c:v>14.599843362281142</c:v>
                </c:pt>
                <c:pt idx="15">
                  <c:v>14.766201968228895</c:v>
                </c:pt>
                <c:pt idx="16">
                  <c:v>14.931038646318195</c:v>
                </c:pt>
                <c:pt idx="17">
                  <c:v>15.1120222396477</c:v>
                </c:pt>
                <c:pt idx="18" formatCode="General">
                  <c:v>15.313483559832727</c:v>
                </c:pt>
                <c:pt idx="19" formatCode="General">
                  <c:v>15.527751151421272</c:v>
                </c:pt>
                <c:pt idx="20" formatCode="General">
                  <c:v>15.760396898233079</c:v>
                </c:pt>
                <c:pt idx="21" formatCode="General">
                  <c:v>16.012492908763107</c:v>
                </c:pt>
                <c:pt idx="22">
                  <c:v>16.276272946212739</c:v>
                </c:pt>
                <c:pt idx="23">
                  <c:v>16.552397138026162</c:v>
                </c:pt>
                <c:pt idx="24">
                  <c:v>16.83919801502709</c:v>
                </c:pt>
                <c:pt idx="25">
                  <c:v>17.144421992314882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37.606111331483405</c:v>
                </c:pt>
                <c:pt idx="1">
                  <c:v>34.40457417486865</c:v>
                </c:pt>
                <c:pt idx="2">
                  <c:v>39.151917656988005</c:v>
                </c:pt>
                <c:pt idx="3">
                  <c:v>41.325306308675266</c:v>
                </c:pt>
                <c:pt idx="4">
                  <c:v>42.106592103178428</c:v>
                </c:pt>
                <c:pt idx="5">
                  <c:v>42.930167804566217</c:v>
                </c:pt>
                <c:pt idx="6">
                  <c:v>43.310514586992952</c:v>
                </c:pt>
                <c:pt idx="7">
                  <c:v>44.180194802655365</c:v>
                </c:pt>
                <c:pt idx="8">
                  <c:v>45.93546351737654</c:v>
                </c:pt>
                <c:pt idx="9">
                  <c:v>49.529046905394004</c:v>
                </c:pt>
                <c:pt idx="10">
                  <c:v>49.330705197942159</c:v>
                </c:pt>
                <c:pt idx="11">
                  <c:v>49.667839304546057</c:v>
                </c:pt>
                <c:pt idx="12">
                  <c:v>51.222005341401712</c:v>
                </c:pt>
                <c:pt idx="13">
                  <c:v>52.534454429952362</c:v>
                </c:pt>
                <c:pt idx="14">
                  <c:v>53.954253933830884</c:v>
                </c:pt>
                <c:pt idx="15">
                  <c:v>55.240221933253707</c:v>
                </c:pt>
                <c:pt idx="16">
                  <c:v>56.480121509708766</c:v>
                </c:pt>
                <c:pt idx="17">
                  <c:v>57.700691260653734</c:v>
                </c:pt>
                <c:pt idx="18" formatCode="General">
                  <c:v>58.942069593490956</c:v>
                </c:pt>
                <c:pt idx="19" formatCode="General">
                  <c:v>60.204946898158553</c:v>
                </c:pt>
                <c:pt idx="20" formatCode="General">
                  <c:v>61.511752015158237</c:v>
                </c:pt>
                <c:pt idx="21" formatCode="General">
                  <c:v>62.831684444336844</c:v>
                </c:pt>
                <c:pt idx="22" formatCode="General">
                  <c:v>64.180270139387375</c:v>
                </c:pt>
                <c:pt idx="23" formatCode="General">
                  <c:v>65.566159603034833</c:v>
                </c:pt>
                <c:pt idx="24" formatCode="General">
                  <c:v>66.973342554736035</c:v>
                </c:pt>
                <c:pt idx="25" formatCode="General">
                  <c:v>68.284535342102714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16.606798421339832</c:v>
                </c:pt>
                <c:pt idx="1">
                  <c:v>14.857385573016728</c:v>
                </c:pt>
                <c:pt idx="2">
                  <c:v>13.971500404633822</c:v>
                </c:pt>
                <c:pt idx="3">
                  <c:v>16.83374172529323</c:v>
                </c:pt>
                <c:pt idx="4">
                  <c:v>18.610721317018566</c:v>
                </c:pt>
                <c:pt idx="5">
                  <c:v>19.437475003132686</c:v>
                </c:pt>
                <c:pt idx="6">
                  <c:v>23.221373601795278</c:v>
                </c:pt>
                <c:pt idx="7">
                  <c:v>20.495223098862233</c:v>
                </c:pt>
                <c:pt idx="8">
                  <c:v>21.560332946134587</c:v>
                </c:pt>
                <c:pt idx="9">
                  <c:v>21.652201589376169</c:v>
                </c:pt>
                <c:pt idx="10">
                  <c:v>24.191352456371721</c:v>
                </c:pt>
                <c:pt idx="11">
                  <c:v>24.968910637425516</c:v>
                </c:pt>
                <c:pt idx="12">
                  <c:v>25.906197483837289</c:v>
                </c:pt>
                <c:pt idx="13">
                  <c:v>26.997247579139071</c:v>
                </c:pt>
                <c:pt idx="14">
                  <c:v>28.134375067673528</c:v>
                </c:pt>
                <c:pt idx="15">
                  <c:v>29.175670166511228</c:v>
                </c:pt>
                <c:pt idx="16">
                  <c:v>30.179061784933808</c:v>
                </c:pt>
                <c:pt idx="17">
                  <c:v>31.164621501043897</c:v>
                </c:pt>
                <c:pt idx="18" formatCode="General">
                  <c:v>32.128387550392702</c:v>
                </c:pt>
                <c:pt idx="19" formatCode="General">
                  <c:v>33.081938666506765</c:v>
                </c:pt>
                <c:pt idx="20" formatCode="General">
                  <c:v>34.038917185600553</c:v>
                </c:pt>
                <c:pt idx="21" formatCode="General">
                  <c:v>34.984813974765473</c:v>
                </c:pt>
                <c:pt idx="22" formatCode="General">
                  <c:v>35.920528133081845</c:v>
                </c:pt>
                <c:pt idx="23" formatCode="General">
                  <c:v>36.849376937721054</c:v>
                </c:pt>
                <c:pt idx="24" formatCode="General">
                  <c:v>37.764589080821544</c:v>
                </c:pt>
                <c:pt idx="25" formatCode="General">
                  <c:v>38.623451570762207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2.528401193482849</c:v>
                </c:pt>
                <c:pt idx="1">
                  <c:v>2.4602135743765645</c:v>
                </c:pt>
                <c:pt idx="2">
                  <c:v>2.2490322594764445</c:v>
                </c:pt>
                <c:pt idx="3">
                  <c:v>2.5811878340038583</c:v>
                </c:pt>
                <c:pt idx="4">
                  <c:v>2.9414765870203974</c:v>
                </c:pt>
                <c:pt idx="5">
                  <c:v>3.0852415250798151</c:v>
                </c:pt>
                <c:pt idx="6">
                  <c:v>3.5673756205840106</c:v>
                </c:pt>
                <c:pt idx="7">
                  <c:v>3.2019328082991052</c:v>
                </c:pt>
                <c:pt idx="8">
                  <c:v>3.4359234289412113</c:v>
                </c:pt>
                <c:pt idx="9">
                  <c:v>3.3699443657690646</c:v>
                </c:pt>
                <c:pt idx="10">
                  <c:v>3.7972294788550278</c:v>
                </c:pt>
                <c:pt idx="11">
                  <c:v>4.0116406837356742</c:v>
                </c:pt>
                <c:pt idx="12">
                  <c:v>4.1043904144507932</c:v>
                </c:pt>
                <c:pt idx="13">
                  <c:v>4.2712860700730824</c:v>
                </c:pt>
                <c:pt idx="14">
                  <c:v>4.4421273632853699</c:v>
                </c:pt>
                <c:pt idx="15">
                  <c:v>4.5988271578182847</c:v>
                </c:pt>
                <c:pt idx="16">
                  <c:v>4.7500943765748334</c:v>
                </c:pt>
                <c:pt idx="17">
                  <c:v>4.8959926713473463</c:v>
                </c:pt>
                <c:pt idx="18" formatCode="General">
                  <c:v>5.0398141052281682</c:v>
                </c:pt>
                <c:pt idx="19" formatCode="General">
                  <c:v>5.1816061090045222</c:v>
                </c:pt>
                <c:pt idx="20" formatCode="General">
                  <c:v>5.322377191891877</c:v>
                </c:pt>
                <c:pt idx="21" formatCode="General">
                  <c:v>5.4599753917405716</c:v>
                </c:pt>
                <c:pt idx="22" formatCode="General">
                  <c:v>5.59502098305388</c:v>
                </c:pt>
                <c:pt idx="23" formatCode="General">
                  <c:v>5.7289431832412285</c:v>
                </c:pt>
                <c:pt idx="24" formatCode="General">
                  <c:v>5.859025558880087</c:v>
                </c:pt>
                <c:pt idx="25" formatCode="General">
                  <c:v>5.9805241415520047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17.444299433861755</c:v>
                </c:pt>
                <c:pt idx="1">
                  <c:v>18.062250943478272</c:v>
                </c:pt>
                <c:pt idx="2">
                  <c:v>16.758834152988641</c:v>
                </c:pt>
                <c:pt idx="3">
                  <c:v>17.59488119140061</c:v>
                </c:pt>
                <c:pt idx="4">
                  <c:v>16.55694336644509</c:v>
                </c:pt>
                <c:pt idx="5">
                  <c:v>17.583235815430996</c:v>
                </c:pt>
                <c:pt idx="6">
                  <c:v>14.791866948046865</c:v>
                </c:pt>
                <c:pt idx="7">
                  <c:v>14.530693599920625</c:v>
                </c:pt>
                <c:pt idx="8">
                  <c:v>15.42290730010169</c:v>
                </c:pt>
                <c:pt idx="9">
                  <c:v>13.900092435542396</c:v>
                </c:pt>
                <c:pt idx="10">
                  <c:v>14.044493109602399</c:v>
                </c:pt>
                <c:pt idx="11">
                  <c:v>15.349382683717526</c:v>
                </c:pt>
                <c:pt idx="12">
                  <c:v>13.461534984584565</c:v>
                </c:pt>
                <c:pt idx="13">
                  <c:v>12.914587097283736</c:v>
                </c:pt>
                <c:pt idx="14">
                  <c:v>12.420558483388332</c:v>
                </c:pt>
                <c:pt idx="15">
                  <c:v>12.242702188214469</c:v>
                </c:pt>
                <c:pt idx="16">
                  <c:v>12.101711075880992</c:v>
                </c:pt>
                <c:pt idx="17">
                  <c:v>11.943849353780818</c:v>
                </c:pt>
                <c:pt idx="18">
                  <c:v>11.789890173247869</c:v>
                </c:pt>
                <c:pt idx="19">
                  <c:v>11.622538904199908</c:v>
                </c:pt>
                <c:pt idx="20">
                  <c:v>11.433556441960224</c:v>
                </c:pt>
                <c:pt idx="21">
                  <c:v>11.225218397374324</c:v>
                </c:pt>
                <c:pt idx="22">
                  <c:v>11.000517033948293</c:v>
                </c:pt>
                <c:pt idx="23">
                  <c:v>10.762503722259012</c:v>
                </c:pt>
                <c:pt idx="24">
                  <c:v>10.536570151228537</c:v>
                </c:pt>
                <c:pt idx="25">
                  <c:v>10.70618459946701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41.889294249626857</c:v>
                </c:pt>
                <c:pt idx="1">
                  <c:v>41.860650807660491</c:v>
                </c:pt>
                <c:pt idx="2">
                  <c:v>40.758030151149775</c:v>
                </c:pt>
                <c:pt idx="3">
                  <c:v>39.631814483228474</c:v>
                </c:pt>
                <c:pt idx="4">
                  <c:v>39.206423728037599</c:v>
                </c:pt>
                <c:pt idx="5">
                  <c:v>36.991353022234776</c:v>
                </c:pt>
                <c:pt idx="6">
                  <c:v>36.307573385820952</c:v>
                </c:pt>
                <c:pt idx="7">
                  <c:v>32.730095658778446</c:v>
                </c:pt>
                <c:pt idx="8">
                  <c:v>34.425438576558307</c:v>
                </c:pt>
                <c:pt idx="9">
                  <c:v>36.399857208856687</c:v>
                </c:pt>
                <c:pt idx="10">
                  <c:v>33.758125996985598</c:v>
                </c:pt>
                <c:pt idx="11">
                  <c:v>32.361972321941749</c:v>
                </c:pt>
                <c:pt idx="12">
                  <c:v>31.436393043399491</c:v>
                </c:pt>
                <c:pt idx="13">
                  <c:v>30.589526107587556</c:v>
                </c:pt>
                <c:pt idx="14">
                  <c:v>29.764799901267107</c:v>
                </c:pt>
                <c:pt idx="15">
                  <c:v>28.850901199896462</c:v>
                </c:pt>
                <c:pt idx="16">
                  <c:v>27.896702040742536</c:v>
                </c:pt>
                <c:pt idx="17">
                  <c:v>26.917470591663356</c:v>
                </c:pt>
                <c:pt idx="18">
                  <c:v>25.913871407394854</c:v>
                </c:pt>
                <c:pt idx="19">
                  <c:v>24.895455876949654</c:v>
                </c:pt>
                <c:pt idx="20">
                  <c:v>23.86103866194038</c:v>
                </c:pt>
                <c:pt idx="21">
                  <c:v>22.800345055297583</c:v>
                </c:pt>
                <c:pt idx="22">
                  <c:v>21.725827880460315</c:v>
                </c:pt>
                <c:pt idx="23">
                  <c:v>20.631023413152032</c:v>
                </c:pt>
                <c:pt idx="24">
                  <c:v>19.52619522657497</c:v>
                </c:pt>
                <c:pt idx="25">
                  <c:v>18.373952756197603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59.455209813246462</c:v>
                </c:pt>
                <c:pt idx="1">
                  <c:v>61.669454986928038</c:v>
                </c:pt>
                <c:pt idx="2">
                  <c:v>63.11312449642174</c:v>
                </c:pt>
                <c:pt idx="3">
                  <c:v>59.22349341834591</c:v>
                </c:pt>
                <c:pt idx="4">
                  <c:v>63.467258962536171</c:v>
                </c:pt>
                <c:pt idx="5">
                  <c:v>62.4425675095695</c:v>
                </c:pt>
                <c:pt idx="6">
                  <c:v>59.919370546578705</c:v>
                </c:pt>
                <c:pt idx="7">
                  <c:v>60.43084494666526</c:v>
                </c:pt>
                <c:pt idx="8">
                  <c:v>56.493913889423972</c:v>
                </c:pt>
                <c:pt idx="9">
                  <c:v>61.247083649375391</c:v>
                </c:pt>
                <c:pt idx="10">
                  <c:v>55.441966732091949</c:v>
                </c:pt>
                <c:pt idx="11">
                  <c:v>59.270864518843688</c:v>
                </c:pt>
                <c:pt idx="12">
                  <c:v>56.81696421409422</c:v>
                </c:pt>
                <c:pt idx="13">
                  <c:v>56.345376825283878</c:v>
                </c:pt>
                <c:pt idx="14">
                  <c:v>55.941910132136748</c:v>
                </c:pt>
                <c:pt idx="15">
                  <c:v>55.349830677297533</c:v>
                </c:pt>
                <c:pt idx="16">
                  <c:v>54.696445796372622</c:v>
                </c:pt>
                <c:pt idx="17">
                  <c:v>54.017467645686949</c:v>
                </c:pt>
                <c:pt idx="18">
                  <c:v>53.335169508395872</c:v>
                </c:pt>
                <c:pt idx="19">
                  <c:v>52.636255605672261</c:v>
                </c:pt>
                <c:pt idx="20">
                  <c:v>51.956141478577983</c:v>
                </c:pt>
                <c:pt idx="21">
                  <c:v>51.261821350467955</c:v>
                </c:pt>
                <c:pt idx="22">
                  <c:v>50.552873490985775</c:v>
                </c:pt>
                <c:pt idx="23">
                  <c:v>49.829936604441109</c:v>
                </c:pt>
                <c:pt idx="24">
                  <c:v>49.084130736241747</c:v>
                </c:pt>
                <c:pt idx="25">
                  <c:v>48.238077801091841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53.314953327279298</c:v>
                </c:pt>
                <c:pt idx="1">
                  <c:v>54.013909910833782</c:v>
                </c:pt>
                <c:pt idx="2">
                  <c:v>60.453001337084842</c:v>
                </c:pt>
                <c:pt idx="3">
                  <c:v>55.545140364761835</c:v>
                </c:pt>
                <c:pt idx="4">
                  <c:v>59.591008136365154</c:v>
                </c:pt>
                <c:pt idx="5">
                  <c:v>58.538538000781784</c:v>
                </c:pt>
                <c:pt idx="6">
                  <c:v>57.956858448273465</c:v>
                </c:pt>
                <c:pt idx="7">
                  <c:v>57.86926107120091</c:v>
                </c:pt>
                <c:pt idx="8">
                  <c:v>61.589502407398548</c:v>
                </c:pt>
                <c:pt idx="9">
                  <c:v>59.99269321237032</c:v>
                </c:pt>
                <c:pt idx="10">
                  <c:v>59.325209120102919</c:v>
                </c:pt>
                <c:pt idx="11">
                  <c:v>54.80965896031497</c:v>
                </c:pt>
                <c:pt idx="12">
                  <c:v>57.804955140695007</c:v>
                </c:pt>
                <c:pt idx="13">
                  <c:v>57.894354789158434</c:v>
                </c:pt>
                <c:pt idx="14">
                  <c:v>58.083898637105612</c:v>
                </c:pt>
                <c:pt idx="15">
                  <c:v>58.111410552503813</c:v>
                </c:pt>
                <c:pt idx="16">
                  <c:v>58.084934735475855</c:v>
                </c:pt>
                <c:pt idx="17">
                  <c:v>58.021752081977034</c:v>
                </c:pt>
                <c:pt idx="18">
                  <c:v>57.955940733010181</c:v>
                </c:pt>
                <c:pt idx="19">
                  <c:v>57.897034166620536</c:v>
                </c:pt>
                <c:pt idx="20">
                  <c:v>57.870550964898399</c:v>
                </c:pt>
                <c:pt idx="21">
                  <c:v>57.848627856168619</c:v>
                </c:pt>
                <c:pt idx="22">
                  <c:v>57.837667422429583</c:v>
                </c:pt>
                <c:pt idx="23">
                  <c:v>57.839665811556216</c:v>
                </c:pt>
                <c:pt idx="24">
                  <c:v>57.843248946657575</c:v>
                </c:pt>
                <c:pt idx="25">
                  <c:v>57.798282276979471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13.26817692873089</c:v>
                </c:pt>
                <c:pt idx="1">
                  <c:v>11.62015499136095</c:v>
                </c:pt>
                <c:pt idx="2">
                  <c:v>13.109064882676915</c:v>
                </c:pt>
                <c:pt idx="3">
                  <c:v>13.545357517151052</c:v>
                </c:pt>
                <c:pt idx="4">
                  <c:v>13.392650291365637</c:v>
                </c:pt>
                <c:pt idx="5">
                  <c:v>13.289221285317113</c:v>
                </c:pt>
                <c:pt idx="6">
                  <c:v>13.812127718122008</c:v>
                </c:pt>
                <c:pt idx="7">
                  <c:v>13.791549133505734</c:v>
                </c:pt>
                <c:pt idx="8">
                  <c:v>14.030692644382668</c:v>
                </c:pt>
                <c:pt idx="9">
                  <c:v>15.420797740298333</c:v>
                </c:pt>
                <c:pt idx="10">
                  <c:v>15.331443234437968</c:v>
                </c:pt>
                <c:pt idx="11">
                  <c:v>15.142155753568547</c:v>
                </c:pt>
                <c:pt idx="12">
                  <c:v>15.510722050651987</c:v>
                </c:pt>
                <c:pt idx="13">
                  <c:v>15.845509177559091</c:v>
                </c:pt>
                <c:pt idx="14">
                  <c:v>16.210233119031322</c:v>
                </c:pt>
                <c:pt idx="15">
                  <c:v>16.535234156275951</c:v>
                </c:pt>
                <c:pt idx="16">
                  <c:v>16.866890033992401</c:v>
                </c:pt>
                <c:pt idx="17">
                  <c:v>17.210132654199136</c:v>
                </c:pt>
                <c:pt idx="18" formatCode="General">
                  <c:v>17.552373369006698</c:v>
                </c:pt>
                <c:pt idx="19" formatCode="General">
                  <c:v>17.901472621466748</c:v>
                </c:pt>
                <c:pt idx="20" formatCode="General">
                  <c:v>18.27526916173921</c:v>
                </c:pt>
                <c:pt idx="21" formatCode="General">
                  <c:v>18.661020621085619</c:v>
                </c:pt>
                <c:pt idx="22">
                  <c:v>19.060021970439966</c:v>
                </c:pt>
                <c:pt idx="23">
                  <c:v>19.472993586568244</c:v>
                </c:pt>
                <c:pt idx="24">
                  <c:v>19.89269972983282</c:v>
                </c:pt>
                <c:pt idx="25">
                  <c:v>20.279569519532597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15.066755300948779</c:v>
                </c:pt>
                <c:pt idx="1">
                  <c:v>13.42040503747698</c:v>
                </c:pt>
                <c:pt idx="2">
                  <c:v>14.555494658579777</c:v>
                </c:pt>
                <c:pt idx="3">
                  <c:v>14.76807715713986</c:v>
                </c:pt>
                <c:pt idx="4">
                  <c:v>14.714925508033206</c:v>
                </c:pt>
                <c:pt idx="5">
                  <c:v>14.389200033887178</c:v>
                </c:pt>
                <c:pt idx="6">
                  <c:v>13.791939143785864</c:v>
                </c:pt>
                <c:pt idx="7">
                  <c:v>13.719204880112301</c:v>
                </c:pt>
                <c:pt idx="8">
                  <c:v>13.979825289682589</c:v>
                </c:pt>
                <c:pt idx="9">
                  <c:v>14.649282893017697</c:v>
                </c:pt>
                <c:pt idx="10">
                  <c:v>14.267474673609982</c:v>
                </c:pt>
                <c:pt idx="11">
                  <c:v>13.984575135905931</c:v>
                </c:pt>
                <c:pt idx="12">
                  <c:v>14.231837326885179</c:v>
                </c:pt>
                <c:pt idx="13">
                  <c:v>14.39465792396283</c:v>
                </c:pt>
                <c:pt idx="14">
                  <c:v>14.599843362281142</c:v>
                </c:pt>
                <c:pt idx="15">
                  <c:v>14.766201968228895</c:v>
                </c:pt>
                <c:pt idx="16">
                  <c:v>14.931038646318195</c:v>
                </c:pt>
                <c:pt idx="17">
                  <c:v>15.1120222396477</c:v>
                </c:pt>
                <c:pt idx="18" formatCode="General">
                  <c:v>15.313483559832727</c:v>
                </c:pt>
                <c:pt idx="19" formatCode="General">
                  <c:v>15.527751151421272</c:v>
                </c:pt>
                <c:pt idx="20" formatCode="General">
                  <c:v>15.760396898233079</c:v>
                </c:pt>
                <c:pt idx="21" formatCode="General">
                  <c:v>16.012492908763107</c:v>
                </c:pt>
                <c:pt idx="22">
                  <c:v>16.276272946212739</c:v>
                </c:pt>
                <c:pt idx="23">
                  <c:v>16.552397138026162</c:v>
                </c:pt>
                <c:pt idx="24">
                  <c:v>16.83919801502709</c:v>
                </c:pt>
                <c:pt idx="25">
                  <c:v>17.144421992314882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37.606111331483405</c:v>
                </c:pt>
                <c:pt idx="1">
                  <c:v>34.40457417486865</c:v>
                </c:pt>
                <c:pt idx="2">
                  <c:v>39.151917656988005</c:v>
                </c:pt>
                <c:pt idx="3">
                  <c:v>41.325306308675266</c:v>
                </c:pt>
                <c:pt idx="4">
                  <c:v>42.106592103178428</c:v>
                </c:pt>
                <c:pt idx="5">
                  <c:v>42.930167804566217</c:v>
                </c:pt>
                <c:pt idx="6">
                  <c:v>43.310514586992952</c:v>
                </c:pt>
                <c:pt idx="7">
                  <c:v>44.180194802655365</c:v>
                </c:pt>
                <c:pt idx="8">
                  <c:v>45.93546351737654</c:v>
                </c:pt>
                <c:pt idx="9">
                  <c:v>49.529046905394004</c:v>
                </c:pt>
                <c:pt idx="10">
                  <c:v>49.330705197942159</c:v>
                </c:pt>
                <c:pt idx="11">
                  <c:v>49.667839304546057</c:v>
                </c:pt>
                <c:pt idx="12">
                  <c:v>51.222005341401712</c:v>
                </c:pt>
                <c:pt idx="13">
                  <c:v>52.534454429952362</c:v>
                </c:pt>
                <c:pt idx="14">
                  <c:v>53.954253933830884</c:v>
                </c:pt>
                <c:pt idx="15">
                  <c:v>55.240221933253707</c:v>
                </c:pt>
                <c:pt idx="16">
                  <c:v>56.480121509708766</c:v>
                </c:pt>
                <c:pt idx="17">
                  <c:v>57.700691260653734</c:v>
                </c:pt>
                <c:pt idx="18" formatCode="General">
                  <c:v>58.942069593490956</c:v>
                </c:pt>
                <c:pt idx="19" formatCode="General">
                  <c:v>60.204946898158553</c:v>
                </c:pt>
                <c:pt idx="20" formatCode="General">
                  <c:v>61.511752015158237</c:v>
                </c:pt>
                <c:pt idx="21" formatCode="General">
                  <c:v>62.831684444336844</c:v>
                </c:pt>
                <c:pt idx="22" formatCode="General">
                  <c:v>64.180270139387375</c:v>
                </c:pt>
                <c:pt idx="23" formatCode="General">
                  <c:v>65.566159603034833</c:v>
                </c:pt>
                <c:pt idx="24" formatCode="General">
                  <c:v>66.973342554736035</c:v>
                </c:pt>
                <c:pt idx="25" formatCode="General">
                  <c:v>68.284535342102714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16.606798421339832</c:v>
                </c:pt>
                <c:pt idx="1">
                  <c:v>14.857385573016728</c:v>
                </c:pt>
                <c:pt idx="2">
                  <c:v>13.971500404633822</c:v>
                </c:pt>
                <c:pt idx="3">
                  <c:v>16.83374172529323</c:v>
                </c:pt>
                <c:pt idx="4">
                  <c:v>18.610721317018566</c:v>
                </c:pt>
                <c:pt idx="5">
                  <c:v>19.437475003132686</c:v>
                </c:pt>
                <c:pt idx="6">
                  <c:v>23.221373601795278</c:v>
                </c:pt>
                <c:pt idx="7">
                  <c:v>20.495223098862233</c:v>
                </c:pt>
                <c:pt idx="8">
                  <c:v>21.560332946134587</c:v>
                </c:pt>
                <c:pt idx="9">
                  <c:v>21.652201589376169</c:v>
                </c:pt>
                <c:pt idx="10">
                  <c:v>24.191352456371721</c:v>
                </c:pt>
                <c:pt idx="11">
                  <c:v>24.968910637425516</c:v>
                </c:pt>
                <c:pt idx="12">
                  <c:v>25.906197483837289</c:v>
                </c:pt>
                <c:pt idx="13">
                  <c:v>26.997247579139071</c:v>
                </c:pt>
                <c:pt idx="14">
                  <c:v>28.134375067673528</c:v>
                </c:pt>
                <c:pt idx="15">
                  <c:v>29.175670166511228</c:v>
                </c:pt>
                <c:pt idx="16">
                  <c:v>30.179061784933808</c:v>
                </c:pt>
                <c:pt idx="17">
                  <c:v>31.164621501043897</c:v>
                </c:pt>
                <c:pt idx="18" formatCode="General">
                  <c:v>32.128387550392702</c:v>
                </c:pt>
                <c:pt idx="19" formatCode="General">
                  <c:v>33.081938666506765</c:v>
                </c:pt>
                <c:pt idx="20" formatCode="General">
                  <c:v>34.038917185600553</c:v>
                </c:pt>
                <c:pt idx="21" formatCode="General">
                  <c:v>34.984813974765473</c:v>
                </c:pt>
                <c:pt idx="22" formatCode="General">
                  <c:v>35.920528133081845</c:v>
                </c:pt>
                <c:pt idx="23" formatCode="General">
                  <c:v>36.849376937721054</c:v>
                </c:pt>
                <c:pt idx="24" formatCode="General">
                  <c:v>37.764589080821544</c:v>
                </c:pt>
                <c:pt idx="25" formatCode="General">
                  <c:v>38.623451570762207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2.528401193482849</c:v>
                </c:pt>
                <c:pt idx="1">
                  <c:v>2.4602135743765645</c:v>
                </c:pt>
                <c:pt idx="2">
                  <c:v>2.2490322594764445</c:v>
                </c:pt>
                <c:pt idx="3">
                  <c:v>2.5811878340038583</c:v>
                </c:pt>
                <c:pt idx="4">
                  <c:v>2.9414765870203974</c:v>
                </c:pt>
                <c:pt idx="5">
                  <c:v>3.0852415250798151</c:v>
                </c:pt>
                <c:pt idx="6">
                  <c:v>3.5673756205840106</c:v>
                </c:pt>
                <c:pt idx="7">
                  <c:v>3.2019328082991052</c:v>
                </c:pt>
                <c:pt idx="8">
                  <c:v>3.4359234289412113</c:v>
                </c:pt>
                <c:pt idx="9">
                  <c:v>3.3699443657690646</c:v>
                </c:pt>
                <c:pt idx="10">
                  <c:v>3.7972294788550278</c:v>
                </c:pt>
                <c:pt idx="11">
                  <c:v>4.0116406837356742</c:v>
                </c:pt>
                <c:pt idx="12">
                  <c:v>4.1043904144507932</c:v>
                </c:pt>
                <c:pt idx="13">
                  <c:v>4.2712860700730824</c:v>
                </c:pt>
                <c:pt idx="14">
                  <c:v>4.4421273632853699</c:v>
                </c:pt>
                <c:pt idx="15">
                  <c:v>4.5988271578182847</c:v>
                </c:pt>
                <c:pt idx="16">
                  <c:v>4.7500943765748334</c:v>
                </c:pt>
                <c:pt idx="17">
                  <c:v>4.8959926713473463</c:v>
                </c:pt>
                <c:pt idx="18" formatCode="General">
                  <c:v>5.0398141052281682</c:v>
                </c:pt>
                <c:pt idx="19" formatCode="General">
                  <c:v>5.1816061090045222</c:v>
                </c:pt>
                <c:pt idx="20" formatCode="General">
                  <c:v>5.322377191891877</c:v>
                </c:pt>
                <c:pt idx="21" formatCode="General">
                  <c:v>5.4599753917405716</c:v>
                </c:pt>
                <c:pt idx="22" formatCode="General">
                  <c:v>5.59502098305388</c:v>
                </c:pt>
                <c:pt idx="23" formatCode="General">
                  <c:v>5.7289431832412285</c:v>
                </c:pt>
                <c:pt idx="24" formatCode="General">
                  <c:v>5.859025558880087</c:v>
                </c:pt>
                <c:pt idx="25" formatCode="General">
                  <c:v>5.9805241415520047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14.075073793188906</c:v>
                </c:pt>
                <c:pt idx="1">
                  <c:v>8.569141045014792</c:v>
                </c:pt>
                <c:pt idx="2">
                  <c:v>12.661478123899222</c:v>
                </c:pt>
                <c:pt idx="3">
                  <c:v>10.492650563621151</c:v>
                </c:pt>
                <c:pt idx="4">
                  <c:v>12.468977626341951</c:v>
                </c:pt>
                <c:pt idx="5">
                  <c:v>11.250870299353792</c:v>
                </c:pt>
                <c:pt idx="6">
                  <c:v>4.3682106990779292</c:v>
                </c:pt>
                <c:pt idx="7">
                  <c:v>4.7776987387194101</c:v>
                </c:pt>
                <c:pt idx="8">
                  <c:v>2.3054525607915179</c:v>
                </c:pt>
                <c:pt idx="9">
                  <c:v>2.8960758265384285</c:v>
                </c:pt>
                <c:pt idx="10">
                  <c:v>12.572881594575957</c:v>
                </c:pt>
                <c:pt idx="11">
                  <c:v>24.58661901131363</c:v>
                </c:pt>
                <c:pt idx="12">
                  <c:v>5.8027835881543917</c:v>
                </c:pt>
                <c:pt idx="13">
                  <c:v>3.9863019213236006</c:v>
                </c:pt>
                <c:pt idx="14">
                  <c:v>11.897006590629855</c:v>
                </c:pt>
                <c:pt idx="15">
                  <c:v>9.4122050481344299</c:v>
                </c:pt>
                <c:pt idx="16">
                  <c:v>7.4638276642111565</c:v>
                </c:pt>
                <c:pt idx="17">
                  <c:v>20.725183578513199</c:v>
                </c:pt>
                <c:pt idx="18">
                  <c:v>6.2793451358129992</c:v>
                </c:pt>
                <c:pt idx="19">
                  <c:v>0.25574385969834512</c:v>
                </c:pt>
                <c:pt idx="20">
                  <c:v>21.24550234040171</c:v>
                </c:pt>
                <c:pt idx="21">
                  <c:v>4.3438373367646923</c:v>
                </c:pt>
                <c:pt idx="22">
                  <c:v>9.7316136421826958</c:v>
                </c:pt>
                <c:pt idx="23">
                  <c:v>11.711440519597982</c:v>
                </c:pt>
                <c:pt idx="24">
                  <c:v>5.4396012405179484</c:v>
                </c:pt>
                <c:pt idx="25">
                  <c:v>29.367477651620302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16.771752933263773</c:v>
                </c:pt>
                <c:pt idx="1">
                  <c:v>9.2079997698991463</c:v>
                </c:pt>
                <c:pt idx="2">
                  <c:v>14.722326766226542</c:v>
                </c:pt>
                <c:pt idx="3">
                  <c:v>11.356100554208062</c:v>
                </c:pt>
                <c:pt idx="4">
                  <c:v>12.147344562645632</c:v>
                </c:pt>
                <c:pt idx="5">
                  <c:v>14.394573828170653</c:v>
                </c:pt>
                <c:pt idx="6">
                  <c:v>5.5246710323494979</c:v>
                </c:pt>
                <c:pt idx="7">
                  <c:v>5.1677111918501017</c:v>
                </c:pt>
                <c:pt idx="8">
                  <c:v>2.4773041842048955</c:v>
                </c:pt>
                <c:pt idx="9">
                  <c:v>3.118835232672847</c:v>
                </c:pt>
                <c:pt idx="10">
                  <c:v>14.020916982354004</c:v>
                </c:pt>
                <c:pt idx="11">
                  <c:v>25.572748238492249</c:v>
                </c:pt>
                <c:pt idx="12">
                  <c:v>5.0972805929152596</c:v>
                </c:pt>
                <c:pt idx="13">
                  <c:v>3.8790587985688894</c:v>
                </c:pt>
                <c:pt idx="14">
                  <c:v>10.469485954910363</c:v>
                </c:pt>
                <c:pt idx="15">
                  <c:v>8.3130552293061246</c:v>
                </c:pt>
                <c:pt idx="16">
                  <c:v>6.2216894891352954</c:v>
                </c:pt>
                <c:pt idx="17">
                  <c:v>19.139708553317099</c:v>
                </c:pt>
                <c:pt idx="18">
                  <c:v>5.4401010462431918</c:v>
                </c:pt>
                <c:pt idx="19">
                  <c:v>0.28202012249467306</c:v>
                </c:pt>
                <c:pt idx="20">
                  <c:v>20.837314308050786</c:v>
                </c:pt>
                <c:pt idx="21">
                  <c:v>4.9183684780686923</c:v>
                </c:pt>
                <c:pt idx="22">
                  <c:v>7.8155462379864504</c:v>
                </c:pt>
                <c:pt idx="23">
                  <c:v>11.626959986142111</c:v>
                </c:pt>
                <c:pt idx="24">
                  <c:v>4.1662085875558184</c:v>
                </c:pt>
                <c:pt idx="25">
                  <c:v>26.798917338967758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16.807839476772752</c:v>
                </c:pt>
                <c:pt idx="1">
                  <c:v>13.126649206519824</c:v>
                </c:pt>
                <c:pt idx="2">
                  <c:v>16.512705674743216</c:v>
                </c:pt>
                <c:pt idx="3">
                  <c:v>13.869780809997222</c:v>
                </c:pt>
                <c:pt idx="4">
                  <c:v>15.087954669364786</c:v>
                </c:pt>
                <c:pt idx="5">
                  <c:v>17.963631787478011</c:v>
                </c:pt>
                <c:pt idx="6">
                  <c:v>4.9138840408115438</c:v>
                </c:pt>
                <c:pt idx="7">
                  <c:v>6.0794086376445104</c:v>
                </c:pt>
                <c:pt idx="8">
                  <c:v>3.2062320233055663</c:v>
                </c:pt>
                <c:pt idx="9">
                  <c:v>3.2185430208035362</c:v>
                </c:pt>
                <c:pt idx="10">
                  <c:v>13.878848011071481</c:v>
                </c:pt>
                <c:pt idx="11">
                  <c:v>22.965090394403433</c:v>
                </c:pt>
                <c:pt idx="12">
                  <c:v>4.1203029906361186</c:v>
                </c:pt>
                <c:pt idx="13">
                  <c:v>4.066832944415907</c:v>
                </c:pt>
                <c:pt idx="14">
                  <c:v>8.8476950473204781</c:v>
                </c:pt>
                <c:pt idx="15">
                  <c:v>7.7340028980102549</c:v>
                </c:pt>
                <c:pt idx="16">
                  <c:v>5.7346586683528704</c:v>
                </c:pt>
                <c:pt idx="17">
                  <c:v>24.027208548933981</c:v>
                </c:pt>
                <c:pt idx="18">
                  <c:v>5.4569300979818145</c:v>
                </c:pt>
                <c:pt idx="19">
                  <c:v>0.24133838658698262</c:v>
                </c:pt>
                <c:pt idx="20">
                  <c:v>18.744630003207263</c:v>
                </c:pt>
                <c:pt idx="21">
                  <c:v>7.4457239322587023</c:v>
                </c:pt>
                <c:pt idx="22">
                  <c:v>8.1017205928830762</c:v>
                </c:pt>
                <c:pt idx="23">
                  <c:v>12.239245067160784</c:v>
                </c:pt>
                <c:pt idx="24">
                  <c:v>3.2200881171715419</c:v>
                </c:pt>
                <c:pt idx="25">
                  <c:v>27.818054952164356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2.6966791400748669</c:v>
                </c:pt>
                <c:pt idx="1">
                  <c:v>0.63885872488435425</c:v>
                </c:pt>
                <c:pt idx="2">
                  <c:v>2.0608486423273202</c:v>
                </c:pt>
                <c:pt idx="3">
                  <c:v>0.8634499905869113</c:v>
                </c:pt>
                <c:pt idx="4">
                  <c:v>-0.32163306369631961</c:v>
                </c:pt>
                <c:pt idx="5">
                  <c:v>3.1437035288168609</c:v>
                </c:pt>
                <c:pt idx="6">
                  <c:v>1.1564603332715686</c:v>
                </c:pt>
                <c:pt idx="7">
                  <c:v>0.39001245313069166</c:v>
                </c:pt>
                <c:pt idx="8">
                  <c:v>0.17185162341337756</c:v>
                </c:pt>
                <c:pt idx="9">
                  <c:v>0.22275940613441847</c:v>
                </c:pt>
                <c:pt idx="10">
                  <c:v>1.448035387778047</c:v>
                </c:pt>
                <c:pt idx="11">
                  <c:v>0.98612922717861906</c:v>
                </c:pt>
                <c:pt idx="12">
                  <c:v>-0.70550299523913207</c:v>
                </c:pt>
                <c:pt idx="13">
                  <c:v>-0.10724312275471126</c:v>
                </c:pt>
                <c:pt idx="14">
                  <c:v>-1.4275206357194925</c:v>
                </c:pt>
                <c:pt idx="15">
                  <c:v>-1.0991498188283053</c:v>
                </c:pt>
                <c:pt idx="16">
                  <c:v>-1.2421381750758611</c:v>
                </c:pt>
                <c:pt idx="17">
                  <c:v>-1.5854750251961001</c:v>
                </c:pt>
                <c:pt idx="18">
                  <c:v>-0.83924408956980745</c:v>
                </c:pt>
                <c:pt idx="19">
                  <c:v>2.6276262796327943E-2</c:v>
                </c:pt>
                <c:pt idx="20">
                  <c:v>-0.4081880323509246</c:v>
                </c:pt>
                <c:pt idx="21">
                  <c:v>0.57453114130399996</c:v>
                </c:pt>
                <c:pt idx="22">
                  <c:v>-1.9160674041962453</c:v>
                </c:pt>
                <c:pt idx="23">
                  <c:v>-8.4480533455870699E-2</c:v>
                </c:pt>
                <c:pt idx="24">
                  <c:v>-1.27339265296213</c:v>
                </c:pt>
                <c:pt idx="25">
                  <c:v>-2.5685603126525436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3.6086543508979219E-2</c:v>
                </c:pt>
                <c:pt idx="1">
                  <c:v>3.9186494366206777</c:v>
                </c:pt>
                <c:pt idx="2">
                  <c:v>1.7903789085166739</c:v>
                </c:pt>
                <c:pt idx="3">
                  <c:v>2.5136802557891595</c:v>
                </c:pt>
                <c:pt idx="4">
                  <c:v>2.9406101067191539</c:v>
                </c:pt>
                <c:pt idx="5">
                  <c:v>3.5690579593073579</c:v>
                </c:pt>
                <c:pt idx="6">
                  <c:v>-0.61078699153795402</c:v>
                </c:pt>
                <c:pt idx="7">
                  <c:v>0.9116974457944087</c:v>
                </c:pt>
                <c:pt idx="8">
                  <c:v>0.72892783910067083</c:v>
                </c:pt>
                <c:pt idx="9">
                  <c:v>9.9707788130689146E-2</c:v>
                </c:pt>
                <c:pt idx="10">
                  <c:v>-0.14206897128252294</c:v>
                </c:pt>
                <c:pt idx="11">
                  <c:v>-2.6076578440888163</c:v>
                </c:pt>
                <c:pt idx="12">
                  <c:v>-0.97697760227914099</c:v>
                </c:pt>
                <c:pt idx="13">
                  <c:v>0.18777414584701768</c:v>
                </c:pt>
                <c:pt idx="14">
                  <c:v>-1.6217909075898849</c:v>
                </c:pt>
                <c:pt idx="15">
                  <c:v>-0.57905233129586975</c:v>
                </c:pt>
                <c:pt idx="16">
                  <c:v>-0.48703082078242499</c:v>
                </c:pt>
                <c:pt idx="17">
                  <c:v>4.8874999956168814</c:v>
                </c:pt>
                <c:pt idx="18">
                  <c:v>1.6829051738622702E-2</c:v>
                </c:pt>
                <c:pt idx="19">
                  <c:v>-4.0681735907690447E-2</c:v>
                </c:pt>
                <c:pt idx="20">
                  <c:v>-2.0926843048435231</c:v>
                </c:pt>
                <c:pt idx="21">
                  <c:v>2.5273554541900101</c:v>
                </c:pt>
                <c:pt idx="22">
                  <c:v>0.28617435489662579</c:v>
                </c:pt>
                <c:pt idx="23">
                  <c:v>0.61228508101867263</c:v>
                </c:pt>
                <c:pt idx="24">
                  <c:v>-0.94612047038427649</c:v>
                </c:pt>
                <c:pt idx="25">
                  <c:v>1.0191376131965981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5.2384647538544504</c:v>
                </c:pt>
                <c:pt idx="1">
                  <c:v>6.2235620633437394</c:v>
                </c:pt>
                <c:pt idx="2">
                  <c:v>5.888623607542594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3.1892652212480659</c:v>
                </c:pt>
                <c:pt idx="1">
                  <c:v>3.4168496444736491</c:v>
                </c:pt>
                <c:pt idx="2">
                  <c:v>4.5989192431462191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1.6257618340589344</c:v>
                </c:pt>
                <c:pt idx="1">
                  <c:v>2.0500619813681866</c:v>
                </c:pt>
                <c:pt idx="2">
                  <c:v>1.7215784103267513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1.7781652029012978</c:v>
                </c:pt>
                <c:pt idx="1">
                  <c:v>1.9176034524172145</c:v>
                </c:pt>
                <c:pt idx="2">
                  <c:v>2.1299197480440002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0.858043954784384</c:v>
                </c:pt>
                <c:pt idx="1">
                  <c:v>0.91926326374639911</c:v>
                </c:pt>
                <c:pt idx="2">
                  <c:v>1.1233028260287377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1.0778622808466463</c:v>
                </c:pt>
                <c:pt idx="1">
                  <c:v>1.1573187795645252</c:v>
                </c:pt>
                <c:pt idx="2">
                  <c:v>1.1276159818391038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4.679378456931655</c:v>
                </c:pt>
                <c:pt idx="1">
                  <c:v>5.2027982627627232</c:v>
                </c:pt>
                <c:pt idx="2">
                  <c:v>4.8624519621592341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9.1506544832141596</c:v>
                </c:pt>
                <c:pt idx="1">
                  <c:v>9.489382918160457</c:v>
                </c:pt>
                <c:pt idx="2">
                  <c:v>8.0458153847028253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2.1596815581529407</c:v>
                </c:pt>
                <c:pt idx="1">
                  <c:v>1.8914684857638413</c:v>
                </c:pt>
                <c:pt idx="2">
                  <c:v>1.4435474288303285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7.713504404200128</c:v>
                </c:pt>
                <c:pt idx="1">
                  <c:v>7.1022489139839635</c:v>
                </c:pt>
                <c:pt idx="2">
                  <c:v>8.4179282935279804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2.3370483632676677</c:v>
                </c:pt>
                <c:pt idx="1">
                  <c:v>2.0186802552407501</c:v>
                </c:pt>
                <c:pt idx="2">
                  <c:v>1.9118345010429263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9.5182818557781032E-2</c:v>
                </c:pt>
                <c:pt idx="1">
                  <c:v>0.10465034528241447</c:v>
                </c:pt>
                <c:pt idx="2">
                  <c:v>8.4552861337489391E-2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7.9071567810879237</c:v>
                </c:pt>
                <c:pt idx="1">
                  <c:v>7.7321863341042238</c:v>
                </c:pt>
                <c:pt idx="2">
                  <c:v>6.5671778281839828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1.6166905495110266</c:v>
                </c:pt>
                <c:pt idx="1">
                  <c:v>1.8250788450946587</c:v>
                </c:pt>
                <c:pt idx="2">
                  <c:v>2.608608071449888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3.6219145854405665</c:v>
                </c:pt>
                <c:pt idx="1">
                  <c:v>2.9001462914810499</c:v>
                </c:pt>
                <c:pt idx="2">
                  <c:v>2.8384363862407378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4.358767085716087</c:v>
                </c:pt>
                <c:pt idx="1">
                  <c:v>4.3144629765117983</c:v>
                </c:pt>
                <c:pt idx="2">
                  <c:v>4.2880173588390749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4.7123523370684932</c:v>
                </c:pt>
                <c:pt idx="1">
                  <c:v>5.4630732226394292</c:v>
                </c:pt>
                <c:pt idx="2">
                  <c:v>5.7852235318566843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3.9051575117594641</c:v>
                </c:pt>
                <c:pt idx="1">
                  <c:v>4.2139540737279821</c:v>
                </c:pt>
                <c:pt idx="2">
                  <c:v>4.8592752698559778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4.6407074500597165</c:v>
                </c:pt>
                <c:pt idx="1">
                  <c:v>4.5075641819471119</c:v>
                </c:pt>
                <c:pt idx="2">
                  <c:v>5.286062267451725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4.1873519371438856</c:v>
                </c:pt>
                <c:pt idx="1">
                  <c:v>5.341452616877433</c:v>
                </c:pt>
                <c:pt idx="2">
                  <c:v>6.2935552405249675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1.4836229223310395</c:v>
                </c:pt>
                <c:pt idx="1">
                  <c:v>1.4394180069498048</c:v>
                </c:pt>
                <c:pt idx="2">
                  <c:v>1.4248142075317878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4.4278311159936488</c:v>
                </c:pt>
                <c:pt idx="1">
                  <c:v>3.8849544153767015</c:v>
                </c:pt>
                <c:pt idx="2">
                  <c:v>3.0997884052848441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3.5030370089116443</c:v>
                </c:pt>
                <c:pt idx="1">
                  <c:v>3.0847589611805075</c:v>
                </c:pt>
                <c:pt idx="2">
                  <c:v>2.7096065564502045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2.7778893895912926</c:v>
                </c:pt>
                <c:pt idx="1">
                  <c:v>2.3087074337763824</c:v>
                </c:pt>
                <c:pt idx="2">
                  <c:v>2.0091366568753948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2.0245122542281346</c:v>
                </c:pt>
                <c:pt idx="1">
                  <c:v>1.5459718382843834</c:v>
                </c:pt>
                <c:pt idx="2">
                  <c:v>1.1281573060801606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10.92999573913896</c:v>
                </c:pt>
                <c:pt idx="1">
                  <c:v>9.9443824359406587</c:v>
                </c:pt>
                <c:pt idx="2">
                  <c:v>9.7460506648463721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7.3017142812322078E-2</c:v>
                </c:pt>
                <c:pt idx="1">
                  <c:v>0.89845943591529931</c:v>
                </c:pt>
                <c:pt idx="2">
                  <c:v>0.43467114934648521</c:v>
                </c:pt>
                <c:pt idx="3">
                  <c:v>4.8636473114478136</c:v>
                </c:pt>
                <c:pt idx="4">
                  <c:v>-2.5000999138211597</c:v>
                </c:pt>
                <c:pt idx="5">
                  <c:v>-3.5846354463679546</c:v>
                </c:pt>
                <c:pt idx="6">
                  <c:v>0.98747711020529039</c:v>
                </c:pt>
                <c:pt idx="7">
                  <c:v>10.813727230332347</c:v>
                </c:pt>
                <c:pt idx="8">
                  <c:v>3.9547359801296587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14.975356594711814</c:v>
                </c:pt>
                <c:pt idx="1">
                  <c:v>10.454906097149687</c:v>
                </c:pt>
                <c:pt idx="2">
                  <c:v>12.408731029687253</c:v>
                </c:pt>
                <c:pt idx="3">
                  <c:v>19.833087860974175</c:v>
                </c:pt>
                <c:pt idx="4">
                  <c:v>9.163890856404219</c:v>
                </c:pt>
                <c:pt idx="5">
                  <c:v>10.459497937328628</c:v>
                </c:pt>
                <c:pt idx="6">
                  <c:v>14.635419783393367</c:v>
                </c:pt>
                <c:pt idx="7">
                  <c:v>37.846350227132298</c:v>
                </c:pt>
                <c:pt idx="8">
                  <c:v>18.522038583099416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3.6086543508979219E-2</c:v>
                </c:pt>
                <c:pt idx="1">
                  <c:v>3.9186494366206777</c:v>
                </c:pt>
                <c:pt idx="2">
                  <c:v>1.7903789085166739</c:v>
                </c:pt>
                <c:pt idx="3">
                  <c:v>2.5136802557891595</c:v>
                </c:pt>
                <c:pt idx="4">
                  <c:v>2.9406101067191539</c:v>
                </c:pt>
                <c:pt idx="5">
                  <c:v>3.5690579593073579</c:v>
                </c:pt>
                <c:pt idx="6">
                  <c:v>-0.61078699153795402</c:v>
                </c:pt>
                <c:pt idx="7">
                  <c:v>0.9116974457944087</c:v>
                </c:pt>
                <c:pt idx="8">
                  <c:v>0.72892783910067083</c:v>
                </c:pt>
                <c:pt idx="9">
                  <c:v>9.9707788130689146E-2</c:v>
                </c:pt>
                <c:pt idx="10">
                  <c:v>-0.14206897128252294</c:v>
                </c:pt>
                <c:pt idx="11">
                  <c:v>-2.6076578440888163</c:v>
                </c:pt>
                <c:pt idx="12">
                  <c:v>-0.97697760227914099</c:v>
                </c:pt>
                <c:pt idx="13">
                  <c:v>0.18777414584701768</c:v>
                </c:pt>
                <c:pt idx="14">
                  <c:v>-1.6217909075898849</c:v>
                </c:pt>
                <c:pt idx="15">
                  <c:v>-0.57905233129586975</c:v>
                </c:pt>
                <c:pt idx="16">
                  <c:v>-0.48703082078242499</c:v>
                </c:pt>
                <c:pt idx="17">
                  <c:v>4.8874999956168814</c:v>
                </c:pt>
                <c:pt idx="18">
                  <c:v>1.6829051738622702E-2</c:v>
                </c:pt>
                <c:pt idx="19">
                  <c:v>-4.0681735907690447E-2</c:v>
                </c:pt>
                <c:pt idx="20">
                  <c:v>-2.0926843048435231</c:v>
                </c:pt>
                <c:pt idx="21">
                  <c:v>2.5273554541900101</c:v>
                </c:pt>
                <c:pt idx="22">
                  <c:v>0.28617435489662579</c:v>
                </c:pt>
                <c:pt idx="23">
                  <c:v>0.61228508101867263</c:v>
                </c:pt>
                <c:pt idx="24">
                  <c:v>-0.94612047038427649</c:v>
                </c:pt>
                <c:pt idx="25">
                  <c:v>1.0191376131965981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8.138111514000963</c:v>
                </c:pt>
                <c:pt idx="1">
                  <c:v>10.383927069098451</c:v>
                </c:pt>
                <c:pt idx="2">
                  <c:v>7.4873411619558334</c:v>
                </c:pt>
                <c:pt idx="3">
                  <c:v>9.1566585031493464</c:v>
                </c:pt>
                <c:pt idx="4">
                  <c:v>9.8212151668879883</c:v>
                </c:pt>
                <c:pt idx="5">
                  <c:v>11.381135395139127</c:v>
                </c:pt>
                <c:pt idx="6">
                  <c:v>1.3240328378839563</c:v>
                </c:pt>
                <c:pt idx="7">
                  <c:v>4.059856593561312</c:v>
                </c:pt>
                <c:pt idx="8">
                  <c:v>1.6991300874553272</c:v>
                </c:pt>
                <c:pt idx="9">
                  <c:v>1.4703857393136988</c:v>
                </c:pt>
                <c:pt idx="10">
                  <c:v>6.0820145251790745</c:v>
                </c:pt>
                <c:pt idx="11">
                  <c:v>8.8323643099626903</c:v>
                </c:pt>
                <c:pt idx="12">
                  <c:v>1.6271336273659349</c:v>
                </c:pt>
                <c:pt idx="13">
                  <c:v>2.3835329378586079</c:v>
                </c:pt>
                <c:pt idx="14">
                  <c:v>1.9495994872004898</c:v>
                </c:pt>
                <c:pt idx="15">
                  <c:v>2.8099795161875982</c:v>
                </c:pt>
                <c:pt idx="16">
                  <c:v>2.0207789151575204</c:v>
                </c:pt>
                <c:pt idx="17">
                  <c:v>17.013413460137492</c:v>
                </c:pt>
                <c:pt idx="18">
                  <c:v>2.7534084700837855</c:v>
                </c:pt>
                <c:pt idx="19">
                  <c:v>6.6265930752898022E-2</c:v>
                </c:pt>
                <c:pt idx="20">
                  <c:v>6.9531030021005122</c:v>
                </c:pt>
                <c:pt idx="21">
                  <c:v>5.4556280275867426</c:v>
                </c:pt>
                <c:pt idx="22">
                  <c:v>3.5665030751552509</c:v>
                </c:pt>
                <c:pt idx="23">
                  <c:v>6.888403021994435</c:v>
                </c:pt>
                <c:pt idx="24">
                  <c:v>0.39953617183655332</c:v>
                </c:pt>
                <c:pt idx="25">
                  <c:v>14.57582042287526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automation/Data/Results/Workbooks/LSIPs/CU_LSIP/CU_LSIP_Database.Main.xlsx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Cumbria</v>
      </c>
      <c r="L1" s="19" t="str">
        <f>CONCATENATE("Industry Table 1.1  Employment by Industry Sector (SIC 2007), ",B$5,"-",F$5,", ",Info!B5)</f>
        <v>Industry Table 1.1  Employment by Industry Sector (SIC 2007), 2015-2035, Cumbria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6.4030000000000102</v>
      </c>
      <c r="N5" s="11">
        <f t="shared" si="1"/>
        <v>7.3000000000000034</v>
      </c>
      <c r="O5" s="11">
        <f t="shared" si="1"/>
        <v>7.0209999999999999</v>
      </c>
      <c r="P5" s="11">
        <f t="shared" si="1"/>
        <v>7.004999999999999</v>
      </c>
      <c r="Q5" s="11">
        <f t="shared" si="1"/>
        <v>6.9410000000000078</v>
      </c>
      <c r="R5" s="40">
        <f t="shared" ref="R5:R10" si="2">IF(D$5-B$5 &lt;&gt; 0,(EXP(LN(D7/B7)/(D$5-B$5))-1)*100,0)</f>
        <v>1.8598645294805261</v>
      </c>
      <c r="S5" s="40">
        <f t="shared" si="0"/>
        <v>-7.6369501491801994E-2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41.076999999999998</v>
      </c>
      <c r="N6" s="11">
        <f t="shared" si="1"/>
        <v>41.752999999999929</v>
      </c>
      <c r="O6" s="11">
        <f t="shared" si="1"/>
        <v>39.057000000000073</v>
      </c>
      <c r="P6" s="11">
        <f t="shared" si="1"/>
        <v>36.893000000000001</v>
      </c>
      <c r="Q6" s="11">
        <f t="shared" si="1"/>
        <v>34.026999999999944</v>
      </c>
      <c r="R6" s="40">
        <f t="shared" si="2"/>
        <v>-1.0034561743126003</v>
      </c>
      <c r="S6" s="40">
        <f t="shared" si="0"/>
        <v>-0.91490761925290265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6.4030000000000102</v>
      </c>
      <c r="C7" s="11">
        <f t="array" ref="C7:C12">MMULT(aggregation!$B$3:$W$8,'Ind T2'!C5:C26)</f>
        <v>7.3000000000000034</v>
      </c>
      <c r="D7" s="11">
        <f t="array" ref="D7:D12">MMULT(aggregation!$B$3:$W$8,'Ind T2'!D5:D26)</f>
        <v>7.0209999999999999</v>
      </c>
      <c r="E7" s="11">
        <f t="array" ref="E7:E12">MMULT(aggregation!$B$3:$W$8,'Ind T2'!E5:E26)</f>
        <v>7.004999999999999</v>
      </c>
      <c r="F7" s="11">
        <f t="array" ref="F7:F12">MMULT(aggregation!$B$3:$W$8,'Ind T2'!F5:F26)</f>
        <v>6.9410000000000078</v>
      </c>
      <c r="G7" s="11"/>
      <c r="H7" s="11">
        <f>F7-D7</f>
        <v>-7.9999999999992077E-2</v>
      </c>
      <c r="I7" s="11">
        <f t="array" ref="I7:I12">MMULT(aggregation!$B$3:$W$8,'RD T1'!AB7:AB28)</f>
        <v>3.3362833194428108</v>
      </c>
      <c r="J7" s="11">
        <f>SUM(H7:I7)</f>
        <v>3.2562833194428187</v>
      </c>
      <c r="K7" s="11"/>
      <c r="L7" t="str">
        <f t="shared" si="1"/>
        <v>Construction</v>
      </c>
      <c r="M7" s="11">
        <f t="shared" si="1"/>
        <v>17.280999999999981</v>
      </c>
      <c r="N7" s="11">
        <f t="shared" si="1"/>
        <v>19.020999999999965</v>
      </c>
      <c r="O7" s="11">
        <f t="shared" si="1"/>
        <v>18.45299999999995</v>
      </c>
      <c r="P7" s="11">
        <f t="shared" si="1"/>
        <v>18.263999999999957</v>
      </c>
      <c r="Q7" s="11">
        <f t="shared" si="1"/>
        <v>18.494000000000039</v>
      </c>
      <c r="R7" s="40">
        <f>IF(D$5-B$5 &lt;&gt; 0,(EXP(LN(D9/B9)/(D$5-B$5))-1)*100,0)</f>
        <v>1.32103612581842</v>
      </c>
      <c r="S7" s="40">
        <f t="shared" si="0"/>
        <v>1.479706973244177E-2</v>
      </c>
    </row>
    <row r="8" spans="1:19" x14ac:dyDescent="0.2">
      <c r="A8" t="str">
        <f>name!C5</f>
        <v>Manufacturing</v>
      </c>
      <c r="B8" s="11">
        <v>41.076999999999998</v>
      </c>
      <c r="C8" s="11">
        <v>41.752999999999929</v>
      </c>
      <c r="D8" s="11">
        <v>39.057000000000073</v>
      </c>
      <c r="E8" s="11">
        <v>36.893000000000001</v>
      </c>
      <c r="F8" s="11">
        <v>34.026999999999944</v>
      </c>
      <c r="G8" s="11"/>
      <c r="H8" s="11">
        <f t="shared" ref="H8:H12" si="3">F8-D8</f>
        <v>-5.030000000000129</v>
      </c>
      <c r="I8" s="11">
        <v>15.159344595349815</v>
      </c>
      <c r="J8" s="11">
        <f t="shared" ref="J8:J12" si="4">SUM(H8:I8)</f>
        <v>10.129344595349686</v>
      </c>
      <c r="K8" s="11"/>
      <c r="L8" t="str">
        <f t="shared" si="1"/>
        <v>Trade, accomod. and transport</v>
      </c>
      <c r="M8" s="11">
        <f t="shared" si="1"/>
        <v>81.519999999999982</v>
      </c>
      <c r="N8" s="11">
        <f t="shared" si="1"/>
        <v>86.510000000000019</v>
      </c>
      <c r="O8" s="11">
        <f t="shared" si="1"/>
        <v>84.826000000000036</v>
      </c>
      <c r="P8" s="11">
        <f t="shared" si="1"/>
        <v>88.223000000000042</v>
      </c>
      <c r="Q8" s="11">
        <f t="shared" si="1"/>
        <v>93.174000000000035</v>
      </c>
      <c r="R8" s="40">
        <f t="shared" si="2"/>
        <v>0.79824332164930567</v>
      </c>
      <c r="S8" s="40">
        <f t="shared" si="0"/>
        <v>0.62773949909762372</v>
      </c>
    </row>
    <row r="9" spans="1:19" x14ac:dyDescent="0.2">
      <c r="A9" t="str">
        <f>name!C6</f>
        <v>Construction</v>
      </c>
      <c r="B9" s="11">
        <v>17.280999999999981</v>
      </c>
      <c r="C9" s="11">
        <v>19.020999999999965</v>
      </c>
      <c r="D9" s="11">
        <v>18.45299999999995</v>
      </c>
      <c r="E9" s="11">
        <v>18.263999999999957</v>
      </c>
      <c r="F9" s="11">
        <v>18.494000000000039</v>
      </c>
      <c r="G9" s="11"/>
      <c r="H9" s="11">
        <f t="shared" si="3"/>
        <v>4.1000000000089187E-2</v>
      </c>
      <c r="I9" s="11">
        <v>7.6369166039627947</v>
      </c>
      <c r="J9" s="11">
        <f t="shared" si="4"/>
        <v>7.6779166039628839</v>
      </c>
      <c r="K9" s="11"/>
      <c r="L9" t="str">
        <f t="shared" si="1"/>
        <v>Business and other services</v>
      </c>
      <c r="M9" s="11">
        <f t="shared" si="1"/>
        <v>54.988000000000021</v>
      </c>
      <c r="N9" s="11">
        <f t="shared" si="1"/>
        <v>58.941000000000003</v>
      </c>
      <c r="O9" s="11">
        <f t="shared" si="1"/>
        <v>56.321000000000012</v>
      </c>
      <c r="P9" s="11">
        <f t="shared" si="1"/>
        <v>56.638000000000069</v>
      </c>
      <c r="Q9" s="11">
        <f t="shared" si="1"/>
        <v>59.350000000000037</v>
      </c>
      <c r="R9" s="40">
        <f t="shared" si="2"/>
        <v>0.48019903310758671</v>
      </c>
      <c r="S9" s="40">
        <f t="shared" si="0"/>
        <v>0.3498415465911231</v>
      </c>
    </row>
    <row r="10" spans="1:19" x14ac:dyDescent="0.2">
      <c r="A10" t="str">
        <f>name!C7</f>
        <v>Trade, accomod. and transport</v>
      </c>
      <c r="B10" s="11">
        <v>81.519999999999982</v>
      </c>
      <c r="C10" s="11">
        <v>86.510000000000019</v>
      </c>
      <c r="D10" s="11">
        <v>84.826000000000036</v>
      </c>
      <c r="E10" s="11">
        <v>88.223000000000042</v>
      </c>
      <c r="F10" s="11">
        <v>93.174000000000035</v>
      </c>
      <c r="G10" s="11"/>
      <c r="H10" s="11">
        <f t="shared" si="3"/>
        <v>8.347999999999999</v>
      </c>
      <c r="I10" s="11">
        <v>42.653792997712252</v>
      </c>
      <c r="J10" s="11">
        <f t="shared" si="4"/>
        <v>51.001792997712251</v>
      </c>
      <c r="K10" s="11"/>
      <c r="L10" t="str">
        <f t="shared" si="1"/>
        <v>Non-marketed services</v>
      </c>
      <c r="M10" s="11">
        <f t="shared" si="1"/>
        <v>67.418000000000077</v>
      </c>
      <c r="N10" s="11">
        <f t="shared" si="1"/>
        <v>62.635999999999989</v>
      </c>
      <c r="O10" s="11">
        <f t="shared" si="1"/>
        <v>63.809999999999903</v>
      </c>
      <c r="P10" s="11">
        <f t="shared" si="1"/>
        <v>67.848000000000042</v>
      </c>
      <c r="Q10" s="11">
        <f t="shared" si="1"/>
        <v>73.442999999999941</v>
      </c>
      <c r="R10" s="40">
        <f t="shared" si="2"/>
        <v>-1.0940141910997014</v>
      </c>
      <c r="S10" s="40">
        <f t="shared" si="0"/>
        <v>0.94173788824409854</v>
      </c>
    </row>
    <row r="11" spans="1:19" x14ac:dyDescent="0.2">
      <c r="A11" t="str">
        <f>name!C8</f>
        <v>Business and other services</v>
      </c>
      <c r="B11" s="11">
        <v>54.988000000000021</v>
      </c>
      <c r="C11" s="11">
        <v>58.941000000000003</v>
      </c>
      <c r="D11" s="11">
        <v>56.321000000000012</v>
      </c>
      <c r="E11" s="11">
        <v>56.638000000000069</v>
      </c>
      <c r="F11" s="11">
        <v>59.350000000000037</v>
      </c>
      <c r="G11" s="11"/>
      <c r="H11" s="11">
        <f t="shared" si="3"/>
        <v>3.0290000000000248</v>
      </c>
      <c r="I11" s="11">
        <v>27.127416430514575</v>
      </c>
      <c r="J11" s="11">
        <f t="shared" si="4"/>
        <v>30.1564164305146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67.418000000000077</v>
      </c>
      <c r="C12" s="11">
        <v>62.635999999999989</v>
      </c>
      <c r="D12" s="11">
        <v>63.809999999999903</v>
      </c>
      <c r="E12" s="11">
        <v>67.848000000000042</v>
      </c>
      <c r="F12" s="11">
        <v>73.442999999999941</v>
      </c>
      <c r="G12" s="11"/>
      <c r="H12" s="11">
        <f t="shared" si="3"/>
        <v>9.6330000000000382</v>
      </c>
      <c r="I12" s="11">
        <v>36.444525022898503</v>
      </c>
      <c r="J12" s="11">
        <f t="shared" si="4"/>
        <v>46.077525022898541</v>
      </c>
      <c r="K12" s="11"/>
      <c r="L12" s="24" t="str">
        <f t="shared" ref="L12:Q12" si="5">A14</f>
        <v>All industries</v>
      </c>
      <c r="M12" s="34">
        <f t="shared" si="5"/>
        <v>268.68700000000007</v>
      </c>
      <c r="N12" s="34">
        <f t="shared" si="5"/>
        <v>276.16099999999989</v>
      </c>
      <c r="O12" s="34">
        <f t="shared" si="5"/>
        <v>269.48799999999994</v>
      </c>
      <c r="P12" s="34">
        <f t="shared" si="5"/>
        <v>274.87100000000009</v>
      </c>
      <c r="Q12" s="34">
        <f t="shared" si="5"/>
        <v>285.42899999999997</v>
      </c>
      <c r="R12" s="43">
        <f>IF(D$5-B$5 &lt;&gt; 0,(EXP(LN(D14/B14)/(D$5-B$5))-1)*100,0)</f>
        <v>5.9552307332544352E-2</v>
      </c>
      <c r="S12" s="43">
        <f>F41</f>
        <v>0.38386454121834834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268.68700000000007</v>
      </c>
      <c r="C14" s="34">
        <f t="shared" ref="C14:F14" si="6">SUM(C7:C12)</f>
        <v>276.16099999999989</v>
      </c>
      <c r="D14" s="34">
        <f t="shared" si="6"/>
        <v>269.48799999999994</v>
      </c>
      <c r="E14" s="34">
        <f t="shared" si="6"/>
        <v>274.87100000000009</v>
      </c>
      <c r="F14" s="34">
        <f t="shared" si="6"/>
        <v>285.42899999999997</v>
      </c>
      <c r="G14" s="34"/>
      <c r="H14" s="34">
        <f>SUM(H7:H12)</f>
        <v>15.941000000000031</v>
      </c>
      <c r="I14" s="34">
        <f>SUM(I7:I12)</f>
        <v>132.35827896988076</v>
      </c>
      <c r="J14" s="34">
        <f t="shared" ref="J14" si="7">SUM(J7:J12)</f>
        <v>148.29927896988079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2.3830702639130319</v>
      </c>
      <c r="C20" s="18">
        <f t="shared" si="8"/>
        <v>2.6433855613211157</v>
      </c>
      <c r="D20" s="18">
        <f t="shared" si="8"/>
        <v>2.6053108116131334</v>
      </c>
      <c r="E20" s="18">
        <f t="shared" si="8"/>
        <v>2.5484681905330127</v>
      </c>
      <c r="F20" s="18">
        <f t="shared" si="8"/>
        <v>2.4317781304632704</v>
      </c>
      <c r="G20" s="351"/>
      <c r="H20" s="40">
        <f>IF(D7&gt;0,(H7/D7)*100,0)</f>
        <v>-1.1394388263778961</v>
      </c>
      <c r="I20" s="40">
        <f>IF(D7&gt;0,(I7/D7)*100,0)</f>
        <v>47.518634374630544</v>
      </c>
      <c r="J20" s="40">
        <f>IF(D7&gt;0,(J7/D7)*100,0)</f>
        <v>46.379195548252653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15.288048919374583</v>
      </c>
      <c r="C21" s="18">
        <f t="shared" si="8"/>
        <v>15.119079087923328</v>
      </c>
      <c r="D21" s="18">
        <f t="shared" si="8"/>
        <v>14.493038651071691</v>
      </c>
      <c r="E21" s="18">
        <f t="shared" si="8"/>
        <v>13.421932470140534</v>
      </c>
      <c r="F21" s="18">
        <f t="shared" si="8"/>
        <v>11.921353471441215</v>
      </c>
      <c r="G21" s="351"/>
      <c r="H21" s="40">
        <f t="shared" ref="H21:H25" si="9">IF(D8&gt;0,(H8/D8)*100,0)</f>
        <v>-12.878613308754177</v>
      </c>
      <c r="I21" s="40">
        <f t="shared" ref="I21:I25" si="10">IF(D8&gt;0,(I8/D8)*100,0)</f>
        <v>38.813387088997587</v>
      </c>
      <c r="J21" s="40">
        <f t="shared" ref="J21:J27" si="11">IF(D8&gt;0,(J8/D8)*100,0)</f>
        <v>25.934773780243404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6.4316472326535994</v>
      </c>
      <c r="C22" s="18">
        <f t="shared" si="8"/>
        <v>6.8876488714916198</v>
      </c>
      <c r="D22" s="18">
        <f t="shared" si="8"/>
        <v>6.8474291990737814</v>
      </c>
      <c r="E22" s="18">
        <f t="shared" si="8"/>
        <v>6.6445714535181777</v>
      </c>
      <c r="F22" s="18">
        <f t="shared" si="8"/>
        <v>6.4793696505961336</v>
      </c>
      <c r="G22" s="351"/>
      <c r="H22" s="40">
        <f t="shared" si="9"/>
        <v>0.22218609440247819</v>
      </c>
      <c r="I22" s="40">
        <f t="shared" si="10"/>
        <v>41.385772524591211</v>
      </c>
      <c r="J22" s="40">
        <f t="shared" si="11"/>
        <v>41.607958618993685</v>
      </c>
      <c r="K22" s="351"/>
    </row>
    <row r="23" spans="1:12" x14ac:dyDescent="0.2">
      <c r="A23" t="str">
        <f>$A$10</f>
        <v>Trade, accomod. and transport</v>
      </c>
      <c r="B23" s="18">
        <f t="shared" si="8"/>
        <v>30.340135548054043</v>
      </c>
      <c r="C23" s="18">
        <f t="shared" si="8"/>
        <v>31.325929439710915</v>
      </c>
      <c r="D23" s="18">
        <f t="shared" si="8"/>
        <v>31.476726236418713</v>
      </c>
      <c r="E23" s="18">
        <f t="shared" si="8"/>
        <v>32.096146919827852</v>
      </c>
      <c r="F23" s="18">
        <f t="shared" si="8"/>
        <v>32.643494529287508</v>
      </c>
      <c r="G23" s="351"/>
      <c r="H23" s="40">
        <f t="shared" si="9"/>
        <v>9.8413222361068495</v>
      </c>
      <c r="I23" s="40">
        <f t="shared" si="10"/>
        <v>50.283866972051293</v>
      </c>
      <c r="J23" s="40">
        <f t="shared" si="11"/>
        <v>60.125189208158147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20.465448644705553</v>
      </c>
      <c r="C24" s="18">
        <f t="shared" si="8"/>
        <v>21.342984708195591</v>
      </c>
      <c r="D24" s="18">
        <f t="shared" si="8"/>
        <v>20.899260820518919</v>
      </c>
      <c r="E24" s="18">
        <f t="shared" si="8"/>
        <v>20.605302123541609</v>
      </c>
      <c r="F24" s="18">
        <f t="shared" si="8"/>
        <v>20.793262072179086</v>
      </c>
      <c r="G24" s="351"/>
      <c r="H24" s="40">
        <f t="shared" si="9"/>
        <v>5.3781005308855034</v>
      </c>
      <c r="I24" s="40">
        <f t="shared" si="10"/>
        <v>48.165722253714542</v>
      </c>
      <c r="J24" s="40">
        <f t="shared" si="11"/>
        <v>53.543822784600046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25.091649391299192</v>
      </c>
      <c r="C25" s="18">
        <f t="shared" si="8"/>
        <v>22.680972331357438</v>
      </c>
      <c r="D25" s="18">
        <f t="shared" si="8"/>
        <v>23.678234281303776</v>
      </c>
      <c r="E25" s="18">
        <f t="shared" si="8"/>
        <v>24.683578842438823</v>
      </c>
      <c r="F25" s="18">
        <f t="shared" si="8"/>
        <v>25.730742146032799</v>
      </c>
      <c r="G25" s="351"/>
      <c r="H25" s="40">
        <f t="shared" si="9"/>
        <v>15.096379877762189</v>
      </c>
      <c r="I25" s="40">
        <f t="shared" si="10"/>
        <v>57.114127915528222</v>
      </c>
      <c r="J25" s="40">
        <f t="shared" si="11"/>
        <v>72.210507793290418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5.9152912189040086</v>
      </c>
      <c r="I27" s="43">
        <f>IF(D14&gt;0,(I14/D14)*100,0)</f>
        <v>49.114720866933141</v>
      </c>
      <c r="J27" s="43">
        <f t="shared" si="11"/>
        <v>55.030012085837157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Cumbria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3.3320010220033724</v>
      </c>
      <c r="C34" s="18">
        <f t="shared" si="12"/>
        <v>-3.8219178082192218</v>
      </c>
      <c r="D34" s="18">
        <f t="shared" si="12"/>
        <v>-4.5619156220066959E-2</v>
      </c>
      <c r="E34" s="18">
        <f t="shared" si="12"/>
        <v>-9.174112638837828E-2</v>
      </c>
      <c r="F34" s="18">
        <f t="shared" ref="F34:F39" si="13">IF(F$5-D$5 &lt;&gt; 0,(EXP(LN(F7/D7)/(F$5-D$5))-1)*100,0)</f>
        <v>-7.6369501491801994E-2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0.40890752590596602</v>
      </c>
      <c r="C35" s="18">
        <f t="shared" si="12"/>
        <v>-6.4570210523791305</v>
      </c>
      <c r="D35" s="18">
        <f t="shared" si="12"/>
        <v>-1.1335322858433305</v>
      </c>
      <c r="E35" s="18">
        <f t="shared" si="12"/>
        <v>-0.80541405991255699</v>
      </c>
      <c r="F35" s="18">
        <f t="shared" si="13"/>
        <v>-0.91490761925290265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2.4273929350742129</v>
      </c>
      <c r="C36" s="18">
        <f t="shared" si="12"/>
        <v>-2.9861731770149613</v>
      </c>
      <c r="D36" s="18">
        <f t="shared" si="12"/>
        <v>-0.20568916265374382</v>
      </c>
      <c r="E36" s="18">
        <f t="shared" si="12"/>
        <v>0.12522279763331756</v>
      </c>
      <c r="F36" s="18">
        <f t="shared" si="13"/>
        <v>1.479706973244177E-2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1.4963758880108147</v>
      </c>
      <c r="C37" s="18">
        <f t="shared" si="12"/>
        <v>-1.9465957692752056</v>
      </c>
      <c r="D37" s="18">
        <f>IF(E$5-D$5 &lt;&gt; 0,(EXP(LN(E10/D10)/(E$5-D$5))-1)*100,0)</f>
        <v>0.78840367081547402</v>
      </c>
      <c r="E37" s="18">
        <f t="shared" si="12"/>
        <v>0.54750348023600015</v>
      </c>
      <c r="F37" s="18">
        <f t="shared" si="13"/>
        <v>0.62773949909762372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1.7506972601500026</v>
      </c>
      <c r="C38" s="18">
        <f t="shared" si="12"/>
        <v>-4.4451230891908722</v>
      </c>
      <c r="D38" s="18">
        <f t="shared" si="12"/>
        <v>0.11231644079687797</v>
      </c>
      <c r="E38" s="18">
        <f t="shared" si="12"/>
        <v>0.46881534679608095</v>
      </c>
      <c r="F38" s="18">
        <f t="shared" si="13"/>
        <v>0.3498415465911231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-1.8224844738959134</v>
      </c>
      <c r="C39" s="18">
        <f t="shared" si="12"/>
        <v>1.8743214764670668</v>
      </c>
      <c r="D39" s="18">
        <f t="shared" si="12"/>
        <v>1.2347608184667846</v>
      </c>
      <c r="E39" s="18">
        <f t="shared" si="12"/>
        <v>0.79554463363407102</v>
      </c>
      <c r="F39" s="18">
        <f t="shared" si="13"/>
        <v>0.94173788824409854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0.68828022604121575</v>
      </c>
      <c r="C41" s="18">
        <f>IF(D$5-C$5 &lt;&gt; 0,(EXP(LN(D14/C14)/(D$5-C$5))-1)*100,0)</f>
        <v>-2.4163440891363908</v>
      </c>
      <c r="D41" s="18">
        <f>IF(E$5-D$5 &lt;&gt; 0,(EXP(LN(E14/D14)/(E$5-D$5))-1)*100,0)</f>
        <v>0.39634405872066569</v>
      </c>
      <c r="E41" s="18">
        <f>IF(F$5-E$5 &lt;&gt; 0,(EXP(LN(F14/E14)/(F$5-E$5))-1)*100,0)</f>
        <v>0.37762536419247983</v>
      </c>
      <c r="F41" s="18">
        <f>IF(F$5-D$5 &lt;&gt; 0,(EXP(LN(F14/D14)/(F$5-D$5))-1)*100,0)</f>
        <v>0.38386454121834834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0.89699999999999314</v>
      </c>
      <c r="C45" s="27">
        <f>D7-C7</f>
        <v>-0.27900000000000347</v>
      </c>
      <c r="D45" s="27">
        <f>E7-D7</f>
        <v>-1.6000000000000902E-2</v>
      </c>
      <c r="E45" s="27">
        <f>F7-E7</f>
        <v>-6.3999999999991175E-2</v>
      </c>
      <c r="F45" s="27">
        <f>F7-D7</f>
        <v>-7.9999999999992077E-2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0.67599999999993088</v>
      </c>
      <c r="C46" s="27">
        <f>D8-C8</f>
        <v>-2.6959999999998558</v>
      </c>
      <c r="D46" s="27">
        <f t="shared" si="14"/>
        <v>-2.1640000000000725</v>
      </c>
      <c r="E46" s="27">
        <f t="shared" si="14"/>
        <v>-2.8660000000000565</v>
      </c>
      <c r="F46" s="27">
        <f t="shared" ref="F46:F52" si="15">F8-D8</f>
        <v>-5.030000000000129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1.7399999999999842</v>
      </c>
      <c r="C47" s="27">
        <f t="shared" ref="C47:C50" si="16">D9-C9</f>
        <v>-0.5680000000000156</v>
      </c>
      <c r="D47" s="27">
        <f t="shared" si="14"/>
        <v>-0.18899999999999295</v>
      </c>
      <c r="E47" s="27">
        <f t="shared" si="14"/>
        <v>0.23000000000008214</v>
      </c>
      <c r="F47" s="27">
        <f t="shared" si="15"/>
        <v>4.1000000000089187E-2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4.9900000000000375</v>
      </c>
      <c r="C48" s="27">
        <f t="shared" si="16"/>
        <v>-1.6839999999999833</v>
      </c>
      <c r="D48" s="27">
        <f t="shared" si="14"/>
        <v>3.3970000000000056</v>
      </c>
      <c r="E48" s="27">
        <f t="shared" si="14"/>
        <v>4.9509999999999934</v>
      </c>
      <c r="F48" s="27">
        <f t="shared" si="15"/>
        <v>8.347999999999999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3.9529999999999816</v>
      </c>
      <c r="C49" s="27">
        <f t="shared" si="16"/>
        <v>-2.6199999999999903</v>
      </c>
      <c r="D49" s="27">
        <f t="shared" si="14"/>
        <v>0.31700000000005701</v>
      </c>
      <c r="E49" s="27">
        <f t="shared" si="14"/>
        <v>2.7119999999999678</v>
      </c>
      <c r="F49" s="27">
        <f t="shared" si="15"/>
        <v>3.0290000000000248</v>
      </c>
    </row>
    <row r="50" spans="1:6" x14ac:dyDescent="0.2">
      <c r="A50" t="str">
        <f>$A$12</f>
        <v>Non-marketed services</v>
      </c>
      <c r="B50" s="27">
        <f t="shared" si="14"/>
        <v>-4.7820000000000888</v>
      </c>
      <c r="C50" s="27">
        <f t="shared" si="16"/>
        <v>1.1739999999999142</v>
      </c>
      <c r="D50" s="27">
        <f t="shared" si="14"/>
        <v>4.0380000000001388</v>
      </c>
      <c r="E50" s="27">
        <f t="shared" si="14"/>
        <v>5.5949999999998994</v>
      </c>
      <c r="F50" s="27">
        <f t="shared" si="15"/>
        <v>9.6330000000000382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7.473999999999819</v>
      </c>
      <c r="C52" s="29">
        <f>D14-C14</f>
        <v>-6.672999999999945</v>
      </c>
      <c r="D52" s="29">
        <f t="shared" si="14"/>
        <v>5.3830000000001519</v>
      </c>
      <c r="E52" s="29">
        <f t="shared" si="14"/>
        <v>10.557999999999879</v>
      </c>
      <c r="F52" s="29">
        <f t="shared" si="15"/>
        <v>15.941000000000031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Cumbria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3.9950000000000094</v>
      </c>
      <c r="C5" s="11">
        <v>4.0990000000000011</v>
      </c>
      <c r="D5" s="11">
        <v>4.0749999999999966</v>
      </c>
      <c r="E5" s="11">
        <v>4.1919999999999966</v>
      </c>
      <c r="F5" s="11">
        <v>4.2830000000000066</v>
      </c>
      <c r="G5" s="10"/>
    </row>
    <row r="6" spans="1:7" x14ac:dyDescent="0.2">
      <c r="A6" s="10" t="str">
        <f>name!B5</f>
        <v>Mining and quarrying</v>
      </c>
      <c r="B6" s="11">
        <v>0.33799999999999952</v>
      </c>
      <c r="C6" s="11">
        <v>0.78800000000000048</v>
      </c>
      <c r="D6" s="11">
        <v>0.71900000000000053</v>
      </c>
      <c r="E6" s="11">
        <v>0.58499999999999974</v>
      </c>
      <c r="F6" s="11">
        <v>0.43400000000000044</v>
      </c>
    </row>
    <row r="7" spans="1:7" x14ac:dyDescent="0.2">
      <c r="A7" s="10" t="str">
        <f>name!B6</f>
        <v>Food drink and tobacco</v>
      </c>
      <c r="B7" s="11">
        <v>5.9290000000000083</v>
      </c>
      <c r="C7" s="11">
        <v>5.5659999999999892</v>
      </c>
      <c r="D7" s="11">
        <v>5.487999999999996</v>
      </c>
      <c r="E7" s="11">
        <v>5.3850000000000078</v>
      </c>
      <c r="F7" s="11">
        <v>4.9360000000000062</v>
      </c>
      <c r="G7" s="11"/>
    </row>
    <row r="8" spans="1:7" x14ac:dyDescent="0.2">
      <c r="A8" s="10" t="str">
        <f>name!B7</f>
        <v>Engineering</v>
      </c>
      <c r="B8" s="11">
        <v>2.9520000000000057</v>
      </c>
      <c r="C8" s="11">
        <v>2.282999999999995</v>
      </c>
      <c r="D8" s="11">
        <v>2.099000000000002</v>
      </c>
      <c r="E8" s="11">
        <v>2.3479999999999959</v>
      </c>
      <c r="F8" s="11">
        <v>2.3499999999999934</v>
      </c>
      <c r="G8" s="11"/>
    </row>
    <row r="9" spans="1:7" x14ac:dyDescent="0.2">
      <c r="A9" s="10" t="str">
        <f>name!B8</f>
        <v>Rest of manufacturing</v>
      </c>
      <c r="B9" s="11">
        <v>32.195999999999984</v>
      </c>
      <c r="C9" s="11">
        <v>33.903999999999947</v>
      </c>
      <c r="D9" s="11">
        <v>31.470000000000073</v>
      </c>
      <c r="E9" s="11">
        <v>29.159999999999997</v>
      </c>
      <c r="F9" s="11">
        <v>26.740999999999943</v>
      </c>
      <c r="G9" s="11"/>
    </row>
    <row r="10" spans="1:7" x14ac:dyDescent="0.2">
      <c r="A10" s="10" t="str">
        <f>name!B9</f>
        <v>Electricity and gas</v>
      </c>
      <c r="B10" s="11">
        <v>0.63299999999999867</v>
      </c>
      <c r="C10" s="11">
        <v>0.69300000000000106</v>
      </c>
      <c r="D10" s="11">
        <v>0.66600000000000037</v>
      </c>
      <c r="E10" s="11">
        <v>0.64899999999999824</v>
      </c>
      <c r="F10" s="11">
        <v>0.63899999999999957</v>
      </c>
      <c r="G10" s="11"/>
    </row>
    <row r="11" spans="1:7" x14ac:dyDescent="0.2">
      <c r="A11" s="10" t="str">
        <f>name!B10</f>
        <v>Water and sewerage</v>
      </c>
      <c r="B11" s="11">
        <v>1.4370000000000021</v>
      </c>
      <c r="C11" s="11">
        <v>1.7200000000000009</v>
      </c>
      <c r="D11" s="11">
        <v>1.5610000000000028</v>
      </c>
      <c r="E11" s="11">
        <v>1.5790000000000044</v>
      </c>
      <c r="F11" s="11">
        <v>1.5850000000000017</v>
      </c>
      <c r="G11" s="11"/>
    </row>
    <row r="12" spans="1:7" x14ac:dyDescent="0.2">
      <c r="A12" s="10" t="str">
        <f>name!B11</f>
        <v>Construction</v>
      </c>
      <c r="B12" s="11">
        <v>17.280999999999981</v>
      </c>
      <c r="C12" s="11">
        <v>19.020999999999965</v>
      </c>
      <c r="D12" s="11">
        <v>18.45299999999995</v>
      </c>
      <c r="E12" s="11">
        <v>18.263999999999957</v>
      </c>
      <c r="F12" s="11">
        <v>18.494000000000039</v>
      </c>
      <c r="G12" s="11"/>
    </row>
    <row r="13" spans="1:7" x14ac:dyDescent="0.2">
      <c r="A13" s="10" t="str">
        <f>name!B12</f>
        <v>Wholesale and retail trade</v>
      </c>
      <c r="B13" s="11">
        <v>40.337000000000018</v>
      </c>
      <c r="C13" s="11">
        <v>43.924000000000042</v>
      </c>
      <c r="D13" s="11">
        <v>42.643000000000022</v>
      </c>
      <c r="E13" s="11">
        <v>43.028000000000013</v>
      </c>
      <c r="F13" s="11">
        <v>43.637000000000022</v>
      </c>
      <c r="G13" s="11"/>
    </row>
    <row r="14" spans="1:7" x14ac:dyDescent="0.2">
      <c r="A14" s="10" t="str">
        <f>name!B13</f>
        <v>Transport and storage</v>
      </c>
      <c r="B14" s="11">
        <v>12.731999999999992</v>
      </c>
      <c r="C14" s="11">
        <v>14.040999999999995</v>
      </c>
      <c r="D14" s="11">
        <v>13.842999999999986</v>
      </c>
      <c r="E14" s="11">
        <v>14.512000000000022</v>
      </c>
      <c r="F14" s="11">
        <v>14.707000000000027</v>
      </c>
      <c r="G14" s="11"/>
    </row>
    <row r="15" spans="1:7" x14ac:dyDescent="0.2">
      <c r="A15" s="10" t="str">
        <f>name!B14</f>
        <v>Accommodation and food</v>
      </c>
      <c r="B15" s="11">
        <v>28.450999999999969</v>
      </c>
      <c r="C15" s="11">
        <v>28.544999999999984</v>
      </c>
      <c r="D15" s="11">
        <v>28.340000000000028</v>
      </c>
      <c r="E15" s="11">
        <v>30.683000000000007</v>
      </c>
      <c r="F15" s="11">
        <v>34.829999999999991</v>
      </c>
      <c r="G15" s="11"/>
    </row>
    <row r="16" spans="1:7" x14ac:dyDescent="0.2">
      <c r="A16" s="10" t="str">
        <f>name!B15</f>
        <v>Media</v>
      </c>
      <c r="B16" s="11">
        <v>1.5329999999999997</v>
      </c>
      <c r="C16" s="11">
        <v>2.0410000000000004</v>
      </c>
      <c r="D16" s="11">
        <v>1.6810000000000029</v>
      </c>
      <c r="E16" s="11">
        <v>1.6669999999999967</v>
      </c>
      <c r="F16" s="11">
        <v>1.7120000000000011</v>
      </c>
      <c r="G16" s="11"/>
    </row>
    <row r="17" spans="1:7" x14ac:dyDescent="0.2">
      <c r="A17" s="10" t="str">
        <f>name!B16</f>
        <v>Information technology</v>
      </c>
      <c r="B17" s="11">
        <v>2.5000000000000071</v>
      </c>
      <c r="C17" s="11">
        <v>1.9900000000000002</v>
      </c>
      <c r="D17" s="11">
        <v>1.6880000000000019</v>
      </c>
      <c r="E17" s="11">
        <v>1.8540000000000019</v>
      </c>
      <c r="F17" s="11">
        <v>2.0549999999999917</v>
      </c>
      <c r="G17" s="11"/>
    </row>
    <row r="18" spans="1:7" x14ac:dyDescent="0.2">
      <c r="A18" s="10" t="str">
        <f>name!B17</f>
        <v>Finance and insurance</v>
      </c>
      <c r="B18" s="11">
        <v>2.4960000000000018</v>
      </c>
      <c r="C18" s="11">
        <v>2.8609999999999989</v>
      </c>
      <c r="D18" s="11">
        <v>2.7710000000000043</v>
      </c>
      <c r="E18" s="11">
        <v>2.7790000000000035</v>
      </c>
      <c r="F18" s="11">
        <v>2.7289999999999988</v>
      </c>
      <c r="G18" s="11"/>
    </row>
    <row r="19" spans="1:7" x14ac:dyDescent="0.2">
      <c r="A19" s="10" t="str">
        <f>name!B18</f>
        <v>Real estate</v>
      </c>
      <c r="B19" s="11">
        <v>4.2390000000000043</v>
      </c>
      <c r="C19" s="11">
        <v>3.2509999999999963</v>
      </c>
      <c r="D19" s="11">
        <v>3.2339999999999964</v>
      </c>
      <c r="E19" s="11">
        <v>3.2860000000000009</v>
      </c>
      <c r="F19" s="11">
        <v>3.5700000000000016</v>
      </c>
      <c r="G19" s="11"/>
    </row>
    <row r="20" spans="1:7" x14ac:dyDescent="0.2">
      <c r="A20" s="10" t="str">
        <f>name!B19</f>
        <v>Professional services</v>
      </c>
      <c r="B20" s="11">
        <v>15.939999999999991</v>
      </c>
      <c r="C20" s="11">
        <v>17.101000000000028</v>
      </c>
      <c r="D20" s="11">
        <v>18.438000000000009</v>
      </c>
      <c r="E20" s="11">
        <v>19.187000000000058</v>
      </c>
      <c r="F20" s="11">
        <v>20.218999999999983</v>
      </c>
      <c r="G20" s="11"/>
    </row>
    <row r="21" spans="1:7" x14ac:dyDescent="0.2">
      <c r="A21" s="10" t="str">
        <f>name!B20</f>
        <v>Support services</v>
      </c>
      <c r="B21" s="11">
        <v>12.885000000000021</v>
      </c>
      <c r="C21" s="11">
        <v>15.368999999999994</v>
      </c>
      <c r="D21" s="11">
        <v>13.633999999999979</v>
      </c>
      <c r="E21" s="11">
        <v>14.316000000000017</v>
      </c>
      <c r="F21" s="11">
        <v>15.262000000000047</v>
      </c>
      <c r="G21" s="11"/>
    </row>
    <row r="22" spans="1:7" x14ac:dyDescent="0.2">
      <c r="A22" s="10" t="str">
        <f>name!B21</f>
        <v>Public admin. and defence</v>
      </c>
      <c r="B22" s="11">
        <v>10.526999999999987</v>
      </c>
      <c r="C22" s="11">
        <v>10.377000000000001</v>
      </c>
      <c r="D22" s="11">
        <v>10.752000000000001</v>
      </c>
      <c r="E22" s="11">
        <v>10.542000000000019</v>
      </c>
      <c r="F22" s="11">
        <v>10.735999999999988</v>
      </c>
      <c r="G22" s="11"/>
    </row>
    <row r="23" spans="1:7" x14ac:dyDescent="0.2">
      <c r="A23" s="10" t="str">
        <f>name!B22</f>
        <v>Education</v>
      </c>
      <c r="B23" s="11">
        <v>21.32600000000005</v>
      </c>
      <c r="C23" s="11">
        <v>17.726999999999993</v>
      </c>
      <c r="D23" s="11">
        <v>18.214999999999975</v>
      </c>
      <c r="E23" s="11">
        <v>19.602</v>
      </c>
      <c r="F23" s="11">
        <v>21.333999999999975</v>
      </c>
      <c r="G23" s="11"/>
    </row>
    <row r="24" spans="1:7" x14ac:dyDescent="0.2">
      <c r="A24" s="10" t="str">
        <f>name!B23</f>
        <v>Health and social work</v>
      </c>
      <c r="B24" s="11">
        <v>35.56500000000004</v>
      </c>
      <c r="C24" s="11">
        <v>34.531999999999996</v>
      </c>
      <c r="D24" s="11">
        <v>34.842999999999925</v>
      </c>
      <c r="E24" s="11">
        <v>37.704000000000022</v>
      </c>
      <c r="F24" s="11">
        <v>41.372999999999976</v>
      </c>
      <c r="G24" s="11"/>
    </row>
    <row r="25" spans="1:7" x14ac:dyDescent="0.2">
      <c r="A25" s="10" t="str">
        <f>name!B24</f>
        <v>Arts and entertainment</v>
      </c>
      <c r="B25" s="11">
        <v>7.027000000000001</v>
      </c>
      <c r="C25" s="11">
        <v>8.0789999999999882</v>
      </c>
      <c r="D25" s="11">
        <v>7.1999999999999869</v>
      </c>
      <c r="E25" s="11">
        <v>6.0779999999999976</v>
      </c>
      <c r="F25" s="11">
        <v>6.3320000000000194</v>
      </c>
      <c r="G25" s="11"/>
    </row>
    <row r="26" spans="1:7" x14ac:dyDescent="0.2">
      <c r="A26" s="10" t="str">
        <f>name!B25</f>
        <v>Other services</v>
      </c>
      <c r="B26" s="11">
        <v>8.3679999999999968</v>
      </c>
      <c r="C26" s="11">
        <v>8.2490000000000006</v>
      </c>
      <c r="D26" s="11">
        <v>7.6750000000000265</v>
      </c>
      <c r="E26" s="11">
        <v>7.4709999999999965</v>
      </c>
      <c r="F26" s="11">
        <v>7.4709999999999877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268.68700000000007</v>
      </c>
      <c r="C28" s="11">
        <f t="shared" ref="C28:F28" si="0">SUM(C5:C26)</f>
        <v>276.161</v>
      </c>
      <c r="D28" s="11">
        <f t="shared" si="0"/>
        <v>269.488</v>
      </c>
      <c r="E28" s="11">
        <f t="shared" si="0"/>
        <v>274.87100000000015</v>
      </c>
      <c r="F28" s="11">
        <f t="shared" si="0"/>
        <v>285.42899999999997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1.4868601755946542</v>
      </c>
      <c r="C32" s="18">
        <f t="shared" ref="C32:E32" si="1">C5/C$28*100</f>
        <v>1.4842790980623626</v>
      </c>
      <c r="D32" s="18">
        <f t="shared" si="1"/>
        <v>1.512126699519087</v>
      </c>
      <c r="E32" s="18">
        <f t="shared" si="1"/>
        <v>1.5250790370755716</v>
      </c>
      <c r="F32" s="18">
        <f>F5/F$28*100</f>
        <v>1.5005482974750313</v>
      </c>
    </row>
    <row r="33" spans="1:6" x14ac:dyDescent="0.2">
      <c r="A33" t="str">
        <f>$A$6</f>
        <v>Mining and quarrying</v>
      </c>
      <c r="B33" s="18">
        <f t="shared" ref="B33:F53" si="2">B6/B$28*100</f>
        <v>0.12579693100149969</v>
      </c>
      <c r="C33" s="18">
        <f t="shared" si="2"/>
        <v>0.28534079757822445</v>
      </c>
      <c r="D33" s="18">
        <f t="shared" si="2"/>
        <v>0.26680223238140494</v>
      </c>
      <c r="E33" s="18">
        <f t="shared" si="2"/>
        <v>0.21282710798883822</v>
      </c>
      <c r="F33" s="18">
        <f t="shared" si="2"/>
        <v>0.15205182374601056</v>
      </c>
    </row>
    <row r="34" spans="1:6" x14ac:dyDescent="0.2">
      <c r="A34" t="str">
        <f>$A$7</f>
        <v>Food drink and tobacco</v>
      </c>
      <c r="B34" s="18">
        <f t="shared" si="2"/>
        <v>2.2066568162955438</v>
      </c>
      <c r="C34" s="18">
        <f t="shared" si="2"/>
        <v>2.0154909636045599</v>
      </c>
      <c r="D34" s="18">
        <f t="shared" si="2"/>
        <v>2.0364543133646009</v>
      </c>
      <c r="E34" s="18">
        <f t="shared" si="2"/>
        <v>1.9591008145639244</v>
      </c>
      <c r="F34" s="18">
        <f t="shared" si="2"/>
        <v>1.7293267327426458</v>
      </c>
    </row>
    <row r="35" spans="1:6" x14ac:dyDescent="0.2">
      <c r="A35" t="str">
        <f>$A$8</f>
        <v>Engineering</v>
      </c>
      <c r="B35" s="18">
        <f t="shared" si="2"/>
        <v>1.0986761547823323</v>
      </c>
      <c r="C35" s="18">
        <f t="shared" si="2"/>
        <v>0.82669167623234086</v>
      </c>
      <c r="D35" s="18">
        <f t="shared" si="2"/>
        <v>0.77888440301609041</v>
      </c>
      <c r="E35" s="18">
        <f t="shared" si="2"/>
        <v>0.85421888813297675</v>
      </c>
      <c r="F35" s="18">
        <f t="shared" si="2"/>
        <v>0.82332208710397103</v>
      </c>
    </row>
    <row r="36" spans="1:6" x14ac:dyDescent="0.2">
      <c r="A36" t="str">
        <f>$A$9</f>
        <v>Rest of manufacturing</v>
      </c>
      <c r="B36" s="18">
        <f t="shared" si="2"/>
        <v>11.982715948296709</v>
      </c>
      <c r="C36" s="18">
        <f t="shared" si="2"/>
        <v>12.276896448086424</v>
      </c>
      <c r="D36" s="18">
        <f t="shared" si="2"/>
        <v>11.677699934690997</v>
      </c>
      <c r="E36" s="18">
        <f t="shared" si="2"/>
        <v>10.608612767443629</v>
      </c>
      <c r="F36" s="18">
        <f t="shared" si="2"/>
        <v>9.368704651594598</v>
      </c>
    </row>
    <row r="37" spans="1:6" x14ac:dyDescent="0.2">
      <c r="A37" t="str">
        <f>$A$10</f>
        <v>Electricity and gas</v>
      </c>
      <c r="B37" s="18">
        <f t="shared" si="2"/>
        <v>0.23559011042588535</v>
      </c>
      <c r="C37" s="18">
        <f t="shared" si="2"/>
        <v>0.25094057451993618</v>
      </c>
      <c r="D37" s="18">
        <f t="shared" si="2"/>
        <v>0.24713530843673945</v>
      </c>
      <c r="E37" s="18">
        <f t="shared" si="2"/>
        <v>0.23611075740983875</v>
      </c>
      <c r="F37" s="18">
        <f t="shared" si="2"/>
        <v>0.22387353772742069</v>
      </c>
    </row>
    <row r="38" spans="1:6" x14ac:dyDescent="0.2">
      <c r="A38" t="str">
        <f>$A$11</f>
        <v>Water and sewerage</v>
      </c>
      <c r="B38" s="18">
        <f t="shared" si="2"/>
        <v>0.53482304689099269</v>
      </c>
      <c r="C38" s="18">
        <f t="shared" si="2"/>
        <v>0.62282509116059148</v>
      </c>
      <c r="D38" s="18">
        <f t="shared" si="2"/>
        <v>0.57924657127590207</v>
      </c>
      <c r="E38" s="18">
        <f t="shared" si="2"/>
        <v>0.57445128805876344</v>
      </c>
      <c r="F38" s="18">
        <f t="shared" si="2"/>
        <v>0.55530447151480822</v>
      </c>
    </row>
    <row r="39" spans="1:6" x14ac:dyDescent="0.2">
      <c r="A39" t="str">
        <f>$A$12</f>
        <v>Construction</v>
      </c>
      <c r="B39" s="18">
        <f t="shared" si="2"/>
        <v>6.4316472326535994</v>
      </c>
      <c r="C39" s="18">
        <f t="shared" si="2"/>
        <v>6.8876488714916171</v>
      </c>
      <c r="D39" s="18">
        <f t="shared" si="2"/>
        <v>6.8474291990737806</v>
      </c>
      <c r="E39" s="18">
        <f t="shared" si="2"/>
        <v>6.6445714535181759</v>
      </c>
      <c r="F39" s="18">
        <f t="shared" si="2"/>
        <v>6.4793696505961336</v>
      </c>
    </row>
    <row r="40" spans="1:6" x14ac:dyDescent="0.2">
      <c r="A40" t="str">
        <f>$A$13</f>
        <v>Wholesale and retail trade</v>
      </c>
      <c r="B40" s="18">
        <f t="shared" si="2"/>
        <v>15.012635520140538</v>
      </c>
      <c r="C40" s="18">
        <f t="shared" si="2"/>
        <v>15.905214711708041</v>
      </c>
      <c r="D40" s="18">
        <f t="shared" si="2"/>
        <v>15.823710146648468</v>
      </c>
      <c r="E40" s="18">
        <f t="shared" si="2"/>
        <v>15.653888551356815</v>
      </c>
      <c r="F40" s="18">
        <f t="shared" si="2"/>
        <v>15.288215282960044</v>
      </c>
    </row>
    <row r="41" spans="1:6" x14ac:dyDescent="0.2">
      <c r="A41" t="str">
        <f>$A$14</f>
        <v>Transport and storage</v>
      </c>
      <c r="B41" s="18">
        <f t="shared" si="2"/>
        <v>4.7385991879026488</v>
      </c>
      <c r="C41" s="18">
        <f t="shared" si="2"/>
        <v>5.0843529680150334</v>
      </c>
      <c r="D41" s="18">
        <f t="shared" si="2"/>
        <v>5.1367778899245922</v>
      </c>
      <c r="E41" s="18">
        <f t="shared" si="2"/>
        <v>5.2795675062120102</v>
      </c>
      <c r="F41" s="18">
        <f t="shared" si="2"/>
        <v>5.1525948659736853</v>
      </c>
    </row>
    <row r="42" spans="1:6" x14ac:dyDescent="0.2">
      <c r="A42" t="str">
        <f>$A$15</f>
        <v>Accommodation and food</v>
      </c>
      <c r="B42" s="18">
        <f t="shared" si="2"/>
        <v>10.588900840010854</v>
      </c>
      <c r="C42" s="18">
        <f t="shared" si="2"/>
        <v>10.336361759987827</v>
      </c>
      <c r="D42" s="18">
        <f t="shared" si="2"/>
        <v>10.516238199845644</v>
      </c>
      <c r="E42" s="18">
        <f t="shared" si="2"/>
        <v>11.162690862259019</v>
      </c>
      <c r="F42" s="18">
        <f t="shared" si="2"/>
        <v>12.202684380353782</v>
      </c>
    </row>
    <row r="43" spans="1:6" x14ac:dyDescent="0.2">
      <c r="A43" t="str">
        <f>$A$16</f>
        <v>Media</v>
      </c>
      <c r="B43" s="18">
        <f t="shared" si="2"/>
        <v>0.57055235273757177</v>
      </c>
      <c r="C43" s="18">
        <f t="shared" si="2"/>
        <v>0.73906163433649219</v>
      </c>
      <c r="D43" s="18">
        <f t="shared" si="2"/>
        <v>0.62377545567891812</v>
      </c>
      <c r="E43" s="18">
        <f t="shared" si="2"/>
        <v>0.60646630601263718</v>
      </c>
      <c r="F43" s="18">
        <f t="shared" si="2"/>
        <v>0.5997988992008525</v>
      </c>
    </row>
    <row r="44" spans="1:6" x14ac:dyDescent="0.2">
      <c r="A44" t="str">
        <f>$A$17</f>
        <v>Information technology</v>
      </c>
      <c r="B44" s="18">
        <f t="shared" si="2"/>
        <v>0.93045067308801932</v>
      </c>
      <c r="C44" s="18">
        <f t="shared" si="2"/>
        <v>0.72059414616835837</v>
      </c>
      <c r="D44" s="18">
        <f t="shared" si="2"/>
        <v>0.62637297393576041</v>
      </c>
      <c r="E44" s="18">
        <f t="shared" si="2"/>
        <v>0.67449821916462671</v>
      </c>
      <c r="F44" s="18">
        <f t="shared" si="2"/>
        <v>0.71996888893559929</v>
      </c>
    </row>
    <row r="45" spans="1:6" x14ac:dyDescent="0.2">
      <c r="A45" t="str">
        <f>$A$18</f>
        <v>Finance and insurance</v>
      </c>
      <c r="B45" s="18">
        <f t="shared" si="2"/>
        <v>0.92896195201107656</v>
      </c>
      <c r="C45" s="18">
        <f t="shared" si="2"/>
        <v>1.035989875471192</v>
      </c>
      <c r="D45" s="18">
        <f t="shared" si="2"/>
        <v>1.0282461556729814</v>
      </c>
      <c r="E45" s="18">
        <f t="shared" si="2"/>
        <v>1.0110197147025339</v>
      </c>
      <c r="F45" s="18">
        <f t="shared" si="2"/>
        <v>0.95610467051350734</v>
      </c>
    </row>
    <row r="46" spans="1:6" x14ac:dyDescent="0.2">
      <c r="A46" t="str">
        <f>$A$19</f>
        <v>Real estate</v>
      </c>
      <c r="B46" s="18">
        <f t="shared" si="2"/>
        <v>1.5776721612880427</v>
      </c>
      <c r="C46" s="18">
        <f t="shared" si="2"/>
        <v>1.177211843815744</v>
      </c>
      <c r="D46" s="18">
        <f t="shared" si="2"/>
        <v>1.2000534346612823</v>
      </c>
      <c r="E46" s="18">
        <f t="shared" si="2"/>
        <v>1.1954698749595263</v>
      </c>
      <c r="F46" s="18">
        <f t="shared" si="2"/>
        <v>1.2507488727494411</v>
      </c>
    </row>
    <row r="47" spans="1:6" x14ac:dyDescent="0.2">
      <c r="A47" s="10" t="str">
        <f>$A$20</f>
        <v>Professional services</v>
      </c>
      <c r="B47" s="18">
        <f t="shared" si="2"/>
        <v>5.9325534916091911</v>
      </c>
      <c r="C47" s="18">
        <f t="shared" si="2"/>
        <v>6.1924022581030735</v>
      </c>
      <c r="D47" s="18">
        <f t="shared" si="2"/>
        <v>6.8418630885234251</v>
      </c>
      <c r="E47" s="18">
        <f t="shared" si="2"/>
        <v>6.9803653350117134</v>
      </c>
      <c r="F47" s="18">
        <f t="shared" si="2"/>
        <v>7.0837230975128618</v>
      </c>
    </row>
    <row r="48" spans="1:6" x14ac:dyDescent="0.2">
      <c r="A48" s="10" t="str">
        <f>$A$21</f>
        <v>Support services</v>
      </c>
      <c r="B48" s="18">
        <f t="shared" si="2"/>
        <v>4.795542769095646</v>
      </c>
      <c r="C48" s="18">
        <f t="shared" si="2"/>
        <v>5.5652318756087915</v>
      </c>
      <c r="D48" s="18">
        <f t="shared" si="2"/>
        <v>5.0592234162560032</v>
      </c>
      <c r="E48" s="18">
        <f t="shared" si="2"/>
        <v>5.2082613298601919</v>
      </c>
      <c r="F48" s="18">
        <f t="shared" si="2"/>
        <v>5.3470390184599488</v>
      </c>
    </row>
    <row r="49" spans="1:9" x14ac:dyDescent="0.2">
      <c r="A49" s="10" t="str">
        <f>$A$22</f>
        <v>Public admin. and defence</v>
      </c>
      <c r="B49" s="18">
        <f t="shared" si="2"/>
        <v>3.9179416942390155</v>
      </c>
      <c r="C49" s="18">
        <f t="shared" si="2"/>
        <v>3.7575906807985198</v>
      </c>
      <c r="D49" s="18">
        <f t="shared" si="2"/>
        <v>3.9897880425102423</v>
      </c>
      <c r="E49" s="18">
        <f t="shared" si="2"/>
        <v>3.835253628065534</v>
      </c>
      <c r="F49" s="18">
        <f t="shared" si="2"/>
        <v>3.7613557136801057</v>
      </c>
    </row>
    <row r="50" spans="1:9" x14ac:dyDescent="0.2">
      <c r="A50" s="10" t="str">
        <f>$A$23</f>
        <v>Education</v>
      </c>
      <c r="B50" s="18">
        <f t="shared" si="2"/>
        <v>7.9371164217100363</v>
      </c>
      <c r="C50" s="18">
        <f t="shared" si="2"/>
        <v>6.4190816226766243</v>
      </c>
      <c r="D50" s="18">
        <f t="shared" si="2"/>
        <v>6.7591135783411413</v>
      </c>
      <c r="E50" s="18">
        <f t="shared" si="2"/>
        <v>7.1313452492259968</v>
      </c>
      <c r="F50" s="18">
        <f t="shared" si="2"/>
        <v>7.4743631516068705</v>
      </c>
    </row>
    <row r="51" spans="1:9" x14ac:dyDescent="0.2">
      <c r="A51" s="10" t="str">
        <f>$A$24</f>
        <v>Health and social work</v>
      </c>
      <c r="B51" s="18">
        <f t="shared" si="2"/>
        <v>13.23659127535014</v>
      </c>
      <c r="C51" s="18">
        <f t="shared" si="2"/>
        <v>12.504300027882284</v>
      </c>
      <c r="D51" s="18">
        <f t="shared" si="2"/>
        <v>12.929332660452387</v>
      </c>
      <c r="E51" s="18">
        <f t="shared" si="2"/>
        <v>13.716979965147289</v>
      </c>
      <c r="F51" s="18">
        <f t="shared" si="2"/>
        <v>14.495023280745817</v>
      </c>
    </row>
    <row r="52" spans="1:9" x14ac:dyDescent="0.2">
      <c r="A52" s="10" t="str">
        <f>$A$25</f>
        <v>Arts and entertainment</v>
      </c>
      <c r="B52" s="18">
        <f t="shared" si="2"/>
        <v>2.6153107519157976</v>
      </c>
      <c r="C52" s="18">
        <f t="shared" si="2"/>
        <v>2.9254673903990747</v>
      </c>
      <c r="D52" s="18">
        <f t="shared" si="2"/>
        <v>2.6717330641809607</v>
      </c>
      <c r="E52" s="18">
        <f t="shared" si="2"/>
        <v>2.2112190809506984</v>
      </c>
      <c r="F52" s="18">
        <f t="shared" si="2"/>
        <v>2.2184150874648405</v>
      </c>
    </row>
    <row r="53" spans="1:9" x14ac:dyDescent="0.2">
      <c r="A53" s="10" t="str">
        <f>$A$26</f>
        <v>Other services</v>
      </c>
      <c r="B53" s="18">
        <f t="shared" si="2"/>
        <v>3.1144044929602082</v>
      </c>
      <c r="C53" s="18">
        <f t="shared" si="2"/>
        <v>2.9870256842928584</v>
      </c>
      <c r="D53" s="18">
        <f t="shared" si="2"/>
        <v>2.8479932316095806</v>
      </c>
      <c r="E53" s="18">
        <f t="shared" si="2"/>
        <v>2.7180022628796752</v>
      </c>
      <c r="F53" s="18">
        <f t="shared" si="2"/>
        <v>2.6174635373420321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Cumbria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0.6445549297808828</v>
      </c>
      <c r="C63" s="18">
        <f>IF(AND(D$3-C$3 &lt;&gt; 0,C5&lt;&gt;0,D5&lt;&gt;0),(EXP(LN(D5/C5)/(D$3-C$3))-1)*100,0)</f>
        <v>-0.58550866064904783</v>
      </c>
      <c r="D63" s="18">
        <f t="shared" ref="B63:E78" si="3">IF(AND(E$3-D$3 &lt;&gt; 0,D5&lt;&gt;0,E5&lt;&gt;0),(EXP(LN(E5/D5)/(E$3-D$3))-1)*100,0)</f>
        <v>0.56774963031644976</v>
      </c>
      <c r="E63" s="18">
        <f t="shared" si="3"/>
        <v>0.21498828526709257</v>
      </c>
      <c r="F63" s="18">
        <f>IF(AND(F$3-D$3 &lt;&gt; 0,D5&lt;&gt;0,F5&lt;&gt;0),(EXP(LN(F5/D5)/(F$3-D$3))-1)*100,0)</f>
        <v>0.33243769878945617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23.56696484491323</v>
      </c>
      <c r="C64" s="18">
        <f t="shared" ref="C64:C78" si="4">IF(AND(D$3-C$3 &lt;&gt; 0,C6&lt;&gt;0,D6&lt;&gt;0),(EXP(LN(D6/C6)/(D$3-C$3))-1)*100,0)</f>
        <v>-8.7563451776649597</v>
      </c>
      <c r="D64" s="18">
        <f t="shared" si="3"/>
        <v>-4.0410703396665193</v>
      </c>
      <c r="E64" s="18">
        <f t="shared" si="3"/>
        <v>-2.9415422034118288</v>
      </c>
      <c r="F64" s="18">
        <f t="shared" ref="F64:F84" si="5">IF(AND(F$3-D$3 &lt;&gt; 0,D6&lt;&gt;0,F6&lt;&gt;0),(EXP(LN(F6/D6)/(F$3-D$3))-1)*100,0)</f>
        <v>-3.3094443611392466</v>
      </c>
    </row>
    <row r="65" spans="1:6" x14ac:dyDescent="0.2">
      <c r="A65" t="str">
        <f>$A$7</f>
        <v>Food drink and tobacco</v>
      </c>
      <c r="B65" s="18">
        <f t="shared" si="3"/>
        <v>-1.5670642872210094</v>
      </c>
      <c r="C65" s="18">
        <f t="shared" si="4"/>
        <v>-1.4013654329858682</v>
      </c>
      <c r="D65" s="18">
        <f t="shared" si="3"/>
        <v>-0.37821455651391167</v>
      </c>
      <c r="E65" s="18">
        <f t="shared" si="3"/>
        <v>-0.86684131668317566</v>
      </c>
      <c r="F65" s="18">
        <f t="shared" si="5"/>
        <v>-0.70423260384242514</v>
      </c>
    </row>
    <row r="66" spans="1:6" x14ac:dyDescent="0.2">
      <c r="A66" t="str">
        <f>$A$8</f>
        <v>Engineering</v>
      </c>
      <c r="B66" s="18">
        <f t="shared" si="3"/>
        <v>-6.2227723275509845</v>
      </c>
      <c r="C66" s="18">
        <f t="shared" si="4"/>
        <v>-8.0595707402537631</v>
      </c>
      <c r="D66" s="18">
        <f t="shared" si="3"/>
        <v>2.2673802234271623</v>
      </c>
      <c r="E66" s="18">
        <f t="shared" si="3"/>
        <v>8.5146243757217022E-3</v>
      </c>
      <c r="F66" s="18">
        <f t="shared" si="5"/>
        <v>0.75587097253588809</v>
      </c>
    </row>
    <row r="67" spans="1:6" x14ac:dyDescent="0.2">
      <c r="A67" t="str">
        <f>$A$9</f>
        <v>Rest of manufacturing</v>
      </c>
      <c r="B67" s="18">
        <f t="shared" si="3"/>
        <v>1.3006553935760445</v>
      </c>
      <c r="C67" s="18">
        <f t="shared" si="4"/>
        <v>-7.1790939122223785</v>
      </c>
      <c r="D67" s="18">
        <f t="shared" si="3"/>
        <v>-1.5131708326056037</v>
      </c>
      <c r="E67" s="18">
        <f t="shared" si="3"/>
        <v>-0.86226041631083383</v>
      </c>
      <c r="F67" s="18">
        <f t="shared" si="5"/>
        <v>-1.0797071496817079</v>
      </c>
    </row>
    <row r="68" spans="1:6" x14ac:dyDescent="0.2">
      <c r="A68" t="str">
        <f>$A$10</f>
        <v>Electricity and gas</v>
      </c>
      <c r="B68" s="18">
        <f t="shared" si="3"/>
        <v>2.2898121732908283</v>
      </c>
      <c r="C68" s="18">
        <f t="shared" si="4"/>
        <v>-3.8961038961039862</v>
      </c>
      <c r="D68" s="18">
        <f t="shared" si="3"/>
        <v>-0.51580421462512627</v>
      </c>
      <c r="E68" s="18">
        <f t="shared" si="3"/>
        <v>-0.15516212218057435</v>
      </c>
      <c r="F68" s="18">
        <f t="shared" si="5"/>
        <v>-0.27552118285277816</v>
      </c>
    </row>
    <row r="69" spans="1:6" x14ac:dyDescent="0.2">
      <c r="A69" t="str">
        <f>$A$11</f>
        <v>Water and sewerage</v>
      </c>
      <c r="B69" s="18">
        <f t="shared" si="3"/>
        <v>4.5966847858075477</v>
      </c>
      <c r="C69" s="18">
        <f t="shared" si="4"/>
        <v>-9.2441860465115049</v>
      </c>
      <c r="D69" s="18">
        <f t="shared" si="3"/>
        <v>0.22956497261079623</v>
      </c>
      <c r="E69" s="18">
        <f t="shared" si="3"/>
        <v>3.7933913647369977E-2</v>
      </c>
      <c r="F69" s="18">
        <f t="shared" si="5"/>
        <v>0.10177018938863913</v>
      </c>
    </row>
    <row r="70" spans="1:6" x14ac:dyDescent="0.2">
      <c r="A70" t="str">
        <f>$A$12</f>
        <v>Construction</v>
      </c>
      <c r="B70" s="18">
        <f t="shared" si="3"/>
        <v>2.4273929350742129</v>
      </c>
      <c r="C70" s="18">
        <f t="shared" si="4"/>
        <v>-2.9861731770149613</v>
      </c>
      <c r="D70" s="18">
        <f t="shared" si="3"/>
        <v>-0.20568916265374382</v>
      </c>
      <c r="E70" s="18">
        <f t="shared" si="3"/>
        <v>0.12522279763331756</v>
      </c>
      <c r="F70" s="18">
        <f t="shared" si="5"/>
        <v>1.479706973244177E-2</v>
      </c>
    </row>
    <row r="71" spans="1:6" x14ac:dyDescent="0.2">
      <c r="A71" t="str">
        <f>$A$13</f>
        <v>Wholesale and retail trade</v>
      </c>
      <c r="B71" s="18">
        <f t="shared" si="3"/>
        <v>2.1526346036691901</v>
      </c>
      <c r="C71" s="18">
        <f t="shared" si="4"/>
        <v>-2.9164010563701326</v>
      </c>
      <c r="D71" s="18">
        <f t="shared" si="3"/>
        <v>0.17992031700750921</v>
      </c>
      <c r="E71" s="18">
        <f t="shared" si="3"/>
        <v>0.14064228623780206</v>
      </c>
      <c r="F71" s="18">
        <f t="shared" si="5"/>
        <v>0.15373325175953578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2.4767520839400925</v>
      </c>
      <c r="C72" s="18">
        <f t="shared" si="4"/>
        <v>-1.4101559717969447</v>
      </c>
      <c r="D72" s="18">
        <f t="shared" si="3"/>
        <v>0.9483930869222279</v>
      </c>
      <c r="E72" s="18">
        <f t="shared" si="3"/>
        <v>0.13356589534894159</v>
      </c>
      <c r="F72" s="18">
        <f t="shared" si="5"/>
        <v>0.40444154102854402</v>
      </c>
    </row>
    <row r="73" spans="1:6" x14ac:dyDescent="0.2">
      <c r="A73" t="str">
        <f>$A$15</f>
        <v>Accommodation and food</v>
      </c>
      <c r="B73" s="18">
        <f t="shared" si="6"/>
        <v>8.2496011174448824E-2</v>
      </c>
      <c r="C73" s="18">
        <f>IF(AND(D$3-C$3 &lt;&gt; 0,C15&lt;&gt;0,D15&lt;&gt;0),(EXP(LN(D15/C15)/(D$3-C$3))-1)*100,0)</f>
        <v>-0.71816430197917391</v>
      </c>
      <c r="D73" s="18">
        <f t="shared" si="3"/>
        <v>1.6013772023515616</v>
      </c>
      <c r="E73" s="18">
        <f t="shared" si="3"/>
        <v>1.2757727117567397</v>
      </c>
      <c r="F73" s="18">
        <f t="shared" si="5"/>
        <v>1.3841914350736895</v>
      </c>
    </row>
    <row r="74" spans="1:6" x14ac:dyDescent="0.2">
      <c r="A74" t="str">
        <f>$A$16</f>
        <v>Media</v>
      </c>
      <c r="B74" s="18">
        <f t="shared" si="6"/>
        <v>7.4175425265541328</v>
      </c>
      <c r="C74" s="18">
        <f>IF(AND(D$3-C$3 &lt;&gt; 0,C16&lt;&gt;0,D16&lt;&gt;0),(EXP(LN(D16/C16)/(D$3-C$3))-1)*100,0)</f>
        <v>-17.638412542871016</v>
      </c>
      <c r="D74" s="18">
        <f t="shared" si="3"/>
        <v>-0.16712520319529522</v>
      </c>
      <c r="E74" s="18">
        <f t="shared" si="3"/>
        <v>0.26672181090259262</v>
      </c>
      <c r="F74" s="18">
        <f t="shared" si="5"/>
        <v>0.1218970560951993</v>
      </c>
    </row>
    <row r="75" spans="1:6" x14ac:dyDescent="0.2">
      <c r="A75" t="str">
        <f>$A$17</f>
        <v>Information technology</v>
      </c>
      <c r="B75" s="18">
        <f t="shared" si="6"/>
        <v>-5.5442791077312652</v>
      </c>
      <c r="C75" s="18">
        <f t="shared" si="4"/>
        <v>-15.175879396984836</v>
      </c>
      <c r="D75" s="18">
        <f t="shared" si="3"/>
        <v>1.8937292622033475</v>
      </c>
      <c r="E75" s="18">
        <f t="shared" si="3"/>
        <v>1.0346193617696731</v>
      </c>
      <c r="F75" s="18">
        <f t="shared" si="5"/>
        <v>1.3201814615379392</v>
      </c>
    </row>
    <row r="76" spans="1:6" x14ac:dyDescent="0.2">
      <c r="A76" t="str">
        <f>$A$18</f>
        <v>Finance and insurance</v>
      </c>
      <c r="B76" s="18">
        <f t="shared" si="6"/>
        <v>3.4709220523284623</v>
      </c>
      <c r="C76" s="18">
        <f t="shared" si="4"/>
        <v>-3.1457532331350735</v>
      </c>
      <c r="D76" s="18">
        <f t="shared" si="3"/>
        <v>5.7674322836054337E-2</v>
      </c>
      <c r="E76" s="18">
        <f t="shared" si="3"/>
        <v>-0.18139437152765447</v>
      </c>
      <c r="F76" s="18">
        <f t="shared" si="5"/>
        <v>-0.10176834189391526</v>
      </c>
    </row>
    <row r="77" spans="1:6" x14ac:dyDescent="0.2">
      <c r="A77" t="str">
        <f>$A$19</f>
        <v>Real estate</v>
      </c>
      <c r="B77" s="18">
        <f t="shared" si="6"/>
        <v>-6.4188477622205369</v>
      </c>
      <c r="C77" s="18">
        <f t="shared" si="4"/>
        <v>-0.52291602583820485</v>
      </c>
      <c r="D77" s="18">
        <f t="shared" si="3"/>
        <v>0.31953459608544676</v>
      </c>
      <c r="E77" s="18">
        <f t="shared" si="3"/>
        <v>0.83239103036734097</v>
      </c>
      <c r="F77" s="18">
        <f t="shared" si="5"/>
        <v>0.66114823003384782</v>
      </c>
    </row>
    <row r="78" spans="1:6" x14ac:dyDescent="0.2">
      <c r="A78" t="str">
        <f>$A$20</f>
        <v>Professional services</v>
      </c>
      <c r="B78" s="18">
        <f t="shared" si="6"/>
        <v>1.7731689408473361</v>
      </c>
      <c r="C78" s="18">
        <f t="shared" si="4"/>
        <v>7.8182562423248836</v>
      </c>
      <c r="D78" s="18">
        <f t="shared" si="3"/>
        <v>0.7995638545377215</v>
      </c>
      <c r="E78" s="18">
        <f t="shared" si="3"/>
        <v>0.52527264484505398</v>
      </c>
      <c r="F78" s="18">
        <f t="shared" si="5"/>
        <v>0.61662001552686974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4.5057766023341994</v>
      </c>
      <c r="C79" s="18">
        <f t="shared" ref="C79:C84" si="8">IF(AND(D$3-C$3 &lt;&gt; 0,C21&lt;&gt;0,D21&lt;&gt;0),(EXP(LN(D21/C21)/(D$3-C$3))-1)*100,0)</f>
        <v>-11.288958292667161</v>
      </c>
      <c r="D79" s="18">
        <f t="shared" ref="D79:D84" si="9">IF(AND(E$3-D$3 &lt;&gt; 0,D21&lt;&gt;0,E21&lt;&gt;0),(EXP(LN(E21/D21)/(E$3-D$3))-1)*100,0)</f>
        <v>0.98100299387604561</v>
      </c>
      <c r="E79" s="18">
        <f t="shared" ref="E79:E84" si="10">IF(AND(F$3-E$3 &lt;&gt; 0,E21&lt;&gt;0,F21&lt;&gt;0),(EXP(LN(F21/E21)/(F$3-E$3))-1)*100,0)</f>
        <v>0.64193448366933747</v>
      </c>
      <c r="F79" s="18">
        <f t="shared" si="5"/>
        <v>0.75483063061227984</v>
      </c>
    </row>
    <row r="80" spans="1:6" x14ac:dyDescent="0.2">
      <c r="A80" s="10" t="str">
        <f>$A$22</f>
        <v>Public admin. and defence</v>
      </c>
      <c r="B80" s="18">
        <f t="shared" si="7"/>
        <v>-0.35814628691257511</v>
      </c>
      <c r="C80" s="18">
        <f t="shared" si="8"/>
        <v>3.6137612026597266</v>
      </c>
      <c r="D80" s="18">
        <f t="shared" si="9"/>
        <v>-0.39371301691671912</v>
      </c>
      <c r="E80" s="18">
        <f t="shared" si="10"/>
        <v>0.18251938218689645</v>
      </c>
      <c r="F80" s="18">
        <f t="shared" si="5"/>
        <v>-9.9275308644952709E-3</v>
      </c>
    </row>
    <row r="81" spans="1:6" x14ac:dyDescent="0.2">
      <c r="A81" s="10" t="str">
        <f>$A$23</f>
        <v>Education</v>
      </c>
      <c r="B81" s="18">
        <f t="shared" si="7"/>
        <v>-4.5158118329706953</v>
      </c>
      <c r="C81" s="18">
        <f t="shared" si="8"/>
        <v>2.7528628645567821</v>
      </c>
      <c r="D81" s="18">
        <f t="shared" si="9"/>
        <v>1.478547378417816</v>
      </c>
      <c r="E81" s="18">
        <f t="shared" si="10"/>
        <v>0.8502991037435903</v>
      </c>
      <c r="F81" s="18">
        <f t="shared" si="5"/>
        <v>1.0592818405993132</v>
      </c>
    </row>
    <row r="82" spans="1:6" x14ac:dyDescent="0.2">
      <c r="A82" s="10" t="str">
        <f>$A$24</f>
        <v>Health and social work</v>
      </c>
      <c r="B82" s="18">
        <f t="shared" si="7"/>
        <v>-0.73418107168835567</v>
      </c>
      <c r="C82" s="18">
        <f t="shared" si="8"/>
        <v>0.90061392331730605</v>
      </c>
      <c r="D82" s="18">
        <f t="shared" si="9"/>
        <v>1.5907992694883077</v>
      </c>
      <c r="E82" s="18">
        <f t="shared" si="10"/>
        <v>0.93294812672493066</v>
      </c>
      <c r="F82" s="18">
        <f t="shared" si="5"/>
        <v>1.1517571497444257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3.5492395024304457</v>
      </c>
      <c r="C83" s="18">
        <f t="shared" si="8"/>
        <v>-10.880059413293752</v>
      </c>
      <c r="D83" s="18">
        <f t="shared" si="9"/>
        <v>-3.3313530605974306</v>
      </c>
      <c r="E83" s="18">
        <f t="shared" si="10"/>
        <v>0.410243680220157</v>
      </c>
      <c r="F83" s="18">
        <f t="shared" si="5"/>
        <v>-0.8527756235503281</v>
      </c>
    </row>
    <row r="84" spans="1:6" x14ac:dyDescent="0.2">
      <c r="A84" s="10" t="str">
        <f>$A$26</f>
        <v>Other services</v>
      </c>
      <c r="B84" s="18">
        <f t="shared" si="7"/>
        <v>-0.3574328436521057</v>
      </c>
      <c r="C84" s="18">
        <f t="shared" si="8"/>
        <v>-6.9584192023272369</v>
      </c>
      <c r="D84" s="18">
        <f t="shared" si="9"/>
        <v>-0.53733982660305601</v>
      </c>
      <c r="E84" s="18">
        <f t="shared" si="10"/>
        <v>-1.1102230246251565E-14</v>
      </c>
      <c r="F84" s="18">
        <f t="shared" si="5"/>
        <v>-0.17943505233912749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0.68828022604123795</v>
      </c>
      <c r="C86" s="18">
        <f>IF(AND(D$3-C$3 &lt;&gt; 0,C28&lt;&gt;0,D28&lt;&gt;0),(EXP(LN(D28/C28)/(D$3-C$3))-1)*100,0)</f>
        <v>-2.416344089136413</v>
      </c>
      <c r="D86" s="18">
        <f>IF(AND(E$3-D$3 &lt;&gt; 0,D28&lt;&gt;0,E28&lt;&gt;0),(EXP(LN(E28/D28)/(E$3-D$3))-1)*100,0)</f>
        <v>0.39634405872066569</v>
      </c>
      <c r="E86" s="18">
        <f>IF(AND(F$3-E$3 &lt;&gt; 0,E28&lt;&gt;0,F28&lt;&gt;0),(EXP(LN(F28/E28)/(F$3-E$3))-1)*100,0)</f>
        <v>0.37762536419247983</v>
      </c>
      <c r="F86" s="18">
        <f>IF(AND(F$3-D$3 &lt;&gt; 0,D28&lt;&gt;0,F28&lt;&gt;0),(EXP(LN(F28/D28)/(F$3-D$3))-1)*100,0)</f>
        <v>0.38386454121834834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0.10399999999999165</v>
      </c>
      <c r="C90" s="27">
        <f>D5-C5</f>
        <v>-2.4000000000004462E-2</v>
      </c>
      <c r="D90" s="27">
        <f t="shared" si="11"/>
        <v>0.11699999999999999</v>
      </c>
      <c r="E90" s="27">
        <f t="shared" si="11"/>
        <v>9.1000000000009962E-2</v>
      </c>
      <c r="F90" s="27">
        <f>F5-D5</f>
        <v>0.20800000000000995</v>
      </c>
    </row>
    <row r="91" spans="1:6" x14ac:dyDescent="0.2">
      <c r="A91" t="str">
        <f>$A$6</f>
        <v>Mining and quarrying</v>
      </c>
      <c r="B91" s="27">
        <f t="shared" si="11"/>
        <v>0.45000000000000095</v>
      </c>
      <c r="C91" s="27">
        <f t="shared" ref="C91:C105" si="12">D6-C6</f>
        <v>-6.899999999999995E-2</v>
      </c>
      <c r="D91" s="27">
        <f t="shared" si="11"/>
        <v>-0.13400000000000079</v>
      </c>
      <c r="E91" s="27">
        <f t="shared" si="11"/>
        <v>-0.1509999999999993</v>
      </c>
      <c r="F91" s="27">
        <f t="shared" ref="F91:F111" si="13">F6-D6</f>
        <v>-0.28500000000000009</v>
      </c>
    </row>
    <row r="92" spans="1:6" x14ac:dyDescent="0.2">
      <c r="A92" t="str">
        <f>$A$7</f>
        <v>Food drink and tobacco</v>
      </c>
      <c r="B92" s="27">
        <f t="shared" si="11"/>
        <v>-0.36300000000001909</v>
      </c>
      <c r="C92" s="27">
        <f t="shared" si="12"/>
        <v>-7.7999999999993186E-2</v>
      </c>
      <c r="D92" s="27">
        <f t="shared" si="11"/>
        <v>-0.10299999999998821</v>
      </c>
      <c r="E92" s="27">
        <f t="shared" si="11"/>
        <v>-0.44900000000000162</v>
      </c>
      <c r="F92" s="27">
        <f t="shared" si="13"/>
        <v>-0.55199999999998983</v>
      </c>
    </row>
    <row r="93" spans="1:6" x14ac:dyDescent="0.2">
      <c r="A93" t="str">
        <f>$A$8</f>
        <v>Engineering</v>
      </c>
      <c r="B93" s="27">
        <f t="shared" si="11"/>
        <v>-0.6690000000000107</v>
      </c>
      <c r="C93" s="27">
        <f t="shared" si="12"/>
        <v>-0.18399999999999306</v>
      </c>
      <c r="D93" s="27">
        <f t="shared" si="11"/>
        <v>0.24899999999999389</v>
      </c>
      <c r="E93" s="27">
        <f t="shared" si="11"/>
        <v>1.9999999999975593E-3</v>
      </c>
      <c r="F93" s="27">
        <f t="shared" si="13"/>
        <v>0.25099999999999145</v>
      </c>
    </row>
    <row r="94" spans="1:6" x14ac:dyDescent="0.2">
      <c r="A94" t="str">
        <f>$A$9</f>
        <v>Rest of manufacturing</v>
      </c>
      <c r="B94" s="27">
        <f t="shared" si="11"/>
        <v>1.7079999999999629</v>
      </c>
      <c r="C94" s="27">
        <f t="shared" si="12"/>
        <v>-2.4339999999998732</v>
      </c>
      <c r="D94" s="27">
        <f t="shared" si="11"/>
        <v>-2.3100000000000769</v>
      </c>
      <c r="E94" s="27">
        <f t="shared" si="11"/>
        <v>-2.4190000000000538</v>
      </c>
      <c r="F94" s="27">
        <f t="shared" si="13"/>
        <v>-4.7290000000001307</v>
      </c>
    </row>
    <row r="95" spans="1:6" x14ac:dyDescent="0.2">
      <c r="A95" t="str">
        <f>$A$10</f>
        <v>Electricity and gas</v>
      </c>
      <c r="B95" s="27">
        <f t="shared" si="11"/>
        <v>6.0000000000002385E-2</v>
      </c>
      <c r="C95" s="27">
        <f t="shared" si="12"/>
        <v>-2.700000000000069E-2</v>
      </c>
      <c r="D95" s="27">
        <f t="shared" si="11"/>
        <v>-1.7000000000002125E-2</v>
      </c>
      <c r="E95" s="27">
        <f t="shared" si="11"/>
        <v>-9.9999999999986766E-3</v>
      </c>
      <c r="F95" s="27">
        <f t="shared" si="13"/>
        <v>-2.7000000000000801E-2</v>
      </c>
    </row>
    <row r="96" spans="1:6" x14ac:dyDescent="0.2">
      <c r="A96" t="str">
        <f>$A$11</f>
        <v>Water and sewerage</v>
      </c>
      <c r="B96" s="27">
        <f t="shared" si="11"/>
        <v>0.28299999999999881</v>
      </c>
      <c r="C96" s="27">
        <f t="shared" si="12"/>
        <v>-0.15899999999999803</v>
      </c>
      <c r="D96" s="27">
        <f t="shared" si="11"/>
        <v>1.800000000000157E-2</v>
      </c>
      <c r="E96" s="27">
        <f t="shared" si="11"/>
        <v>5.9999999999973408E-3</v>
      </c>
      <c r="F96" s="27">
        <f t="shared" si="13"/>
        <v>2.3999999999998911E-2</v>
      </c>
    </row>
    <row r="97" spans="1:6" x14ac:dyDescent="0.2">
      <c r="A97" t="str">
        <f>$A$12</f>
        <v>Construction</v>
      </c>
      <c r="B97" s="27">
        <f t="shared" si="11"/>
        <v>1.7399999999999842</v>
      </c>
      <c r="C97" s="27">
        <f t="shared" si="12"/>
        <v>-0.5680000000000156</v>
      </c>
      <c r="D97" s="27">
        <f t="shared" si="11"/>
        <v>-0.18899999999999295</v>
      </c>
      <c r="E97" s="27">
        <f t="shared" si="11"/>
        <v>0.23000000000008214</v>
      </c>
      <c r="F97" s="27">
        <f t="shared" si="13"/>
        <v>4.1000000000089187E-2</v>
      </c>
    </row>
    <row r="98" spans="1:6" x14ac:dyDescent="0.2">
      <c r="A98" t="str">
        <f>$A$13</f>
        <v>Wholesale and retail trade</v>
      </c>
      <c r="B98" s="27">
        <f t="shared" si="11"/>
        <v>3.5870000000000246</v>
      </c>
      <c r="C98" s="27">
        <f t="shared" si="12"/>
        <v>-1.2810000000000201</v>
      </c>
      <c r="D98" s="27">
        <f t="shared" si="11"/>
        <v>0.38499999999999091</v>
      </c>
      <c r="E98" s="27">
        <f t="shared" si="11"/>
        <v>0.60900000000000887</v>
      </c>
      <c r="F98" s="27">
        <f t="shared" si="13"/>
        <v>0.99399999999999977</v>
      </c>
    </row>
    <row r="99" spans="1:6" x14ac:dyDescent="0.2">
      <c r="A99" t="str">
        <f>$A$14</f>
        <v>Transport and storage</v>
      </c>
      <c r="B99" s="27">
        <f t="shared" si="11"/>
        <v>1.3090000000000028</v>
      </c>
      <c r="C99" s="27">
        <f t="shared" si="12"/>
        <v>-0.19800000000000928</v>
      </c>
      <c r="D99" s="27">
        <f t="shared" si="11"/>
        <v>0.66900000000003601</v>
      </c>
      <c r="E99" s="27">
        <f t="shared" si="11"/>
        <v>0.19500000000000561</v>
      </c>
      <c r="F99" s="27">
        <f t="shared" si="13"/>
        <v>0.86400000000004162</v>
      </c>
    </row>
    <row r="100" spans="1:6" x14ac:dyDescent="0.2">
      <c r="A100" t="str">
        <f>$A$15</f>
        <v>Accommodation and food</v>
      </c>
      <c r="B100" s="27">
        <f t="shared" si="11"/>
        <v>9.4000000000015405E-2</v>
      </c>
      <c r="C100" s="27">
        <f t="shared" si="12"/>
        <v>-0.20499999999995566</v>
      </c>
      <c r="D100" s="27">
        <f t="shared" si="11"/>
        <v>2.3429999999999787</v>
      </c>
      <c r="E100" s="27">
        <f t="shared" si="11"/>
        <v>4.1469999999999843</v>
      </c>
      <c r="F100" s="27">
        <f t="shared" si="13"/>
        <v>6.4899999999999629</v>
      </c>
    </row>
    <row r="101" spans="1:6" x14ac:dyDescent="0.2">
      <c r="A101" t="str">
        <f>$A$16</f>
        <v>Media</v>
      </c>
      <c r="B101" s="27">
        <f t="shared" si="11"/>
        <v>0.50800000000000067</v>
      </c>
      <c r="C101" s="27">
        <f t="shared" si="12"/>
        <v>-0.35999999999999743</v>
      </c>
      <c r="D101" s="27">
        <f t="shared" si="11"/>
        <v>-1.400000000000623E-2</v>
      </c>
      <c r="E101" s="27">
        <f t="shared" si="11"/>
        <v>4.500000000000437E-2</v>
      </c>
      <c r="F101" s="27">
        <f t="shared" si="13"/>
        <v>3.099999999999814E-2</v>
      </c>
    </row>
    <row r="102" spans="1:6" x14ac:dyDescent="0.2">
      <c r="A102" t="str">
        <f>$A$17</f>
        <v>Information technology</v>
      </c>
      <c r="B102" s="27">
        <f t="shared" si="11"/>
        <v>-0.51000000000000689</v>
      </c>
      <c r="C102" s="27">
        <f t="shared" si="12"/>
        <v>-0.30199999999999827</v>
      </c>
      <c r="D102" s="27">
        <f t="shared" si="11"/>
        <v>0.16599999999999993</v>
      </c>
      <c r="E102" s="27">
        <f t="shared" si="11"/>
        <v>0.20099999999998985</v>
      </c>
      <c r="F102" s="27">
        <f t="shared" si="13"/>
        <v>0.36699999999998978</v>
      </c>
    </row>
    <row r="103" spans="1:6" x14ac:dyDescent="0.2">
      <c r="A103" t="str">
        <f>$A$18</f>
        <v>Finance and insurance</v>
      </c>
      <c r="B103" s="27">
        <f t="shared" si="11"/>
        <v>0.3649999999999971</v>
      </c>
      <c r="C103" s="27">
        <f t="shared" si="12"/>
        <v>-8.9999999999994529E-2</v>
      </c>
      <c r="D103" s="27">
        <f t="shared" si="11"/>
        <v>7.9999999999991189E-3</v>
      </c>
      <c r="E103" s="27">
        <f t="shared" si="11"/>
        <v>-5.0000000000004707E-2</v>
      </c>
      <c r="F103" s="27">
        <f t="shared" si="13"/>
        <v>-4.2000000000005588E-2</v>
      </c>
    </row>
    <row r="104" spans="1:6" x14ac:dyDescent="0.2">
      <c r="A104" t="str">
        <f>$A$19</f>
        <v>Real estate</v>
      </c>
      <c r="B104" s="27">
        <f t="shared" si="11"/>
        <v>-0.98800000000000798</v>
      </c>
      <c r="C104" s="27">
        <f t="shared" si="12"/>
        <v>-1.6999999999999904E-2</v>
      </c>
      <c r="D104" s="27">
        <f t="shared" si="11"/>
        <v>5.2000000000004487E-2</v>
      </c>
      <c r="E104" s="27">
        <f t="shared" si="11"/>
        <v>0.2840000000000007</v>
      </c>
      <c r="F104" s="27">
        <f t="shared" si="13"/>
        <v>0.33600000000000518</v>
      </c>
    </row>
    <row r="105" spans="1:6" x14ac:dyDescent="0.2">
      <c r="A105" t="str">
        <f>$A$20</f>
        <v>Professional services</v>
      </c>
      <c r="B105" s="27">
        <f t="shared" si="11"/>
        <v>1.1610000000000369</v>
      </c>
      <c r="C105" s="27">
        <f t="shared" si="12"/>
        <v>1.336999999999982</v>
      </c>
      <c r="D105" s="27">
        <f t="shared" si="11"/>
        <v>0.74900000000004852</v>
      </c>
      <c r="E105" s="27">
        <f t="shared" si="11"/>
        <v>1.0319999999999254</v>
      </c>
      <c r="F105" s="27">
        <f t="shared" si="13"/>
        <v>1.7809999999999739</v>
      </c>
    </row>
    <row r="106" spans="1:6" x14ac:dyDescent="0.2">
      <c r="A106" s="10" t="str">
        <f>$A$21</f>
        <v>Support services</v>
      </c>
      <c r="B106" s="27">
        <f t="shared" ref="B106:B111" si="14">C21-B21</f>
        <v>2.4839999999999733</v>
      </c>
      <c r="C106" s="27">
        <f t="shared" ref="C106:C111" si="15">D21-C21</f>
        <v>-1.7350000000000154</v>
      </c>
      <c r="D106" s="27">
        <f t="shared" ref="D106:D111" si="16">E21-D21</f>
        <v>0.68200000000003769</v>
      </c>
      <c r="E106" s="27">
        <f t="shared" ref="E106:E111" si="17">F21-E21</f>
        <v>0.94600000000002993</v>
      </c>
      <c r="F106" s="27">
        <f t="shared" si="13"/>
        <v>1.6280000000000676</v>
      </c>
    </row>
    <row r="107" spans="1:6" x14ac:dyDescent="0.2">
      <c r="A107" s="10" t="str">
        <f>$A$22</f>
        <v>Public admin. and defence</v>
      </c>
      <c r="B107" s="27">
        <f t="shared" si="14"/>
        <v>-0.14999999999998614</v>
      </c>
      <c r="C107" s="27">
        <f t="shared" si="15"/>
        <v>0.375</v>
      </c>
      <c r="D107" s="27">
        <f t="shared" si="16"/>
        <v>-0.20999999999998131</v>
      </c>
      <c r="E107" s="27">
        <f t="shared" si="17"/>
        <v>0.19399999999996886</v>
      </c>
      <c r="F107" s="27">
        <f t="shared" si="13"/>
        <v>-1.6000000000012449E-2</v>
      </c>
    </row>
    <row r="108" spans="1:6" x14ac:dyDescent="0.2">
      <c r="A108" s="10" t="str">
        <f>$A$23</f>
        <v>Education</v>
      </c>
      <c r="B108" s="27">
        <f t="shared" si="14"/>
        <v>-3.599000000000057</v>
      </c>
      <c r="C108" s="27">
        <f t="shared" si="15"/>
        <v>0.48799999999998178</v>
      </c>
      <c r="D108" s="27">
        <f t="shared" si="16"/>
        <v>1.3870000000000253</v>
      </c>
      <c r="E108" s="27">
        <f t="shared" si="17"/>
        <v>1.7319999999999744</v>
      </c>
      <c r="F108" s="27">
        <f t="shared" si="13"/>
        <v>3.1189999999999998</v>
      </c>
    </row>
    <row r="109" spans="1:6" x14ac:dyDescent="0.2">
      <c r="A109" s="10" t="str">
        <f>$A$24</f>
        <v>Health and social work</v>
      </c>
      <c r="B109" s="27">
        <f t="shared" si="14"/>
        <v>-1.0330000000000439</v>
      </c>
      <c r="C109" s="27">
        <f t="shared" si="15"/>
        <v>0.31099999999992889</v>
      </c>
      <c r="D109" s="27">
        <f t="shared" si="16"/>
        <v>2.8610000000000966</v>
      </c>
      <c r="E109" s="27">
        <f t="shared" si="17"/>
        <v>3.6689999999999543</v>
      </c>
      <c r="F109" s="27">
        <f t="shared" si="13"/>
        <v>6.5300000000000509</v>
      </c>
    </row>
    <row r="110" spans="1:6" x14ac:dyDescent="0.2">
      <c r="A110" s="10" t="str">
        <f>$A$25</f>
        <v>Arts and entertainment</v>
      </c>
      <c r="B110" s="27">
        <f t="shared" si="14"/>
        <v>1.0519999999999872</v>
      </c>
      <c r="C110" s="27">
        <f t="shared" si="15"/>
        <v>-0.87900000000000134</v>
      </c>
      <c r="D110" s="27">
        <f t="shared" si="16"/>
        <v>-1.1219999999999892</v>
      </c>
      <c r="E110" s="27">
        <f t="shared" si="17"/>
        <v>0.25400000000002176</v>
      </c>
      <c r="F110" s="27">
        <f t="shared" si="13"/>
        <v>-0.86799999999996746</v>
      </c>
    </row>
    <row r="111" spans="1:6" x14ac:dyDescent="0.2">
      <c r="A111" s="10" t="str">
        <f>$A$26</f>
        <v>Other services</v>
      </c>
      <c r="B111" s="27">
        <f t="shared" si="14"/>
        <v>-0.11899999999999622</v>
      </c>
      <c r="C111" s="27">
        <f t="shared" si="15"/>
        <v>-0.57399999999997409</v>
      </c>
      <c r="D111" s="27">
        <f t="shared" si="16"/>
        <v>-0.20400000000002994</v>
      </c>
      <c r="E111" s="27">
        <f t="shared" si="17"/>
        <v>-8.8817841970012523E-15</v>
      </c>
      <c r="F111" s="27">
        <f t="shared" si="13"/>
        <v>-0.20400000000003882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7.4739999999999327</v>
      </c>
      <c r="C113" s="29">
        <f>D28-C28</f>
        <v>-6.6730000000000018</v>
      </c>
      <c r="D113" s="29">
        <f>E28-D28</f>
        <v>5.3830000000001519</v>
      </c>
      <c r="E113" s="29">
        <f>F28-E28</f>
        <v>10.557999999999822</v>
      </c>
      <c r="F113" s="29">
        <f>F28-D28</f>
        <v>15.940999999999974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Cumbria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6.4030000000000102</v>
      </c>
      <c r="C7" s="31">
        <f>'Ind T1'!C7</f>
        <v>7.3000000000000034</v>
      </c>
      <c r="D7" s="31">
        <f>'Ind T1'!D7</f>
        <v>7.0209999999999999</v>
      </c>
      <c r="E7" s="31">
        <f>'Ind T1'!E7</f>
        <v>7.004999999999999</v>
      </c>
      <c r="F7" s="31">
        <f>'Ind T1'!F7</f>
        <v>6.9410000000000078</v>
      </c>
      <c r="H7" s="31">
        <f>C7-B7</f>
        <v>0.89699999999999314</v>
      </c>
      <c r="I7" s="31">
        <f>D7-C7</f>
        <v>-0.27900000000000347</v>
      </c>
      <c r="J7" s="31">
        <f>E7-D7</f>
        <v>-1.6000000000000902E-2</v>
      </c>
      <c r="K7" s="31">
        <f>F7-E7</f>
        <v>-6.3999999999991175E-2</v>
      </c>
      <c r="L7" s="31">
        <f>F7-D7</f>
        <v>-7.9999999999992077E-2</v>
      </c>
    </row>
    <row r="8" spans="1:12" x14ac:dyDescent="0.2">
      <c r="A8" t="str">
        <f>'Ind T2'!A5</f>
        <v>Agriculture</v>
      </c>
      <c r="B8" s="32">
        <f>'Ind T2'!B5</f>
        <v>3.9950000000000094</v>
      </c>
      <c r="C8" s="32">
        <f>'Ind T2'!C5</f>
        <v>4.0990000000000011</v>
      </c>
      <c r="D8" s="32">
        <f>'Ind T2'!D5</f>
        <v>4.0749999999999966</v>
      </c>
      <c r="E8" s="32">
        <f>'Ind T2'!E5</f>
        <v>4.1919999999999966</v>
      </c>
      <c r="F8" s="32">
        <f>'Ind T2'!F5</f>
        <v>4.2830000000000066</v>
      </c>
      <c r="H8" s="11">
        <f t="shared" ref="H8:H40" si="0">C8-B8</f>
        <v>0.10399999999999165</v>
      </c>
      <c r="I8" s="31">
        <f t="shared" ref="I8:I38" si="1">D8-C8</f>
        <v>-2.4000000000004462E-2</v>
      </c>
      <c r="J8" s="11">
        <f t="shared" ref="J8:J38" si="2">E8-D8</f>
        <v>0.11699999999999999</v>
      </c>
      <c r="K8" s="11">
        <f t="shared" ref="K8:K38" si="3">F8-E8</f>
        <v>9.1000000000009962E-2</v>
      </c>
      <c r="L8" s="31">
        <f t="shared" ref="L8:L40" si="4">F8-D8</f>
        <v>0.20800000000000995</v>
      </c>
    </row>
    <row r="9" spans="1:12" x14ac:dyDescent="0.2">
      <c r="A9" t="str">
        <f>'Ind T2'!A6</f>
        <v>Mining and quarrying</v>
      </c>
      <c r="B9" s="32">
        <f>'Ind T2'!B6</f>
        <v>0.33799999999999952</v>
      </c>
      <c r="C9" s="32">
        <f>'Ind T2'!C6</f>
        <v>0.78800000000000048</v>
      </c>
      <c r="D9" s="32">
        <f>'Ind T2'!D6</f>
        <v>0.71900000000000053</v>
      </c>
      <c r="E9" s="32">
        <f>'Ind T2'!E6</f>
        <v>0.58499999999999974</v>
      </c>
      <c r="F9" s="32">
        <f>'Ind T2'!F6</f>
        <v>0.43400000000000044</v>
      </c>
      <c r="H9" s="11">
        <f t="shared" si="0"/>
        <v>0.45000000000000095</v>
      </c>
      <c r="I9" s="31">
        <f t="shared" si="1"/>
        <v>-6.899999999999995E-2</v>
      </c>
      <c r="J9" s="11">
        <f t="shared" si="2"/>
        <v>-0.13400000000000079</v>
      </c>
      <c r="K9" s="11">
        <f t="shared" si="3"/>
        <v>-0.1509999999999993</v>
      </c>
      <c r="L9" s="31">
        <f t="shared" si="4"/>
        <v>-0.28500000000000009</v>
      </c>
    </row>
    <row r="10" spans="1:12" x14ac:dyDescent="0.2">
      <c r="A10" t="str">
        <f>'Ind T2'!A10</f>
        <v>Electricity and gas</v>
      </c>
      <c r="B10" s="32">
        <f>'Ind T2'!B10</f>
        <v>0.63299999999999867</v>
      </c>
      <c r="C10" s="32">
        <f>'Ind T2'!C10</f>
        <v>0.69300000000000106</v>
      </c>
      <c r="D10" s="32">
        <f>'Ind T2'!D10</f>
        <v>0.66600000000000037</v>
      </c>
      <c r="E10" s="32">
        <f>'Ind T2'!E10</f>
        <v>0.64899999999999824</v>
      </c>
      <c r="F10" s="32">
        <f>'Ind T2'!F10</f>
        <v>0.63899999999999957</v>
      </c>
      <c r="H10" s="11">
        <f t="shared" si="0"/>
        <v>6.0000000000002385E-2</v>
      </c>
      <c r="I10" s="31">
        <f t="shared" si="1"/>
        <v>-2.700000000000069E-2</v>
      </c>
      <c r="J10" s="11">
        <f t="shared" si="2"/>
        <v>-1.7000000000002125E-2</v>
      </c>
      <c r="K10" s="11">
        <f t="shared" si="3"/>
        <v>-9.9999999999986766E-3</v>
      </c>
      <c r="L10" s="31">
        <f t="shared" si="4"/>
        <v>-2.7000000000000801E-2</v>
      </c>
    </row>
    <row r="11" spans="1:12" x14ac:dyDescent="0.2">
      <c r="A11" t="str">
        <f>'Ind T2'!A11</f>
        <v>Water and sewerage</v>
      </c>
      <c r="B11" s="32">
        <f>'Ind T2'!B11</f>
        <v>1.4370000000000021</v>
      </c>
      <c r="C11" s="32">
        <f>'Ind T2'!C11</f>
        <v>1.7200000000000009</v>
      </c>
      <c r="D11" s="32">
        <f>'Ind T2'!D11</f>
        <v>1.5610000000000028</v>
      </c>
      <c r="E11" s="32">
        <f>'Ind T2'!E11</f>
        <v>1.5790000000000044</v>
      </c>
      <c r="F11" s="32">
        <f>'Ind T2'!F11</f>
        <v>1.5850000000000017</v>
      </c>
      <c r="H11" s="11">
        <f t="shared" ref="H11" si="5">C11-B11</f>
        <v>0.28299999999999881</v>
      </c>
      <c r="I11" s="31">
        <f t="shared" ref="I11" si="6">D11-C11</f>
        <v>-0.15899999999999803</v>
      </c>
      <c r="J11" s="11">
        <f t="shared" ref="J11" si="7">E11-D11</f>
        <v>1.800000000000157E-2</v>
      </c>
      <c r="K11" s="11">
        <f t="shared" ref="K11" si="8">F11-E11</f>
        <v>5.9999999999973408E-3</v>
      </c>
      <c r="L11" s="31">
        <f t="shared" si="4"/>
        <v>2.3999999999998911E-2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41.076999999999998</v>
      </c>
      <c r="C13" s="31">
        <f>'Ind T1'!C8</f>
        <v>41.752999999999929</v>
      </c>
      <c r="D13" s="31">
        <f>'Ind T1'!D8</f>
        <v>39.057000000000073</v>
      </c>
      <c r="E13" s="31">
        <f>'Ind T1'!E8</f>
        <v>36.893000000000001</v>
      </c>
      <c r="F13" s="31">
        <f>'Ind T1'!F8</f>
        <v>34.026999999999944</v>
      </c>
      <c r="H13" s="31">
        <f t="shared" si="0"/>
        <v>0.67599999999993088</v>
      </c>
      <c r="I13" s="31">
        <f t="shared" si="1"/>
        <v>-2.6959999999998558</v>
      </c>
      <c r="J13" s="31">
        <f t="shared" si="2"/>
        <v>-2.1640000000000725</v>
      </c>
      <c r="K13" s="31">
        <f t="shared" si="3"/>
        <v>-2.8660000000000565</v>
      </c>
      <c r="L13" s="31">
        <f t="shared" si="4"/>
        <v>-5.030000000000129</v>
      </c>
    </row>
    <row r="14" spans="1:12" x14ac:dyDescent="0.2">
      <c r="A14" t="str">
        <f>'Ind T2'!A7</f>
        <v>Food drink and tobacco</v>
      </c>
      <c r="B14" s="32">
        <f>'Ind T2'!B7</f>
        <v>5.9290000000000083</v>
      </c>
      <c r="C14" s="32">
        <f>'Ind T2'!C7</f>
        <v>5.5659999999999892</v>
      </c>
      <c r="D14" s="32">
        <f>'Ind T2'!D7</f>
        <v>5.487999999999996</v>
      </c>
      <c r="E14" s="32">
        <f>'Ind T2'!E7</f>
        <v>5.3850000000000078</v>
      </c>
      <c r="F14" s="32">
        <f>'Ind T2'!F7</f>
        <v>4.9360000000000062</v>
      </c>
      <c r="H14" s="11">
        <f t="shared" si="0"/>
        <v>-0.36300000000001909</v>
      </c>
      <c r="I14" s="31">
        <f t="shared" si="1"/>
        <v>-7.7999999999993186E-2</v>
      </c>
      <c r="J14" s="11">
        <f t="shared" si="2"/>
        <v>-0.10299999999998821</v>
      </c>
      <c r="K14" s="11">
        <f t="shared" si="3"/>
        <v>-0.44900000000000162</v>
      </c>
      <c r="L14" s="31">
        <f t="shared" si="4"/>
        <v>-0.55199999999998983</v>
      </c>
    </row>
    <row r="15" spans="1:12" x14ac:dyDescent="0.2">
      <c r="A15" t="str">
        <f>'Ind T2'!A8</f>
        <v>Engineering</v>
      </c>
      <c r="B15" s="32">
        <f>'Ind T2'!B8</f>
        <v>2.9520000000000057</v>
      </c>
      <c r="C15" s="32">
        <f>'Ind T2'!C8</f>
        <v>2.282999999999995</v>
      </c>
      <c r="D15" s="32">
        <f>'Ind T2'!D8</f>
        <v>2.099000000000002</v>
      </c>
      <c r="E15" s="32">
        <f>'Ind T2'!E8</f>
        <v>2.3479999999999959</v>
      </c>
      <c r="F15" s="32">
        <f>'Ind T2'!F8</f>
        <v>2.3499999999999934</v>
      </c>
      <c r="H15" s="11">
        <f t="shared" si="0"/>
        <v>-0.6690000000000107</v>
      </c>
      <c r="I15" s="31">
        <f t="shared" si="1"/>
        <v>-0.18399999999999306</v>
      </c>
      <c r="J15" s="11">
        <f t="shared" si="2"/>
        <v>0.24899999999999389</v>
      </c>
      <c r="K15" s="11">
        <f t="shared" si="3"/>
        <v>1.9999999999975593E-3</v>
      </c>
      <c r="L15" s="31">
        <f t="shared" si="4"/>
        <v>0.25099999999999145</v>
      </c>
    </row>
    <row r="16" spans="1:12" x14ac:dyDescent="0.2">
      <c r="A16" t="str">
        <f>'Ind T2'!A9</f>
        <v>Rest of manufacturing</v>
      </c>
      <c r="B16" s="32">
        <f>'Ind T2'!B9</f>
        <v>32.195999999999984</v>
      </c>
      <c r="C16" s="32">
        <f>'Ind T2'!C9</f>
        <v>33.903999999999947</v>
      </c>
      <c r="D16" s="32">
        <f>'Ind T2'!D9</f>
        <v>31.470000000000073</v>
      </c>
      <c r="E16" s="32">
        <f>'Ind T2'!E9</f>
        <v>29.159999999999997</v>
      </c>
      <c r="F16" s="32">
        <f>'Ind T2'!F9</f>
        <v>26.740999999999943</v>
      </c>
      <c r="H16" s="11">
        <f t="shared" si="0"/>
        <v>1.7079999999999629</v>
      </c>
      <c r="I16" s="31">
        <f t="shared" si="1"/>
        <v>-2.4339999999998732</v>
      </c>
      <c r="J16" s="11">
        <f t="shared" si="2"/>
        <v>-2.3100000000000769</v>
      </c>
      <c r="K16" s="11">
        <f t="shared" si="3"/>
        <v>-2.4190000000000538</v>
      </c>
      <c r="L16" s="31">
        <f t="shared" si="4"/>
        <v>-4.7290000000001307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17.280999999999981</v>
      </c>
      <c r="C18" s="31">
        <f>'Ind T1'!C9</f>
        <v>19.020999999999965</v>
      </c>
      <c r="D18" s="31">
        <f>'Ind T1'!D9</f>
        <v>18.45299999999995</v>
      </c>
      <c r="E18" s="31">
        <f>'Ind T1'!E9</f>
        <v>18.263999999999957</v>
      </c>
      <c r="F18" s="31">
        <f>'Ind T1'!F9</f>
        <v>18.494000000000039</v>
      </c>
      <c r="H18" s="31">
        <f t="shared" si="0"/>
        <v>1.7399999999999842</v>
      </c>
      <c r="I18" s="31">
        <f t="shared" si="1"/>
        <v>-0.5680000000000156</v>
      </c>
      <c r="J18" s="31">
        <f t="shared" si="2"/>
        <v>-0.18899999999999295</v>
      </c>
      <c r="K18" s="31">
        <f t="shared" si="3"/>
        <v>0.23000000000008214</v>
      </c>
      <c r="L18" s="31">
        <f t="shared" si="4"/>
        <v>4.1000000000089187E-2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81.519999999999982</v>
      </c>
      <c r="C20" s="31">
        <f>'Ind T1'!C10</f>
        <v>86.510000000000019</v>
      </c>
      <c r="D20" s="31">
        <f>'Ind T1'!D10</f>
        <v>84.826000000000036</v>
      </c>
      <c r="E20" s="31">
        <f>'Ind T1'!E10</f>
        <v>88.223000000000042</v>
      </c>
      <c r="F20" s="31">
        <f>'Ind T1'!F10</f>
        <v>93.174000000000035</v>
      </c>
      <c r="H20" s="31">
        <f t="shared" si="0"/>
        <v>4.9900000000000375</v>
      </c>
      <c r="I20" s="31">
        <f t="shared" si="1"/>
        <v>-1.6839999999999833</v>
      </c>
      <c r="J20" s="31">
        <f t="shared" si="2"/>
        <v>3.3970000000000056</v>
      </c>
      <c r="K20" s="31">
        <f t="shared" si="3"/>
        <v>4.9509999999999934</v>
      </c>
      <c r="L20" s="31">
        <f t="shared" si="4"/>
        <v>8.347999999999999</v>
      </c>
    </row>
    <row r="21" spans="1:12" x14ac:dyDescent="0.2">
      <c r="A21" s="10" t="str">
        <f>'Ind T2'!A13</f>
        <v>Wholesale and retail trade</v>
      </c>
      <c r="B21" s="32">
        <f>'Ind T2'!B13</f>
        <v>40.337000000000018</v>
      </c>
      <c r="C21" s="32">
        <f>'Ind T2'!C13</f>
        <v>43.924000000000042</v>
      </c>
      <c r="D21" s="32">
        <f>'Ind T2'!D13</f>
        <v>42.643000000000022</v>
      </c>
      <c r="E21" s="32">
        <f>'Ind T2'!E13</f>
        <v>43.028000000000013</v>
      </c>
      <c r="F21" s="32">
        <f>'Ind T2'!F13</f>
        <v>43.637000000000022</v>
      </c>
      <c r="H21" s="11">
        <f t="shared" si="0"/>
        <v>3.5870000000000246</v>
      </c>
      <c r="I21" s="31">
        <f t="shared" si="1"/>
        <v>-1.2810000000000201</v>
      </c>
      <c r="J21" s="11">
        <f t="shared" si="2"/>
        <v>0.38499999999999091</v>
      </c>
      <c r="K21" s="11">
        <f t="shared" si="3"/>
        <v>0.60900000000000887</v>
      </c>
      <c r="L21" s="31">
        <f t="shared" si="4"/>
        <v>0.99399999999999977</v>
      </c>
    </row>
    <row r="22" spans="1:12" x14ac:dyDescent="0.2">
      <c r="A22" s="10" t="str">
        <f>'Ind T2'!A14</f>
        <v>Transport and storage</v>
      </c>
      <c r="B22" s="32">
        <f>'Ind T2'!B14</f>
        <v>12.731999999999992</v>
      </c>
      <c r="C22" s="32">
        <f>'Ind T2'!C14</f>
        <v>14.040999999999995</v>
      </c>
      <c r="D22" s="32">
        <f>'Ind T2'!D14</f>
        <v>13.842999999999986</v>
      </c>
      <c r="E22" s="32">
        <f>'Ind T2'!E14</f>
        <v>14.512000000000022</v>
      </c>
      <c r="F22" s="32">
        <f>'Ind T2'!F14</f>
        <v>14.707000000000027</v>
      </c>
      <c r="H22" s="11">
        <f t="shared" si="0"/>
        <v>1.3090000000000028</v>
      </c>
      <c r="I22" s="31">
        <f t="shared" si="1"/>
        <v>-0.19800000000000928</v>
      </c>
      <c r="J22" s="11">
        <f t="shared" si="2"/>
        <v>0.66900000000003601</v>
      </c>
      <c r="K22" s="11">
        <f t="shared" si="3"/>
        <v>0.19500000000000561</v>
      </c>
      <c r="L22" s="31">
        <f t="shared" si="4"/>
        <v>0.86400000000004162</v>
      </c>
    </row>
    <row r="23" spans="1:12" x14ac:dyDescent="0.2">
      <c r="A23" s="10" t="str">
        <f>'Ind T2'!A15</f>
        <v>Accommodation and food</v>
      </c>
      <c r="B23" s="32">
        <f>'Ind T2'!B15</f>
        <v>28.450999999999969</v>
      </c>
      <c r="C23" s="32">
        <f>'Ind T2'!C15</f>
        <v>28.544999999999984</v>
      </c>
      <c r="D23" s="32">
        <f>'Ind T2'!D15</f>
        <v>28.340000000000028</v>
      </c>
      <c r="E23" s="32">
        <f>'Ind T2'!E15</f>
        <v>30.683000000000007</v>
      </c>
      <c r="F23" s="32">
        <f>'Ind T2'!F15</f>
        <v>34.829999999999991</v>
      </c>
      <c r="H23" s="11">
        <f t="shared" si="0"/>
        <v>9.4000000000015405E-2</v>
      </c>
      <c r="I23" s="31">
        <f t="shared" si="1"/>
        <v>-0.20499999999995566</v>
      </c>
      <c r="J23" s="11">
        <f t="shared" si="2"/>
        <v>2.3429999999999787</v>
      </c>
      <c r="K23" s="11">
        <f t="shared" si="3"/>
        <v>4.1469999999999843</v>
      </c>
      <c r="L23" s="31">
        <f t="shared" si="4"/>
        <v>6.4899999999999629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54.988000000000021</v>
      </c>
      <c r="C25" s="31">
        <f>'Ind T1'!C11</f>
        <v>58.941000000000003</v>
      </c>
      <c r="D25" s="31">
        <f>'Ind T1'!D11</f>
        <v>56.321000000000012</v>
      </c>
      <c r="E25" s="31">
        <f>'Ind T1'!E11</f>
        <v>56.638000000000069</v>
      </c>
      <c r="F25" s="31">
        <f>'Ind T1'!F11</f>
        <v>59.350000000000037</v>
      </c>
      <c r="H25" s="31">
        <f t="shared" si="0"/>
        <v>3.9529999999999816</v>
      </c>
      <c r="I25" s="31">
        <f t="shared" si="1"/>
        <v>-2.6199999999999903</v>
      </c>
      <c r="J25" s="31">
        <f t="shared" si="2"/>
        <v>0.31700000000005701</v>
      </c>
      <c r="K25" s="31">
        <f t="shared" si="3"/>
        <v>2.7119999999999678</v>
      </c>
      <c r="L25" s="31">
        <f t="shared" si="4"/>
        <v>3.0290000000000248</v>
      </c>
    </row>
    <row r="26" spans="1:12" x14ac:dyDescent="0.2">
      <c r="A26" s="10" t="str">
        <f>'Ind T2'!A16</f>
        <v>Media</v>
      </c>
      <c r="B26" s="11">
        <f>'Ind T2'!B16</f>
        <v>1.5329999999999997</v>
      </c>
      <c r="C26" s="11">
        <f>'Ind T2'!C16</f>
        <v>2.0410000000000004</v>
      </c>
      <c r="D26" s="11">
        <f>'Ind T2'!D16</f>
        <v>1.6810000000000029</v>
      </c>
      <c r="E26" s="11">
        <f>'Ind T2'!E16</f>
        <v>1.6669999999999967</v>
      </c>
      <c r="F26" s="11">
        <f>'Ind T2'!F16</f>
        <v>1.7120000000000011</v>
      </c>
      <c r="H26" s="11">
        <f t="shared" si="0"/>
        <v>0.50800000000000067</v>
      </c>
      <c r="I26" s="31">
        <f t="shared" si="1"/>
        <v>-0.35999999999999743</v>
      </c>
      <c r="J26" s="11">
        <f t="shared" si="2"/>
        <v>-1.400000000000623E-2</v>
      </c>
      <c r="K26" s="11">
        <f t="shared" si="3"/>
        <v>4.500000000000437E-2</v>
      </c>
      <c r="L26" s="31">
        <f t="shared" si="4"/>
        <v>3.099999999999814E-2</v>
      </c>
    </row>
    <row r="27" spans="1:12" x14ac:dyDescent="0.2">
      <c r="A27" s="10" t="str">
        <f>'Ind T2'!A17</f>
        <v>Information technology</v>
      </c>
      <c r="B27" s="11">
        <f>'Ind T2'!B17</f>
        <v>2.5000000000000071</v>
      </c>
      <c r="C27" s="11">
        <f>'Ind T2'!C17</f>
        <v>1.9900000000000002</v>
      </c>
      <c r="D27" s="11">
        <f>'Ind T2'!D17</f>
        <v>1.6880000000000019</v>
      </c>
      <c r="E27" s="11">
        <f>'Ind T2'!E17</f>
        <v>1.8540000000000019</v>
      </c>
      <c r="F27" s="11">
        <f>'Ind T2'!F17</f>
        <v>2.0549999999999917</v>
      </c>
      <c r="H27" s="11">
        <f t="shared" si="0"/>
        <v>-0.51000000000000689</v>
      </c>
      <c r="I27" s="31">
        <f t="shared" si="1"/>
        <v>-0.30199999999999827</v>
      </c>
      <c r="J27" s="11">
        <f t="shared" si="2"/>
        <v>0.16599999999999993</v>
      </c>
      <c r="K27" s="11">
        <f t="shared" si="3"/>
        <v>0.20099999999998985</v>
      </c>
      <c r="L27" s="31">
        <f t="shared" si="4"/>
        <v>0.36699999999998978</v>
      </c>
    </row>
    <row r="28" spans="1:12" x14ac:dyDescent="0.2">
      <c r="A28" s="10" t="str">
        <f>'Ind T2'!A18</f>
        <v>Finance and insurance</v>
      </c>
      <c r="B28" s="11">
        <f>'Ind T2'!B18</f>
        <v>2.4960000000000018</v>
      </c>
      <c r="C28" s="11">
        <f>'Ind T2'!C18</f>
        <v>2.8609999999999989</v>
      </c>
      <c r="D28" s="11">
        <f>'Ind T2'!D18</f>
        <v>2.7710000000000043</v>
      </c>
      <c r="E28" s="11">
        <f>'Ind T2'!E18</f>
        <v>2.7790000000000035</v>
      </c>
      <c r="F28" s="11">
        <f>'Ind T2'!F18</f>
        <v>2.7289999999999988</v>
      </c>
      <c r="H28" s="11">
        <f t="shared" si="0"/>
        <v>0.3649999999999971</v>
      </c>
      <c r="I28" s="31">
        <f t="shared" si="1"/>
        <v>-8.9999999999994529E-2</v>
      </c>
      <c r="J28" s="11">
        <f t="shared" si="2"/>
        <v>7.9999999999991189E-3</v>
      </c>
      <c r="K28" s="11">
        <f t="shared" si="3"/>
        <v>-5.0000000000004707E-2</v>
      </c>
      <c r="L28" s="31">
        <f t="shared" si="4"/>
        <v>-4.2000000000005588E-2</v>
      </c>
    </row>
    <row r="29" spans="1:12" x14ac:dyDescent="0.2">
      <c r="A29" s="10" t="str">
        <f>'Ind T2'!A19</f>
        <v>Real estate</v>
      </c>
      <c r="B29" s="11">
        <f>'Ind T2'!B19</f>
        <v>4.2390000000000043</v>
      </c>
      <c r="C29" s="11">
        <f>'Ind T2'!C19</f>
        <v>3.2509999999999963</v>
      </c>
      <c r="D29" s="11">
        <f>'Ind T2'!D19</f>
        <v>3.2339999999999964</v>
      </c>
      <c r="E29" s="11">
        <f>'Ind T2'!E19</f>
        <v>3.2860000000000009</v>
      </c>
      <c r="F29" s="11">
        <f>'Ind T2'!F19</f>
        <v>3.5700000000000016</v>
      </c>
      <c r="H29" s="11">
        <f t="shared" ref="H29:H31" si="9">C29-B29</f>
        <v>-0.98800000000000798</v>
      </c>
      <c r="I29" s="31">
        <f t="shared" ref="I29:I31" si="10">D29-C29</f>
        <v>-1.6999999999999904E-2</v>
      </c>
      <c r="J29" s="11">
        <f t="shared" ref="J29:J31" si="11">E29-D29</f>
        <v>5.2000000000004487E-2</v>
      </c>
      <c r="K29" s="11">
        <f t="shared" ref="K29:K31" si="12">F29-E29</f>
        <v>0.2840000000000007</v>
      </c>
      <c r="L29" s="31">
        <f t="shared" si="4"/>
        <v>0.33600000000000518</v>
      </c>
    </row>
    <row r="30" spans="1:12" x14ac:dyDescent="0.2">
      <c r="A30" s="10" t="str">
        <f>'Ind T2'!A20</f>
        <v>Professional services</v>
      </c>
      <c r="B30" s="11">
        <f>'Ind T2'!B20</f>
        <v>15.939999999999991</v>
      </c>
      <c r="C30" s="11">
        <f>'Ind T2'!C20</f>
        <v>17.101000000000028</v>
      </c>
      <c r="D30" s="11">
        <f>'Ind T2'!D20</f>
        <v>18.438000000000009</v>
      </c>
      <c r="E30" s="11">
        <f>'Ind T2'!E20</f>
        <v>19.187000000000058</v>
      </c>
      <c r="F30" s="11">
        <f>'Ind T2'!F20</f>
        <v>20.218999999999983</v>
      </c>
      <c r="H30" s="11">
        <f t="shared" si="9"/>
        <v>1.1610000000000369</v>
      </c>
      <c r="I30" s="31">
        <f t="shared" si="10"/>
        <v>1.336999999999982</v>
      </c>
      <c r="J30" s="11">
        <f t="shared" si="11"/>
        <v>0.74900000000004852</v>
      </c>
      <c r="K30" s="11">
        <f t="shared" si="12"/>
        <v>1.0319999999999254</v>
      </c>
      <c r="L30" s="31">
        <f t="shared" si="4"/>
        <v>1.7809999999999739</v>
      </c>
    </row>
    <row r="31" spans="1:12" x14ac:dyDescent="0.2">
      <c r="A31" s="10" t="str">
        <f>'Ind T2'!A21</f>
        <v>Support services</v>
      </c>
      <c r="B31" s="11">
        <f>'Ind T2'!B21</f>
        <v>12.885000000000021</v>
      </c>
      <c r="C31" s="11">
        <f>'Ind T2'!C21</f>
        <v>15.368999999999994</v>
      </c>
      <c r="D31" s="11">
        <f>'Ind T2'!D21</f>
        <v>13.633999999999979</v>
      </c>
      <c r="E31" s="11">
        <f>'Ind T2'!E21</f>
        <v>14.316000000000017</v>
      </c>
      <c r="F31" s="11">
        <f>'Ind T2'!F21</f>
        <v>15.262000000000047</v>
      </c>
      <c r="H31" s="11">
        <f t="shared" si="9"/>
        <v>2.4839999999999733</v>
      </c>
      <c r="I31" s="31">
        <f t="shared" si="10"/>
        <v>-1.7350000000000154</v>
      </c>
      <c r="J31" s="11">
        <f t="shared" si="11"/>
        <v>0.68200000000003769</v>
      </c>
      <c r="K31" s="11">
        <f t="shared" si="12"/>
        <v>0.94600000000002993</v>
      </c>
      <c r="L31" s="31">
        <f t="shared" si="4"/>
        <v>1.6280000000000676</v>
      </c>
    </row>
    <row r="32" spans="1:12" x14ac:dyDescent="0.2">
      <c r="A32" s="10" t="str">
        <f>'Ind T2'!A25</f>
        <v>Arts and entertainment</v>
      </c>
      <c r="B32" s="11">
        <f>'Ind T2'!B25</f>
        <v>7.027000000000001</v>
      </c>
      <c r="C32" s="11">
        <f>'Ind T2'!C25</f>
        <v>8.0789999999999882</v>
      </c>
      <c r="D32" s="11">
        <f>'Ind T2'!D25</f>
        <v>7.1999999999999869</v>
      </c>
      <c r="E32" s="11">
        <f>'Ind T2'!E25</f>
        <v>6.0779999999999976</v>
      </c>
      <c r="F32" s="11">
        <f>'Ind T2'!F25</f>
        <v>6.3320000000000194</v>
      </c>
      <c r="H32" s="11">
        <f t="shared" ref="H32" si="13">C32-B32</f>
        <v>1.0519999999999872</v>
      </c>
      <c r="I32" s="31">
        <f t="shared" ref="I32:I33" si="14">D32-C32</f>
        <v>-0.87900000000000134</v>
      </c>
      <c r="J32" s="11">
        <f t="shared" ref="J32:J33" si="15">E32-D32</f>
        <v>-1.1219999999999892</v>
      </c>
      <c r="K32" s="11">
        <f t="shared" ref="K32:K33" si="16">F32-E32</f>
        <v>0.25400000000002176</v>
      </c>
      <c r="L32" s="31">
        <f t="shared" si="4"/>
        <v>-0.86799999999996746</v>
      </c>
    </row>
    <row r="33" spans="1:12" x14ac:dyDescent="0.2">
      <c r="A33" s="10" t="str">
        <f>'Ind T2'!A26</f>
        <v>Other services</v>
      </c>
      <c r="B33" s="11">
        <f>'Ind T2'!B26</f>
        <v>8.3679999999999968</v>
      </c>
      <c r="C33" s="11">
        <f>'Ind T2'!C26</f>
        <v>8.2490000000000006</v>
      </c>
      <c r="D33" s="11">
        <f>'Ind T2'!D26</f>
        <v>7.6750000000000265</v>
      </c>
      <c r="E33" s="11">
        <f>'Ind T2'!E26</f>
        <v>7.4709999999999965</v>
      </c>
      <c r="F33" s="11">
        <f>'Ind T2'!F26</f>
        <v>7.4709999999999877</v>
      </c>
      <c r="H33" s="11">
        <f>C33-B33</f>
        <v>-0.11899999999999622</v>
      </c>
      <c r="I33" s="31">
        <f t="shared" si="14"/>
        <v>-0.57399999999997409</v>
      </c>
      <c r="J33" s="11">
        <f t="shared" si="15"/>
        <v>-0.20400000000002994</v>
      </c>
      <c r="K33" s="11">
        <f t="shared" si="16"/>
        <v>-8.8817841970012523E-15</v>
      </c>
      <c r="L33" s="31">
        <f t="shared" si="4"/>
        <v>-0.20400000000003882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67.418000000000077</v>
      </c>
      <c r="C35" s="31">
        <f>'Ind T1'!C12</f>
        <v>62.635999999999989</v>
      </c>
      <c r="D35" s="31">
        <f>'Ind T1'!D12</f>
        <v>63.809999999999903</v>
      </c>
      <c r="E35" s="31">
        <f>'Ind T1'!E12</f>
        <v>67.848000000000042</v>
      </c>
      <c r="F35" s="31">
        <f>'Ind T1'!F12</f>
        <v>73.442999999999941</v>
      </c>
      <c r="H35" s="31">
        <f t="shared" si="0"/>
        <v>-4.7820000000000888</v>
      </c>
      <c r="I35" s="31">
        <f t="shared" si="1"/>
        <v>1.1739999999999142</v>
      </c>
      <c r="J35" s="31">
        <f t="shared" si="2"/>
        <v>4.0380000000001388</v>
      </c>
      <c r="K35" s="31">
        <f t="shared" si="3"/>
        <v>5.5949999999998994</v>
      </c>
      <c r="L35" s="31">
        <f t="shared" si="4"/>
        <v>9.6330000000000382</v>
      </c>
    </row>
    <row r="36" spans="1:12" x14ac:dyDescent="0.2">
      <c r="A36" s="10" t="str">
        <f>'Ind T2'!A22</f>
        <v>Public admin. and defence</v>
      </c>
      <c r="B36" s="32">
        <f>'Ind T2'!B22</f>
        <v>10.526999999999987</v>
      </c>
      <c r="C36" s="32">
        <f>'Ind T2'!C22</f>
        <v>10.377000000000001</v>
      </c>
      <c r="D36" s="32">
        <f>'Ind T2'!D22</f>
        <v>10.752000000000001</v>
      </c>
      <c r="E36" s="32">
        <f>'Ind T2'!E22</f>
        <v>10.542000000000019</v>
      </c>
      <c r="F36" s="32">
        <f>'Ind T2'!F22</f>
        <v>10.735999999999988</v>
      </c>
      <c r="H36" s="11">
        <f t="shared" si="0"/>
        <v>-0.14999999999998614</v>
      </c>
      <c r="I36" s="31">
        <f t="shared" si="1"/>
        <v>0.375</v>
      </c>
      <c r="J36" s="11">
        <f t="shared" si="2"/>
        <v>-0.20999999999998131</v>
      </c>
      <c r="K36" s="11">
        <f t="shared" si="3"/>
        <v>0.19399999999996886</v>
      </c>
      <c r="L36" s="31">
        <f t="shared" si="4"/>
        <v>-1.6000000000012449E-2</v>
      </c>
    </row>
    <row r="37" spans="1:12" x14ac:dyDescent="0.2">
      <c r="A37" s="10" t="str">
        <f>'Ind T2'!A23</f>
        <v>Education</v>
      </c>
      <c r="B37" s="32">
        <f>'Ind T2'!B23</f>
        <v>21.32600000000005</v>
      </c>
      <c r="C37" s="32">
        <f>'Ind T2'!C23</f>
        <v>17.726999999999993</v>
      </c>
      <c r="D37" s="32">
        <f>'Ind T2'!D23</f>
        <v>18.214999999999975</v>
      </c>
      <c r="E37" s="32">
        <f>'Ind T2'!E23</f>
        <v>19.602</v>
      </c>
      <c r="F37" s="32">
        <f>'Ind T2'!F23</f>
        <v>21.333999999999975</v>
      </c>
      <c r="H37" s="11">
        <f t="shared" si="0"/>
        <v>-3.599000000000057</v>
      </c>
      <c r="I37" s="31">
        <f t="shared" si="1"/>
        <v>0.48799999999998178</v>
      </c>
      <c r="J37" s="11">
        <f t="shared" si="2"/>
        <v>1.3870000000000253</v>
      </c>
      <c r="K37" s="11">
        <f t="shared" si="3"/>
        <v>1.7319999999999744</v>
      </c>
      <c r="L37" s="31">
        <f t="shared" si="4"/>
        <v>3.1189999999999998</v>
      </c>
    </row>
    <row r="38" spans="1:12" x14ac:dyDescent="0.2">
      <c r="A38" s="10" t="str">
        <f>'Ind T2'!A24</f>
        <v>Health and social work</v>
      </c>
      <c r="B38" s="32">
        <f>'Ind T2'!B24</f>
        <v>35.56500000000004</v>
      </c>
      <c r="C38" s="32">
        <f>'Ind T2'!C24</f>
        <v>34.531999999999996</v>
      </c>
      <c r="D38" s="32">
        <f>'Ind T2'!D24</f>
        <v>34.842999999999925</v>
      </c>
      <c r="E38" s="32">
        <f>'Ind T2'!E24</f>
        <v>37.704000000000022</v>
      </c>
      <c r="F38" s="32">
        <f>'Ind T2'!F24</f>
        <v>41.372999999999976</v>
      </c>
      <c r="H38" s="11">
        <f t="shared" si="0"/>
        <v>-1.0330000000000439</v>
      </c>
      <c r="I38" s="31">
        <f t="shared" si="1"/>
        <v>0.31099999999992889</v>
      </c>
      <c r="J38" s="11">
        <f t="shared" si="2"/>
        <v>2.8610000000000966</v>
      </c>
      <c r="K38" s="11">
        <f t="shared" si="3"/>
        <v>3.6689999999999543</v>
      </c>
      <c r="L38" s="31">
        <f t="shared" si="4"/>
        <v>6.5300000000000509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268.68700000000007</v>
      </c>
      <c r="C40" s="33">
        <f>'Ind T1'!C14</f>
        <v>276.16099999999989</v>
      </c>
      <c r="D40" s="33">
        <f>'Ind T1'!D14</f>
        <v>269.48799999999994</v>
      </c>
      <c r="E40" s="33">
        <f>'Ind T1'!E14</f>
        <v>274.87100000000009</v>
      </c>
      <c r="F40" s="33">
        <f>'Ind T1'!F14</f>
        <v>285.42899999999997</v>
      </c>
      <c r="G40" s="24"/>
      <c r="H40" s="34">
        <f t="shared" si="0"/>
        <v>7.473999999999819</v>
      </c>
      <c r="I40" s="34">
        <f>D40-C40</f>
        <v>-6.672999999999945</v>
      </c>
      <c r="J40" s="34">
        <f>E40-D40</f>
        <v>5.3830000000001519</v>
      </c>
      <c r="K40" s="34">
        <f>F40-E40</f>
        <v>10.557999999999879</v>
      </c>
      <c r="L40" s="205">
        <f t="shared" si="4"/>
        <v>15.941000000000031</v>
      </c>
    </row>
    <row r="44" spans="1:12" ht="15.75" x14ac:dyDescent="0.25">
      <c r="A44" s="19" t="str">
        <f>CONCATENATE(A1," (Continued)")</f>
        <v>Industry Table 4  Employment by Industry Group in Sector (SIC 2007), 2015-2035, Cumbria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3.3320010220033724</v>
      </c>
      <c r="C50" s="44">
        <f t="shared" ref="B50:E54" si="17">IF(AND(D$5-C$5 &lt;&gt; 0,C7&lt;&gt;0,D7&lt;&gt;0),(EXP(LN(D7/C7)/(D$5-C$5))-1)*100,0)</f>
        <v>-3.8219178082192218</v>
      </c>
      <c r="D50" s="44">
        <f t="shared" si="17"/>
        <v>-4.5619156220066959E-2</v>
      </c>
      <c r="E50" s="44">
        <f t="shared" si="17"/>
        <v>-9.174112638837828E-2</v>
      </c>
      <c r="F50" s="44">
        <f>IF(AND(F$5-D$5 &lt;&gt; 0,D7&lt;&gt;0,F7&lt;&gt;0),(EXP(LN(F7/D7)/(F$5-D$5))-1)*100,0)</f>
        <v>-7.6369501491801994E-2</v>
      </c>
      <c r="H50" s="44">
        <f>(B7/B$40)*100</f>
        <v>2.3830702639130319</v>
      </c>
      <c r="I50" s="44">
        <f>(C7/C$40)*100</f>
        <v>2.6433855613211157</v>
      </c>
      <c r="J50" s="44">
        <f>(D7/D$40)*100</f>
        <v>2.6053108116131334</v>
      </c>
      <c r="K50" s="44">
        <f>(E7/E$40)*100</f>
        <v>2.5484681905330127</v>
      </c>
      <c r="L50" s="44">
        <f>(F7/F$40)*100</f>
        <v>2.4317781304632704</v>
      </c>
    </row>
    <row r="51" spans="1:12" x14ac:dyDescent="0.2">
      <c r="A51" t="str">
        <f>A8</f>
        <v>Agriculture</v>
      </c>
      <c r="B51" s="40">
        <f t="shared" si="17"/>
        <v>0.6445549297808828</v>
      </c>
      <c r="C51" s="44">
        <f t="shared" si="17"/>
        <v>-0.58550866064904783</v>
      </c>
      <c r="D51" s="40">
        <f t="shared" si="17"/>
        <v>0.56774963031644976</v>
      </c>
      <c r="E51" s="40">
        <f t="shared" si="17"/>
        <v>0.21498828526709257</v>
      </c>
      <c r="F51" s="44">
        <f t="shared" ref="F51:F83" si="18">IF(AND(F$5-D$5 &lt;&gt; 0,D8&lt;&gt;0,F8&lt;&gt;0),(EXP(LN(F8/D8)/(F$5-D$5))-1)*100,0)</f>
        <v>0.33243769878945617</v>
      </c>
      <c r="H51" s="40">
        <f t="shared" ref="H51:L54" si="19">(B8/B$7)*100</f>
        <v>62.392628455411568</v>
      </c>
      <c r="I51" s="40">
        <f t="shared" si="19"/>
        <v>56.150684931506831</v>
      </c>
      <c r="J51" s="40">
        <f t="shared" si="19"/>
        <v>58.040165218629781</v>
      </c>
      <c r="K51" s="40">
        <f t="shared" si="19"/>
        <v>59.842969307637361</v>
      </c>
      <c r="L51" s="40">
        <f t="shared" si="19"/>
        <v>61.705806079815616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23.56696484491323</v>
      </c>
      <c r="C52" s="44">
        <f t="shared" si="17"/>
        <v>-8.7563451776649597</v>
      </c>
      <c r="D52" s="40">
        <f t="shared" si="17"/>
        <v>-4.0410703396665193</v>
      </c>
      <c r="E52" s="40">
        <f t="shared" si="17"/>
        <v>-2.9415422034118288</v>
      </c>
      <c r="F52" s="44">
        <f t="shared" si="18"/>
        <v>-3.3094443611392466</v>
      </c>
      <c r="H52" s="40">
        <f t="shared" si="19"/>
        <v>5.2787755739496944</v>
      </c>
      <c r="I52" s="40">
        <f t="shared" si="19"/>
        <v>10.794520547945206</v>
      </c>
      <c r="J52" s="40">
        <f t="shared" si="19"/>
        <v>10.240706452072363</v>
      </c>
      <c r="K52" s="40">
        <f t="shared" si="19"/>
        <v>8.3511777301927168</v>
      </c>
      <c r="L52" s="40">
        <f t="shared" si="19"/>
        <v>6.2527013398645721</v>
      </c>
    </row>
    <row r="53" spans="1:12" x14ac:dyDescent="0.2">
      <c r="A53" t="str">
        <f>A10</f>
        <v>Electricity and gas</v>
      </c>
      <c r="B53" s="40">
        <f t="shared" si="17"/>
        <v>2.2898121732908283</v>
      </c>
      <c r="C53" s="44">
        <f t="shared" si="17"/>
        <v>-3.8961038961039862</v>
      </c>
      <c r="D53" s="40">
        <f t="shared" si="17"/>
        <v>-0.51580421462512627</v>
      </c>
      <c r="E53" s="40">
        <f t="shared" si="17"/>
        <v>-0.15516212218057435</v>
      </c>
      <c r="F53" s="44">
        <f t="shared" si="18"/>
        <v>-0.27552118285277816</v>
      </c>
      <c r="H53" s="40">
        <f t="shared" si="19"/>
        <v>9.8859909417460194</v>
      </c>
      <c r="I53" s="40">
        <f t="shared" si="19"/>
        <v>9.4931506849315177</v>
      </c>
      <c r="J53" s="40">
        <f t="shared" si="19"/>
        <v>9.4858282295969296</v>
      </c>
      <c r="K53" s="40">
        <f t="shared" si="19"/>
        <v>9.2648108493932657</v>
      </c>
      <c r="L53" s="40">
        <f t="shared" si="19"/>
        <v>9.2061662584641812</v>
      </c>
    </row>
    <row r="54" spans="1:12" x14ac:dyDescent="0.2">
      <c r="A54" t="str">
        <f>A11</f>
        <v>Water and sewerage</v>
      </c>
      <c r="B54" s="40">
        <f t="shared" si="17"/>
        <v>4.5966847858075477</v>
      </c>
      <c r="C54" s="44">
        <f t="shared" si="17"/>
        <v>-9.2441860465115049</v>
      </c>
      <c r="D54" s="40">
        <f t="shared" si="17"/>
        <v>0.22956497261079623</v>
      </c>
      <c r="E54" s="40">
        <f t="shared" si="17"/>
        <v>3.7933913647369977E-2</v>
      </c>
      <c r="F54" s="44">
        <f t="shared" si="18"/>
        <v>0.10177018938863913</v>
      </c>
      <c r="H54" s="40">
        <f t="shared" si="19"/>
        <v>22.442605028892704</v>
      </c>
      <c r="I54" s="40">
        <f t="shared" si="19"/>
        <v>23.56164383561644</v>
      </c>
      <c r="J54" s="40">
        <f t="shared" si="19"/>
        <v>22.233300099700937</v>
      </c>
      <c r="K54" s="40">
        <f t="shared" si="19"/>
        <v>22.541042112776655</v>
      </c>
      <c r="L54" s="40">
        <f t="shared" si="19"/>
        <v>22.835326321855639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0.40890752590596602</v>
      </c>
      <c r="C56" s="44">
        <f t="shared" si="20"/>
        <v>-6.4570210523791305</v>
      </c>
      <c r="D56" s="44">
        <f t="shared" si="20"/>
        <v>-1.1335322858433305</v>
      </c>
      <c r="E56" s="44">
        <f t="shared" si="20"/>
        <v>-0.80541405991255699</v>
      </c>
      <c r="F56" s="44">
        <f t="shared" si="18"/>
        <v>-0.91490761925290265</v>
      </c>
      <c r="H56" s="44">
        <f>(B13/B$40)*100</f>
        <v>15.288048919374583</v>
      </c>
      <c r="I56" s="44">
        <f>(C13/C$40)*100</f>
        <v>15.119079087923328</v>
      </c>
      <c r="J56" s="44">
        <f>(D13/D$40)*100</f>
        <v>14.493038651071691</v>
      </c>
      <c r="K56" s="44">
        <f>(E13/E$40)*100</f>
        <v>13.421932470140534</v>
      </c>
      <c r="L56" s="44">
        <f>(F13/F$40)*100</f>
        <v>11.921353471441215</v>
      </c>
    </row>
    <row r="57" spans="1:12" x14ac:dyDescent="0.2">
      <c r="A57" t="str">
        <f>A14</f>
        <v>Food drink and tobacco</v>
      </c>
      <c r="B57" s="40">
        <f t="shared" si="20"/>
        <v>-1.5670642872210094</v>
      </c>
      <c r="C57" s="44">
        <f t="shared" si="20"/>
        <v>-1.4013654329858682</v>
      </c>
      <c r="D57" s="40">
        <f t="shared" si="20"/>
        <v>-0.37821455651391167</v>
      </c>
      <c r="E57" s="40">
        <f t="shared" si="20"/>
        <v>-0.86684131668317566</v>
      </c>
      <c r="F57" s="44">
        <f t="shared" si="18"/>
        <v>-0.70423260384242514</v>
      </c>
      <c r="H57" s="40">
        <f t="shared" ref="H57:L59" si="21">(B14/B$13)*100</f>
        <v>14.433868101370617</v>
      </c>
      <c r="I57" s="40">
        <f t="shared" si="21"/>
        <v>13.330778626685506</v>
      </c>
      <c r="J57" s="40">
        <f t="shared" si="21"/>
        <v>14.051258417185103</v>
      </c>
      <c r="K57" s="40">
        <f t="shared" si="21"/>
        <v>14.596264874095377</v>
      </c>
      <c r="L57" s="40">
        <f t="shared" si="21"/>
        <v>14.506127486995663</v>
      </c>
    </row>
    <row r="58" spans="1:12" x14ac:dyDescent="0.2">
      <c r="A58" t="str">
        <f>A15</f>
        <v>Engineering</v>
      </c>
      <c r="B58" s="40">
        <f t="shared" si="20"/>
        <v>-6.2227723275509845</v>
      </c>
      <c r="C58" s="44">
        <f t="shared" si="20"/>
        <v>-8.0595707402537631</v>
      </c>
      <c r="D58" s="40">
        <f t="shared" si="20"/>
        <v>2.2673802234271623</v>
      </c>
      <c r="E58" s="40">
        <f t="shared" si="20"/>
        <v>8.5146243757217022E-3</v>
      </c>
      <c r="F58" s="44">
        <f t="shared" si="18"/>
        <v>0.75587097253588809</v>
      </c>
      <c r="H58" s="40">
        <f t="shared" si="21"/>
        <v>7.1865033960610694</v>
      </c>
      <c r="I58" s="40">
        <f t="shared" si="21"/>
        <v>5.4678705721744523</v>
      </c>
      <c r="J58" s="40">
        <f t="shared" si="21"/>
        <v>5.3741966868935096</v>
      </c>
      <c r="K58" s="40">
        <f t="shared" si="21"/>
        <v>6.3643509608868776</v>
      </c>
      <c r="L58" s="40">
        <f t="shared" si="21"/>
        <v>6.9062803068151686</v>
      </c>
    </row>
    <row r="59" spans="1:12" x14ac:dyDescent="0.2">
      <c r="A59" t="str">
        <f>A16</f>
        <v>Rest of manufacturing</v>
      </c>
      <c r="B59" s="40">
        <f t="shared" si="20"/>
        <v>1.3006553935760445</v>
      </c>
      <c r="C59" s="44">
        <f t="shared" si="20"/>
        <v>-7.1790939122223785</v>
      </c>
      <c r="D59" s="40">
        <f t="shared" si="20"/>
        <v>-1.5131708326056037</v>
      </c>
      <c r="E59" s="40">
        <f t="shared" si="20"/>
        <v>-0.86226041631083383</v>
      </c>
      <c r="F59" s="44">
        <f t="shared" si="18"/>
        <v>-1.0797071496817079</v>
      </c>
      <c r="H59" s="40">
        <f t="shared" si="21"/>
        <v>78.379628502568309</v>
      </c>
      <c r="I59" s="40">
        <f t="shared" si="21"/>
        <v>81.201350801140052</v>
      </c>
      <c r="J59" s="40">
        <f t="shared" si="21"/>
        <v>80.574544895921392</v>
      </c>
      <c r="K59" s="40">
        <f t="shared" si="21"/>
        <v>79.039384165017751</v>
      </c>
      <c r="L59" s="40">
        <f t="shared" si="21"/>
        <v>78.587592206189157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2.4273929350742129</v>
      </c>
      <c r="C61" s="44">
        <f>IF(AND(D$5-C$5 &lt;&gt; 0,C18&lt;&gt;0,D18&lt;&gt;0),(EXP(LN(D18/C18)/(D$5-C$5))-1)*100,0)</f>
        <v>-2.9861731770149613</v>
      </c>
      <c r="D61" s="44">
        <f>IF(AND(E$5-D$5 &lt;&gt; 0,D18&lt;&gt;0,E18&lt;&gt;0),(EXP(LN(E18/D18)/(E$5-D$5))-1)*100,0)</f>
        <v>-0.20568916265374382</v>
      </c>
      <c r="E61" s="44">
        <f>IF(AND(F$5-E$5 &lt;&gt; 0,E18&lt;&gt;0,F18&lt;&gt;0),(EXP(LN(F18/E18)/(F$5-E$5))-1)*100,0)</f>
        <v>0.12522279763331756</v>
      </c>
      <c r="F61" s="44">
        <f t="shared" si="18"/>
        <v>1.479706973244177E-2</v>
      </c>
      <c r="H61" s="44">
        <f>(B18/B$40)*100</f>
        <v>6.4316472326535994</v>
      </c>
      <c r="I61" s="44">
        <f>(C18/C$40)*100</f>
        <v>6.8876488714916198</v>
      </c>
      <c r="J61" s="44">
        <f>(D18/D$40)*100</f>
        <v>6.8474291990737814</v>
      </c>
      <c r="K61" s="44">
        <f>(E18/E$40)*100</f>
        <v>6.6445714535181777</v>
      </c>
      <c r="L61" s="44">
        <f>(F18/F$40)*100</f>
        <v>6.4793696505961336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1.4963758880108147</v>
      </c>
      <c r="C63" s="44">
        <f t="shared" si="22"/>
        <v>-1.9465957692752056</v>
      </c>
      <c r="D63" s="44">
        <f t="shared" si="22"/>
        <v>0.78840367081547402</v>
      </c>
      <c r="E63" s="44">
        <f t="shared" si="22"/>
        <v>0.54750348023600015</v>
      </c>
      <c r="F63" s="44">
        <f t="shared" si="18"/>
        <v>0.62773949909762372</v>
      </c>
      <c r="H63" s="44">
        <f>(B20/B$40)*100</f>
        <v>30.340135548054043</v>
      </c>
      <c r="I63" s="44">
        <f>(C20/C$40)*100</f>
        <v>31.325929439710915</v>
      </c>
      <c r="J63" s="44">
        <f>(D20/D$40)*100</f>
        <v>31.476726236418713</v>
      </c>
      <c r="K63" s="44">
        <f>(E20/E$40)*100</f>
        <v>32.096146919827852</v>
      </c>
      <c r="L63" s="44">
        <f>(F20/F$40)*100</f>
        <v>32.643494529287508</v>
      </c>
    </row>
    <row r="64" spans="1:12" x14ac:dyDescent="0.2">
      <c r="A64" t="str">
        <f>A21</f>
        <v>Wholesale and retail trade</v>
      </c>
      <c r="B64" s="40">
        <f t="shared" si="22"/>
        <v>2.1526346036691901</v>
      </c>
      <c r="C64" s="44">
        <f t="shared" si="22"/>
        <v>-2.9164010563701326</v>
      </c>
      <c r="D64" s="40">
        <f t="shared" si="22"/>
        <v>0.17992031700750921</v>
      </c>
      <c r="E64" s="40">
        <f t="shared" si="22"/>
        <v>0.14064228623780206</v>
      </c>
      <c r="F64" s="44">
        <f t="shared" si="18"/>
        <v>0.15373325175953578</v>
      </c>
      <c r="H64" s="40">
        <f t="shared" ref="H64:L66" si="23">(B21/B$20)*100</f>
        <v>49.481108930323877</v>
      </c>
      <c r="I64" s="40">
        <f t="shared" si="23"/>
        <v>50.773321003352258</v>
      </c>
      <c r="J64" s="40">
        <f t="shared" si="23"/>
        <v>50.271143281541043</v>
      </c>
      <c r="K64" s="40">
        <f t="shared" si="23"/>
        <v>48.771862212801643</v>
      </c>
      <c r="L64" s="40">
        <f t="shared" si="23"/>
        <v>46.833880696331597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2.4767520839400925</v>
      </c>
      <c r="C65" s="44">
        <f t="shared" si="22"/>
        <v>-1.4101559717969447</v>
      </c>
      <c r="D65" s="40">
        <f t="shared" si="22"/>
        <v>0.9483930869222279</v>
      </c>
      <c r="E65" s="40">
        <f t="shared" si="22"/>
        <v>0.13356589534894159</v>
      </c>
      <c r="F65" s="44">
        <f t="shared" si="18"/>
        <v>0.40444154102854402</v>
      </c>
      <c r="H65" s="40">
        <f t="shared" si="23"/>
        <v>15.618253189401369</v>
      </c>
      <c r="I65" s="40">
        <f t="shared" si="23"/>
        <v>16.23049358455669</v>
      </c>
      <c r="J65" s="40">
        <f t="shared" si="23"/>
        <v>16.319288897272038</v>
      </c>
      <c r="K65" s="40">
        <f t="shared" si="23"/>
        <v>16.449225258719398</v>
      </c>
      <c r="L65" s="40">
        <f t="shared" si="23"/>
        <v>15.784446304763156</v>
      </c>
    </row>
    <row r="66" spans="1:12" x14ac:dyDescent="0.2">
      <c r="A66" t="str">
        <f>A23</f>
        <v>Accommodation and food</v>
      </c>
      <c r="B66" s="40">
        <f t="shared" si="22"/>
        <v>8.2496011174448824E-2</v>
      </c>
      <c r="C66" s="44">
        <f t="shared" si="22"/>
        <v>-0.71816430197917391</v>
      </c>
      <c r="D66" s="40">
        <f t="shared" si="22"/>
        <v>1.6013772023515616</v>
      </c>
      <c r="E66" s="40">
        <f t="shared" si="22"/>
        <v>1.2757727117567397</v>
      </c>
      <c r="F66" s="44">
        <f t="shared" si="18"/>
        <v>1.3841914350736895</v>
      </c>
      <c r="H66" s="40">
        <f t="shared" si="23"/>
        <v>34.900637880274751</v>
      </c>
      <c r="I66" s="40">
        <f t="shared" si="23"/>
        <v>32.996185412091059</v>
      </c>
      <c r="J66" s="40">
        <f t="shared" si="23"/>
        <v>33.409567821186918</v>
      </c>
      <c r="K66" s="40">
        <f t="shared" si="23"/>
        <v>34.778912528478962</v>
      </c>
      <c r="L66" s="40">
        <f t="shared" si="23"/>
        <v>37.381672998905252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1.7506972601500026</v>
      </c>
      <c r="C68" s="44">
        <f t="shared" si="24"/>
        <v>-4.4451230891908722</v>
      </c>
      <c r="D68" s="44">
        <f t="shared" si="24"/>
        <v>0.11231644079687797</v>
      </c>
      <c r="E68" s="44">
        <f t="shared" si="24"/>
        <v>0.46881534679608095</v>
      </c>
      <c r="F68" s="44">
        <f t="shared" si="18"/>
        <v>0.3498415465911231</v>
      </c>
      <c r="H68" s="44">
        <f>(B25/B$40)*100</f>
        <v>20.465448644705553</v>
      </c>
      <c r="I68" s="44">
        <f>(C25/C$40)*100</f>
        <v>21.342984708195591</v>
      </c>
      <c r="J68" s="44">
        <f>(D25/D$40)*100</f>
        <v>20.899260820518919</v>
      </c>
      <c r="K68" s="44">
        <f>(E25/E$40)*100</f>
        <v>20.605302123541609</v>
      </c>
      <c r="L68" s="44">
        <f>(F25/F$40)*100</f>
        <v>20.793262072179086</v>
      </c>
    </row>
    <row r="69" spans="1:12" x14ac:dyDescent="0.2">
      <c r="A69" t="str">
        <f>A26</f>
        <v>Media</v>
      </c>
      <c r="B69" s="40">
        <f t="shared" si="24"/>
        <v>7.4175425265541328</v>
      </c>
      <c r="C69" s="44">
        <f t="shared" si="24"/>
        <v>-17.638412542871016</v>
      </c>
      <c r="D69" s="40">
        <f t="shared" si="24"/>
        <v>-0.16712520319529522</v>
      </c>
      <c r="E69" s="40">
        <f t="shared" si="24"/>
        <v>0.26672181090259262</v>
      </c>
      <c r="F69" s="44">
        <f t="shared" si="18"/>
        <v>0.1218970560951993</v>
      </c>
      <c r="H69" s="40">
        <f t="shared" ref="H69:L71" si="25">(B26/B$25)*100</f>
        <v>2.7878809922164822</v>
      </c>
      <c r="I69" s="40">
        <f t="shared" si="25"/>
        <v>3.4627848187170227</v>
      </c>
      <c r="J69" s="40">
        <f t="shared" si="25"/>
        <v>2.984677118659119</v>
      </c>
      <c r="K69" s="40">
        <f t="shared" si="25"/>
        <v>2.9432536459620655</v>
      </c>
      <c r="L69" s="40">
        <f t="shared" si="25"/>
        <v>2.8845829823083404</v>
      </c>
    </row>
    <row r="70" spans="1:12" x14ac:dyDescent="0.2">
      <c r="A70" t="str">
        <f>A27</f>
        <v>Information technology</v>
      </c>
      <c r="B70" s="40">
        <f t="shared" si="24"/>
        <v>-5.5442791077312652</v>
      </c>
      <c r="C70" s="44">
        <f t="shared" si="24"/>
        <v>-15.175879396984836</v>
      </c>
      <c r="D70" s="40">
        <f t="shared" si="24"/>
        <v>1.8937292622033475</v>
      </c>
      <c r="E70" s="40">
        <f t="shared" si="24"/>
        <v>1.0346193617696731</v>
      </c>
      <c r="F70" s="44">
        <f t="shared" si="18"/>
        <v>1.3201814615379392</v>
      </c>
      <c r="H70" s="40">
        <f t="shared" si="25"/>
        <v>4.5464464974176302</v>
      </c>
      <c r="I70" s="40">
        <f t="shared" si="25"/>
        <v>3.3762576135457496</v>
      </c>
      <c r="J70" s="40">
        <f t="shared" si="25"/>
        <v>2.9971058752507975</v>
      </c>
      <c r="K70" s="40">
        <f t="shared" si="25"/>
        <v>3.2734206716338843</v>
      </c>
      <c r="L70" s="40">
        <f t="shared" si="25"/>
        <v>3.462510530749773</v>
      </c>
    </row>
    <row r="71" spans="1:12" x14ac:dyDescent="0.2">
      <c r="A71" t="str">
        <f>A28</f>
        <v>Finance and insurance</v>
      </c>
      <c r="B71" s="40">
        <f t="shared" si="24"/>
        <v>3.4709220523284623</v>
      </c>
      <c r="C71" s="44">
        <f t="shared" si="24"/>
        <v>-3.1457532331350735</v>
      </c>
      <c r="D71" s="40">
        <f t="shared" si="24"/>
        <v>5.7674322836054337E-2</v>
      </c>
      <c r="E71" s="40">
        <f t="shared" si="24"/>
        <v>-0.18139437152765447</v>
      </c>
      <c r="F71" s="44">
        <f t="shared" si="18"/>
        <v>-0.10176834189391526</v>
      </c>
      <c r="H71" s="40">
        <f t="shared" si="25"/>
        <v>4.5391721830217513</v>
      </c>
      <c r="I71" s="40">
        <f t="shared" si="25"/>
        <v>4.8540065489218014</v>
      </c>
      <c r="J71" s="40">
        <f t="shared" si="25"/>
        <v>4.920012073649267</v>
      </c>
      <c r="K71" s="40">
        <f t="shared" si="25"/>
        <v>4.9065998093153009</v>
      </c>
      <c r="L71" s="40">
        <f t="shared" si="25"/>
        <v>4.5981465880370633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-6.4188477622205369</v>
      </c>
      <c r="C72" s="44">
        <f t="shared" si="27"/>
        <v>-0.52291602583820485</v>
      </c>
      <c r="D72" s="40">
        <f t="shared" si="27"/>
        <v>0.31953459608544676</v>
      </c>
      <c r="E72" s="40">
        <f t="shared" si="27"/>
        <v>0.83239103036734097</v>
      </c>
      <c r="F72" s="44">
        <f t="shared" si="18"/>
        <v>0.66114823003384782</v>
      </c>
      <c r="H72" s="40">
        <f t="shared" ref="H72:L72" si="28">(B29/B$25)*100</f>
        <v>7.7089546810213179</v>
      </c>
      <c r="I72" s="40">
        <f t="shared" si="28"/>
        <v>5.51568517670212</v>
      </c>
      <c r="J72" s="40">
        <f t="shared" si="28"/>
        <v>5.7420855453560762</v>
      </c>
      <c r="K72" s="40">
        <f t="shared" si="28"/>
        <v>5.8017585366714872</v>
      </c>
      <c r="L72" s="40">
        <f t="shared" si="28"/>
        <v>6.0151642796967133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1.7731689408473361</v>
      </c>
      <c r="C73" s="44">
        <f t="shared" si="29"/>
        <v>7.8182562423248836</v>
      </c>
      <c r="D73" s="40">
        <f t="shared" si="29"/>
        <v>0.7995638545377215</v>
      </c>
      <c r="E73" s="40">
        <f t="shared" si="29"/>
        <v>0.52527264484505398</v>
      </c>
      <c r="F73" s="44">
        <f t="shared" si="18"/>
        <v>0.61662001552686974</v>
      </c>
      <c r="H73" s="40">
        <f t="shared" ref="H73:L73" si="30">(B30/B$25)*100</f>
        <v>28.988142867534705</v>
      </c>
      <c r="I73" s="40">
        <f t="shared" si="30"/>
        <v>29.013759522234146</v>
      </c>
      <c r="J73" s="40">
        <f t="shared" si="30"/>
        <v>32.737344862484697</v>
      </c>
      <c r="K73" s="40">
        <f t="shared" si="30"/>
        <v>33.876549313182025</v>
      </c>
      <c r="L73" s="40">
        <f t="shared" si="30"/>
        <v>34.06739679865202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4.5057766023341994</v>
      </c>
      <c r="C74" s="44">
        <f t="shared" si="31"/>
        <v>-11.288958292667161</v>
      </c>
      <c r="D74" s="40">
        <f t="shared" si="31"/>
        <v>0.98100299387604561</v>
      </c>
      <c r="E74" s="40">
        <f t="shared" si="31"/>
        <v>0.64193448366933747</v>
      </c>
      <c r="F74" s="44">
        <f t="shared" si="18"/>
        <v>0.75483063061227984</v>
      </c>
      <c r="H74" s="40">
        <f>(B31/B$25)*100</f>
        <v>23.432385247690434</v>
      </c>
      <c r="I74" s="40">
        <f t="shared" ref="I74:L74" si="32">(C31/C$25)*100</f>
        <v>26.075227770143012</v>
      </c>
      <c r="J74" s="40">
        <f t="shared" si="32"/>
        <v>24.207666767280365</v>
      </c>
      <c r="K74" s="40">
        <f t="shared" si="32"/>
        <v>25.276316254105019</v>
      </c>
      <c r="L74" s="40">
        <f t="shared" si="32"/>
        <v>25.715248525695095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3.5492395024304457</v>
      </c>
      <c r="C75" s="44">
        <f t="shared" si="33"/>
        <v>-10.880059413293752</v>
      </c>
      <c r="D75" s="40">
        <f t="shared" si="33"/>
        <v>-3.3313530605974306</v>
      </c>
      <c r="E75" s="40">
        <f t="shared" si="33"/>
        <v>0.410243680220157</v>
      </c>
      <c r="F75" s="44">
        <f t="shared" si="18"/>
        <v>-0.8527756235503281</v>
      </c>
      <c r="H75" s="40">
        <f t="shared" ref="H75:L75" si="34">(B32/B$25)*100</f>
        <v>12.779151814941439</v>
      </c>
      <c r="I75" s="40">
        <f t="shared" si="34"/>
        <v>13.706927266249281</v>
      </c>
      <c r="J75" s="40">
        <f t="shared" si="34"/>
        <v>12.783863922870662</v>
      </c>
      <c r="K75" s="40">
        <f t="shared" si="34"/>
        <v>10.731311133867703</v>
      </c>
      <c r="L75" s="40">
        <f t="shared" si="34"/>
        <v>10.668913226621761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-0.3574328436521057</v>
      </c>
      <c r="C76" s="44">
        <f t="shared" si="35"/>
        <v>-6.9584192023272369</v>
      </c>
      <c r="D76" s="40">
        <f t="shared" si="35"/>
        <v>-0.53733982660305601</v>
      </c>
      <c r="E76" s="40">
        <f t="shared" si="35"/>
        <v>-1.1102230246251565E-14</v>
      </c>
      <c r="F76" s="44">
        <f t="shared" si="18"/>
        <v>-0.17943505233912749</v>
      </c>
      <c r="H76" s="40">
        <f t="shared" ref="H76:L76" si="36">(B33/B$25)*100</f>
        <v>15.21786571615624</v>
      </c>
      <c r="I76" s="40">
        <f t="shared" si="36"/>
        <v>13.995351283486876</v>
      </c>
      <c r="J76" s="40">
        <f t="shared" si="36"/>
        <v>13.627243834449008</v>
      </c>
      <c r="K76" s="40">
        <f t="shared" si="36"/>
        <v>13.190790635262523</v>
      </c>
      <c r="L76" s="40">
        <f t="shared" si="36"/>
        <v>12.588037068239229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-1.8224844738959134</v>
      </c>
      <c r="C78" s="44">
        <f t="shared" ref="C78:C83" si="38">IF(AND(D$5-C$5 &lt;&gt; 0,C35&lt;&gt;0,D35&lt;&gt;0),(EXP(LN(D35/C35)/(D$5-C$5))-1)*100,0)</f>
        <v>1.8743214764670668</v>
      </c>
      <c r="D78" s="44">
        <f t="shared" si="37"/>
        <v>1.2347608184667846</v>
      </c>
      <c r="E78" s="44">
        <f t="shared" si="37"/>
        <v>0.79554463363407102</v>
      </c>
      <c r="F78" s="44">
        <f t="shared" si="18"/>
        <v>0.94173788824409854</v>
      </c>
      <c r="H78" s="44">
        <f>(B35/B$40)*100</f>
        <v>25.091649391299192</v>
      </c>
      <c r="I78" s="44">
        <f>(C35/C$40)*100</f>
        <v>22.680972331357438</v>
      </c>
      <c r="J78" s="44">
        <f>(D35/D$40)*100</f>
        <v>23.678234281303776</v>
      </c>
      <c r="K78" s="44">
        <f>(E35/E$40)*100</f>
        <v>24.683578842438823</v>
      </c>
      <c r="L78" s="44">
        <f>(F35/F$40)*100</f>
        <v>25.730742146032799</v>
      </c>
    </row>
    <row r="79" spans="1:12" x14ac:dyDescent="0.2">
      <c r="A79" t="str">
        <f>A36</f>
        <v>Public admin. and defence</v>
      </c>
      <c r="B79" s="40">
        <f t="shared" si="37"/>
        <v>-0.35814628691257511</v>
      </c>
      <c r="C79" s="44">
        <f t="shared" si="38"/>
        <v>3.6137612026597266</v>
      </c>
      <c r="D79" s="40">
        <f t="shared" si="37"/>
        <v>-0.39371301691671912</v>
      </c>
      <c r="E79" s="40">
        <f t="shared" si="37"/>
        <v>0.18251938218689645</v>
      </c>
      <c r="F79" s="44">
        <f t="shared" si="18"/>
        <v>-9.9275308644952709E-3</v>
      </c>
      <c r="H79" s="40">
        <f>(B36/B$35)*100</f>
        <v>15.614524311014824</v>
      </c>
      <c r="I79" s="40">
        <f t="shared" ref="I79:L81" si="39">(C36/C$35)*100</f>
        <v>16.567149881857084</v>
      </c>
      <c r="J79" s="40">
        <f t="shared" si="39"/>
        <v>16.850023507287286</v>
      </c>
      <c r="K79" s="40">
        <f t="shared" si="39"/>
        <v>15.537672444287248</v>
      </c>
      <c r="L79" s="40">
        <f t="shared" si="39"/>
        <v>14.61813923723159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-4.5158118329706953</v>
      </c>
      <c r="C80" s="44">
        <f t="shared" si="38"/>
        <v>2.7528628645567821</v>
      </c>
      <c r="D80" s="40">
        <f t="shared" si="40"/>
        <v>1.478547378417816</v>
      </c>
      <c r="E80" s="40">
        <f t="shared" si="40"/>
        <v>0.8502991037435903</v>
      </c>
      <c r="F80" s="44">
        <f t="shared" si="18"/>
        <v>1.0592818405993132</v>
      </c>
      <c r="H80" s="40">
        <f>(B37/B$35)*100</f>
        <v>31.632501705775944</v>
      </c>
      <c r="I80" s="40">
        <f t="shared" si="39"/>
        <v>28.30161568427102</v>
      </c>
      <c r="J80" s="40">
        <f t="shared" si="39"/>
        <v>28.54568249490676</v>
      </c>
      <c r="K80" s="40">
        <f t="shared" si="39"/>
        <v>28.891050583657567</v>
      </c>
      <c r="L80" s="40">
        <f t="shared" si="39"/>
        <v>29.048377653418285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-0.73418107168835567</v>
      </c>
      <c r="C81" s="44">
        <f t="shared" si="38"/>
        <v>0.90061392331730605</v>
      </c>
      <c r="D81" s="40">
        <f t="shared" si="40"/>
        <v>1.5907992694883077</v>
      </c>
      <c r="E81" s="40">
        <f t="shared" si="40"/>
        <v>0.93294812672493066</v>
      </c>
      <c r="F81" s="44">
        <f t="shared" si="18"/>
        <v>1.1517571497444257</v>
      </c>
      <c r="H81" s="40">
        <f>(B38/B$35)*100</f>
        <v>52.75297398320923</v>
      </c>
      <c r="I81" s="40">
        <f t="shared" si="39"/>
        <v>55.131234433871903</v>
      </c>
      <c r="J81" s="40">
        <f t="shared" si="39"/>
        <v>54.604293997805954</v>
      </c>
      <c r="K81" s="40">
        <f t="shared" si="39"/>
        <v>55.57127697205518</v>
      </c>
      <c r="L81" s="40">
        <f t="shared" si="39"/>
        <v>56.333483109350126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0.68828022604121575</v>
      </c>
      <c r="C83" s="206">
        <f t="shared" si="38"/>
        <v>-2.4163440891363908</v>
      </c>
      <c r="D83" s="43">
        <f>IF(AND(E$5-D$5 &lt;&gt; 0,D40&lt;&gt;0,E40&lt;&gt;0),(EXP(LN(E40/D40)/(E$5-D$5))-1)*100,0)</f>
        <v>0.39634405872066569</v>
      </c>
      <c r="E83" s="43">
        <f>IF(AND(F$5-E$5 &lt;&gt; 0,E40&lt;&gt;0,F40&lt;&gt;0),(EXP(LN(F40/E40)/(F$5-E$5))-1)*100,0)</f>
        <v>0.37762536419247983</v>
      </c>
      <c r="F83" s="206">
        <f t="shared" si="18"/>
        <v>0.38386454121834834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1.8598645294805261</v>
      </c>
      <c r="C89" s="44">
        <f>IF(AND(F$5-D$5 &lt;&gt; 0,D7&lt;&gt;0,F7&lt;&gt;0),(EXP(LN(F7/D7)/(F$5-D$5))-1)*100,0)</f>
        <v>-7.6369501491801994E-2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0.39733062291464893</v>
      </c>
      <c r="C90" s="44">
        <f t="shared" ref="C90:C122" si="43">IF(AND(F$5-D$5 &lt;&gt; 0,D8&lt;&gt;0,F8&lt;&gt;0),(EXP(LN(F8/D8)/(F$5-D$5))-1)*100,0)</f>
        <v>0.33243769878945617</v>
      </c>
    </row>
    <row r="91" spans="1:12" x14ac:dyDescent="0.2">
      <c r="A91" s="30" t="str">
        <f t="shared" si="41"/>
        <v>Mining and quarrying</v>
      </c>
      <c r="B91" s="44">
        <f t="shared" si="42"/>
        <v>16.295373551381644</v>
      </c>
      <c r="C91" s="44">
        <f t="shared" si="43"/>
        <v>-3.3094443611392466</v>
      </c>
    </row>
    <row r="92" spans="1:12" x14ac:dyDescent="0.2">
      <c r="A92" s="30" t="str">
        <f t="shared" si="41"/>
        <v>Electricity and gas</v>
      </c>
      <c r="B92" s="44">
        <f t="shared" si="42"/>
        <v>1.0215677039070448</v>
      </c>
      <c r="C92" s="44">
        <f t="shared" si="43"/>
        <v>-0.27552118285277816</v>
      </c>
    </row>
    <row r="93" spans="1:12" x14ac:dyDescent="0.2">
      <c r="A93" s="30" t="str">
        <f t="shared" si="41"/>
        <v>Water and sewerage</v>
      </c>
      <c r="B93" s="44">
        <f t="shared" si="42"/>
        <v>1.6691580323591415</v>
      </c>
      <c r="C93" s="44">
        <f t="shared" si="43"/>
        <v>0.10177018938863913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-1.0034561743126003</v>
      </c>
      <c r="C95" s="44">
        <f t="shared" si="43"/>
        <v>-0.91490761925290265</v>
      </c>
    </row>
    <row r="96" spans="1:12" x14ac:dyDescent="0.2">
      <c r="A96" s="30" t="str">
        <f t="shared" si="41"/>
        <v>Food drink and tobacco</v>
      </c>
      <c r="B96" s="44">
        <f t="shared" si="42"/>
        <v>-1.53394680843425</v>
      </c>
      <c r="C96" s="44">
        <f t="shared" si="43"/>
        <v>-0.70423260384242514</v>
      </c>
    </row>
    <row r="97" spans="1:3" x14ac:dyDescent="0.2">
      <c r="A97" s="30" t="str">
        <f t="shared" si="41"/>
        <v>Engineering</v>
      </c>
      <c r="B97" s="44">
        <f t="shared" si="42"/>
        <v>-6.5930444696717601</v>
      </c>
      <c r="C97" s="44">
        <f t="shared" si="43"/>
        <v>0.75587097253588809</v>
      </c>
    </row>
    <row r="98" spans="1:3" x14ac:dyDescent="0.2">
      <c r="A98" s="30" t="str">
        <f t="shared" si="41"/>
        <v>Rest of manufacturing</v>
      </c>
      <c r="B98" s="44">
        <f t="shared" si="42"/>
        <v>-0.45511141813788791</v>
      </c>
      <c r="C98" s="44">
        <f t="shared" si="43"/>
        <v>-1.0797071496817079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1.32103612581842</v>
      </c>
      <c r="C100" s="44">
        <f t="shared" si="43"/>
        <v>1.479706973244177E-2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0.79824332164930567</v>
      </c>
      <c r="C102" s="44">
        <f t="shared" si="43"/>
        <v>0.62773949909762372</v>
      </c>
    </row>
    <row r="103" spans="1:3" x14ac:dyDescent="0.2">
      <c r="A103" s="30" t="str">
        <f t="shared" si="41"/>
        <v>Wholesale and retail trade</v>
      </c>
      <c r="B103" s="44">
        <f t="shared" si="42"/>
        <v>1.118083792450153</v>
      </c>
      <c r="C103" s="44">
        <f t="shared" si="43"/>
        <v>0.15373325175953578</v>
      </c>
    </row>
    <row r="104" spans="1:3" x14ac:dyDescent="0.2">
      <c r="A104" s="30" t="str">
        <f t="shared" si="41"/>
        <v>Transport and storage</v>
      </c>
      <c r="B104" s="44">
        <f t="shared" si="42"/>
        <v>1.6873003943432607</v>
      </c>
      <c r="C104" s="44">
        <f t="shared" si="43"/>
        <v>0.40444154102854402</v>
      </c>
    </row>
    <row r="105" spans="1:3" x14ac:dyDescent="0.2">
      <c r="A105" s="30" t="str">
        <f t="shared" si="41"/>
        <v>Accommodation and food</v>
      </c>
      <c r="B105" s="44">
        <f t="shared" si="42"/>
        <v>-7.815094776635334E-2</v>
      </c>
      <c r="C105" s="44">
        <f t="shared" si="43"/>
        <v>1.3841914350736895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0.48019903310758671</v>
      </c>
      <c r="C107" s="44">
        <f t="shared" si="43"/>
        <v>0.3498415465911231</v>
      </c>
    </row>
    <row r="108" spans="1:3" x14ac:dyDescent="0.2">
      <c r="A108" s="30" t="str">
        <f t="shared" si="41"/>
        <v>Media</v>
      </c>
      <c r="B108" s="44">
        <f t="shared" si="42"/>
        <v>1.860337711175708</v>
      </c>
      <c r="C108" s="44">
        <f t="shared" si="43"/>
        <v>0.1218970560951993</v>
      </c>
    </row>
    <row r="109" spans="1:3" x14ac:dyDescent="0.2">
      <c r="A109" s="30" t="str">
        <f t="shared" si="41"/>
        <v>Information technology</v>
      </c>
      <c r="B109" s="44">
        <f t="shared" si="42"/>
        <v>-7.5543486518955261</v>
      </c>
      <c r="C109" s="44">
        <f t="shared" si="43"/>
        <v>1.3201814615379392</v>
      </c>
    </row>
    <row r="110" spans="1:3" x14ac:dyDescent="0.2">
      <c r="A110" s="30" t="str">
        <f t="shared" si="41"/>
        <v>Finance and insurance</v>
      </c>
      <c r="B110" s="44">
        <f t="shared" si="42"/>
        <v>2.112377709615898</v>
      </c>
      <c r="C110" s="44">
        <f t="shared" si="43"/>
        <v>-0.10176834189391526</v>
      </c>
    </row>
    <row r="111" spans="1:3" x14ac:dyDescent="0.2">
      <c r="A111" s="30" t="str">
        <f t="shared" si="41"/>
        <v>Real estate</v>
      </c>
      <c r="B111" s="44">
        <f t="shared" si="42"/>
        <v>-5.2683024366861009</v>
      </c>
      <c r="C111" s="44">
        <f t="shared" si="43"/>
        <v>0.66114823003384782</v>
      </c>
    </row>
    <row r="112" spans="1:3" x14ac:dyDescent="0.2">
      <c r="A112" s="30" t="str">
        <f t="shared" si="41"/>
        <v>Professional services</v>
      </c>
      <c r="B112" s="44">
        <f t="shared" si="42"/>
        <v>2.9544442741768373</v>
      </c>
      <c r="C112" s="44">
        <f t="shared" si="43"/>
        <v>0.61662001552686974</v>
      </c>
    </row>
    <row r="113" spans="1:3" x14ac:dyDescent="0.2">
      <c r="A113" s="30" t="str">
        <f t="shared" si="41"/>
        <v>Support services</v>
      </c>
      <c r="B113" s="44">
        <f t="shared" si="42"/>
        <v>1.1364658360577762</v>
      </c>
      <c r="C113" s="44">
        <f t="shared" si="43"/>
        <v>0.75483063061227984</v>
      </c>
    </row>
    <row r="114" spans="1:3" x14ac:dyDescent="0.2">
      <c r="A114" s="30" t="str">
        <f t="shared" si="41"/>
        <v>Arts and entertainment</v>
      </c>
      <c r="B114" s="44">
        <f t="shared" si="42"/>
        <v>0.48760803380771822</v>
      </c>
      <c r="C114" s="44">
        <f t="shared" si="43"/>
        <v>-0.8527756235503281</v>
      </c>
    </row>
    <row r="115" spans="1:3" x14ac:dyDescent="0.2">
      <c r="A115" s="30" t="str">
        <f t="shared" si="41"/>
        <v>Other services</v>
      </c>
      <c r="B115" s="44">
        <f t="shared" si="42"/>
        <v>-1.7140720074736659</v>
      </c>
      <c r="C115" s="44">
        <f t="shared" si="43"/>
        <v>-0.17943505233912749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-1.0940141910997014</v>
      </c>
      <c r="C117" s="44">
        <f t="shared" si="43"/>
        <v>0.94173788824409854</v>
      </c>
    </row>
    <row r="118" spans="1:3" x14ac:dyDescent="0.2">
      <c r="A118" s="30" t="str">
        <f t="shared" si="41"/>
        <v>Public admin. and defence</v>
      </c>
      <c r="B118" s="44">
        <f t="shared" si="42"/>
        <v>0.4238637422489866</v>
      </c>
      <c r="C118" s="44">
        <f t="shared" si="43"/>
        <v>-9.9275308644952709E-3</v>
      </c>
    </row>
    <row r="119" spans="1:3" x14ac:dyDescent="0.2">
      <c r="A119" s="30" t="str">
        <f t="shared" si="41"/>
        <v>Education</v>
      </c>
      <c r="B119" s="44">
        <f t="shared" si="42"/>
        <v>-3.1044227964337812</v>
      </c>
      <c r="C119" s="44">
        <f t="shared" si="43"/>
        <v>1.0592818405993132</v>
      </c>
    </row>
    <row r="120" spans="1:3" x14ac:dyDescent="0.2">
      <c r="A120" s="30" t="str">
        <f t="shared" si="41"/>
        <v>Health and social work</v>
      </c>
      <c r="B120" s="44">
        <f t="shared" si="42"/>
        <v>-0.4093548890181653</v>
      </c>
      <c r="C120" s="44">
        <f t="shared" si="43"/>
        <v>1.1517571497444257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5.9552307332544352E-2</v>
      </c>
      <c r="C122" s="206">
        <f t="shared" si="43"/>
        <v>0.38386454121834834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Cumbria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100.16209933249299</v>
      </c>
      <c r="C9" s="299" t="str">
        <f>CONCATENATE("(",ROUND((B9/$H11)*100,1),")")</f>
        <v>(37.2)</v>
      </c>
      <c r="D9" s="249">
        <f>SUM(D30,D51,D72,D93,D114,D135,D156,D177,D198,D219,D240,D261,D282,D303,D324,D345,D366,D387,D408,D429,D450,D471)</f>
        <v>23.551831774625043</v>
      </c>
      <c r="E9" s="299" t="str">
        <f>CONCATENATE("(",ROUND((D9/$H11)*100,1),")")</f>
        <v>(8.7)</v>
      </c>
      <c r="F9" s="249">
        <f>SUM(F30,F51,F72,F93,F114,F135,F156,F177,F198,F219,F240,F261,F282,F303,F324,F345,F366,F387,F408,F429,F450,F471)</f>
        <v>20.036472766309561</v>
      </c>
      <c r="G9" s="299" t="str">
        <f>CONCATENATE("(",ROUND((F9/$H11)*100,1),")")</f>
        <v>(7.4)</v>
      </c>
      <c r="H9" s="249">
        <f>SUM(H30,H51,H72,H93,H114,H135,H156,H177,H198,H219,H240,H261,H282,H303,H324,H345,H366,H387,H408,H429,H450,H471)</f>
        <v>143.75040387342762</v>
      </c>
      <c r="I9" s="299" t="str">
        <f>CONCATENATE("(",ROUND((H9/$H11)*100,1),")")</f>
        <v>(53.3)</v>
      </c>
      <c r="K9" s="249">
        <f>B14-B9</f>
        <v>5.5381505556582056E-2</v>
      </c>
      <c r="L9" s="249">
        <f>D14-D9</f>
        <v>0.77218877014165699</v>
      </c>
      <c r="M9" s="249">
        <f>F14-F9</f>
        <v>0.16229732756008275</v>
      </c>
      <c r="N9" s="249">
        <f>SUM(K9:M9)</f>
        <v>0.98986760325832179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60.046045162958258</v>
      </c>
      <c r="C10" s="299" t="str">
        <f>CONCATENATE("(",ROUND((B10/$H11)*100,1),")")</f>
        <v>(22.3)</v>
      </c>
      <c r="D10" s="249">
        <f t="shared" ref="D10" si="1">SUM(D31,D52,D73,D94,D115,D136,D157,D178,D199,D220,D241,D262,D283,D304,D325,D346,D367,D388,D409,D430,D451,D472)</f>
        <v>54.96023148992311</v>
      </c>
      <c r="E10" s="299" t="str">
        <f>CONCATENATE("(",ROUND((D10/$H11)*100,1),")")</f>
        <v>(20.4)</v>
      </c>
      <c r="F10" s="249">
        <f t="shared" ref="F10" si="2">SUM(F31,F52,F73,F94,F115,F136,F157,F178,F199,F220,F241,F262,F283,F304,F325,F346,F367,F388,F409,F430,F451,F472)</f>
        <v>10.731319473690984</v>
      </c>
      <c r="G10" s="299" t="str">
        <f>CONCATENATE("(",ROUND((F10/$H11)*100,1),")")</f>
        <v>(4)</v>
      </c>
      <c r="H10" s="249">
        <f t="shared" ref="H10" si="3">SUM(H31,H52,H73,H94,H115,H136,H157,H178,H199,H220,H241,H262,H283,H304,H325,H346,H367,H388,H409,H430,H451,H472)</f>
        <v>125.73759612657234</v>
      </c>
      <c r="I10" s="299" t="str">
        <f>CONCATENATE("(",ROUND((H10/$H11)*100,1),")")</f>
        <v>(46.7)</v>
      </c>
      <c r="K10" s="249">
        <f t="shared" ref="K10:K11" si="4">B15-B10</f>
        <v>2.8581347368610679</v>
      </c>
      <c r="L10" s="249">
        <f t="shared" ref="L10:L11" si="5">D15-D10</f>
        <v>1.1709396555595859</v>
      </c>
      <c r="M10" s="249">
        <f t="shared" ref="M10:M11" si="6">F15-F10</f>
        <v>0.3640580043211461</v>
      </c>
      <c r="N10" s="249">
        <f t="shared" ref="N10:N11" si="7">SUM(K10:M10)</f>
        <v>4.3931323967417999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160.20814449545122</v>
      </c>
      <c r="C11" s="299" t="str">
        <f>CONCATENATE("(",ROUND((B11/$H11)*100,1),")")</f>
        <v>(59.4)</v>
      </c>
      <c r="D11" s="249">
        <f t="shared" ref="D11" si="8">SUM(D32,D53,D74,D95,D116,D137,D158,D179,D200,D221,D242,D263,D284,D305,D326,D347,D368,D389,D410,D431,D452,D473)</f>
        <v>78.512063264548146</v>
      </c>
      <c r="E11" s="299" t="str">
        <f>CONCATENATE("(",ROUND((D11/$H11)*100,1),")")</f>
        <v>(29.1)</v>
      </c>
      <c r="F11" s="249">
        <f t="shared" ref="F11" si="9">SUM(F32,F53,F74,F95,F116,F137,F158,F179,F200,F221,F242,F263,F284,F305,F326,F347,F368,F389,F410,F431,F452,F473)</f>
        <v>30.767792240000542</v>
      </c>
      <c r="G11" s="299" t="str">
        <f>CONCATENATE("(",ROUND((F11/$H11)*100,1),")")</f>
        <v>(11.4)</v>
      </c>
      <c r="H11" s="249">
        <f t="shared" ref="H11" si="10">SUM(H32,H53,H74,H95,H116,H137,H158,H179,H200,H221,H242,H263,H284,H305,H326,H347,H368,H389,H410,H431,H452,H473)</f>
        <v>269.488</v>
      </c>
      <c r="I11" s="299" t="str">
        <f>CONCATENATE("(",ROUND((H11/$H11)*100,1),")")</f>
        <v>(100)</v>
      </c>
      <c r="K11" s="249">
        <f t="shared" si="4"/>
        <v>2.9135162424176713</v>
      </c>
      <c r="L11" s="249">
        <f t="shared" si="5"/>
        <v>1.9431284257012749</v>
      </c>
      <c r="M11" s="249">
        <f t="shared" si="6"/>
        <v>0.52635533188123418</v>
      </c>
      <c r="N11" s="249">
        <f t="shared" si="7"/>
        <v>5.3830000000001803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100.21748083804957</v>
      </c>
      <c r="C14" s="299" t="str">
        <f>CONCATENATE("(",ROUND((B14/$H16)*100,1),")")</f>
        <v>(36.5)</v>
      </c>
      <c r="D14" s="249">
        <f t="shared" ref="D14" si="11">SUM(D35,D56,D77,D98,D119,D140,D161,D182,D203,D224,D245,D266,D287,D308,D329,D350,D371,D392,D413,D434,D455,D476)</f>
        <v>24.3240205447667</v>
      </c>
      <c r="E14" s="299" t="str">
        <f>CONCATENATE("(",ROUND((D14/$H16)*100,1),")")</f>
        <v>(8.8)</v>
      </c>
      <c r="F14" s="249">
        <f t="shared" ref="F14" si="12">SUM(F35,F56,F77,F98,F119,F140,F161,F182,F203,F224,F245,F266,F287,F308,F329,F350,F371,F392,F413,F434,F455,F476)</f>
        <v>20.198770093869644</v>
      </c>
      <c r="G14" s="299" t="str">
        <f>CONCATENATE("(",ROUND((F14/$H16)*100,1),")")</f>
        <v>(7.3)</v>
      </c>
      <c r="H14" s="249">
        <f t="shared" ref="H14" si="13">SUM(H35,H56,H77,H98,H119,H140,H161,H182,H203,H224,H245,H266,H287,H308,H329,H350,H371,H392,H413,H434,H455,H476)</f>
        <v>144.74027147668593</v>
      </c>
      <c r="I14" s="299" t="str">
        <f>CONCATENATE("(",ROUND((H14/$H16)*100,1),")")</f>
        <v>(52.7)</v>
      </c>
      <c r="K14" s="249">
        <f>B19-B14</f>
        <v>0.49665568273333349</v>
      </c>
      <c r="L14" s="249">
        <f>D19-D14</f>
        <v>1.806130771883808</v>
      </c>
      <c r="M14" s="249">
        <f>F19-F14</f>
        <v>0.72583641301925894</v>
      </c>
      <c r="N14" s="249">
        <f>SUM(K14:M14)</f>
        <v>3.0286228676364004</v>
      </c>
    </row>
    <row r="15" spans="1:17" x14ac:dyDescent="0.2">
      <c r="A15" s="282" t="s">
        <v>365</v>
      </c>
      <c r="B15" s="249">
        <f t="shared" si="0"/>
        <v>62.904179899819326</v>
      </c>
      <c r="C15" s="299" t="str">
        <f>CONCATENATE("(",ROUND((B15/$H16)*100,1),")")</f>
        <v>(22.9)</v>
      </c>
      <c r="D15" s="249">
        <f t="shared" ref="D15" si="14">SUM(D36,D57,D78,D99,D120,D141,D162,D183,D204,D225,D246,D267,D288,D309,D330,D351,D372,D393,D414,D435,D456,D477)</f>
        <v>56.131171145482696</v>
      </c>
      <c r="E15" s="299" t="str">
        <f>CONCATENATE("(",ROUND((D15/$H16)*100,1),")")</f>
        <v>(20.4)</v>
      </c>
      <c r="F15" s="249">
        <f t="shared" ref="F15" si="15">SUM(F36,F57,F78,F99,F120,F141,F162,F183,F204,F225,F246,F267,F288,F309,F330,F351,F372,F393,F414,F435,F456,F477)</f>
        <v>11.09537747801213</v>
      </c>
      <c r="G15" s="299" t="str">
        <f>CONCATENATE("(",ROUND((F15/$H16)*100,1),")")</f>
        <v>(4)</v>
      </c>
      <c r="H15" s="249">
        <f t="shared" ref="H15" si="16">SUM(H36,H57,H78,H99,H120,H141,H162,H183,H204,H225,H246,H267,H288,H309,H330,H351,H372,H393,H414,H435,H456,H477)</f>
        <v>130.13072852331416</v>
      </c>
      <c r="I15" s="299" t="str">
        <f>CONCATENATE("(",ROUND((H15/$H16)*100,1),")")</f>
        <v>(47.3)</v>
      </c>
      <c r="K15" s="249">
        <f t="shared" ref="K15:K16" si="17">B20-B15</f>
        <v>5.1176338361747611</v>
      </c>
      <c r="L15" s="249">
        <f t="shared" ref="L15:L16" si="18">D20-D15</f>
        <v>1.5539325252175118</v>
      </c>
      <c r="M15" s="249">
        <f t="shared" ref="M15:M16" si="19">F20-F15</f>
        <v>0.85781077097121639</v>
      </c>
      <c r="N15" s="249">
        <f t="shared" ref="N15:N16" si="20">SUM(K15:M15)</f>
        <v>7.5293771323634893</v>
      </c>
    </row>
    <row r="16" spans="1:17" x14ac:dyDescent="0.2">
      <c r="A16" s="282" t="s">
        <v>363</v>
      </c>
      <c r="B16" s="249">
        <f t="shared" si="0"/>
        <v>163.12166073786889</v>
      </c>
      <c r="C16" s="299" t="str">
        <f>CONCATENATE("(",ROUND((B16/$H16)*100,1),")")</f>
        <v>(59.3)</v>
      </c>
      <c r="D16" s="249">
        <f t="shared" ref="D16" si="21">SUM(D37,D58,D79,D100,D121,D142,D163,D184,D205,D226,D247,D268,D289,D310,D331,D352,D373,D394,D415,D436,D457,D478)</f>
        <v>80.455191690249421</v>
      </c>
      <c r="E16" s="299" t="str">
        <f>CONCATENATE("(",ROUND((D16/$H16)*100,1),")")</f>
        <v>(29.3)</v>
      </c>
      <c r="F16" s="249">
        <f t="shared" ref="F16" si="22">SUM(F37,F58,F79,F100,F121,F142,F163,F184,F205,F226,F247,F268,F289,F310,F331,F352,F373,F394,F415,F436,F457,F478)</f>
        <v>31.294147571881776</v>
      </c>
      <c r="G16" s="299" t="str">
        <f>CONCATENATE("(",ROUND((F16/$H16)*100,1),")")</f>
        <v>(11.4)</v>
      </c>
      <c r="H16" s="249">
        <f t="shared" ref="H16" si="23">SUM(H37,H58,H79,H100,H121,H142,H163,H184,H205,H226,H247,H268,H289,H310,H331,H352,H373,H394,H415,H436,H457,H478)</f>
        <v>274.87100000000009</v>
      </c>
      <c r="I16" s="299" t="str">
        <f>CONCATENATE("(",ROUND((H16/$H16)*100,1),")")</f>
        <v>(100)</v>
      </c>
      <c r="K16" s="249">
        <f t="shared" si="17"/>
        <v>5.614289518908123</v>
      </c>
      <c r="L16" s="249">
        <f t="shared" si="18"/>
        <v>3.3600632971012914</v>
      </c>
      <c r="M16" s="249">
        <f t="shared" si="19"/>
        <v>1.5836471839904682</v>
      </c>
      <c r="N16" s="249">
        <f t="shared" si="20"/>
        <v>10.557999999999883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100.7141365207829</v>
      </c>
      <c r="C19" s="299" t="str">
        <f>CONCATENATE("(",ROUND((B19/$H21)*100,1),")")</f>
        <v>(35.3)</v>
      </c>
      <c r="D19" s="249">
        <f t="shared" ref="D19" si="24">SUM(D40,D61,D82,D103,D124,D145,D166,D187,D208,D229,D250,D271,D292,D313,D334,D355,D376,D397,D418,D439,D460,D481)</f>
        <v>26.130151316650508</v>
      </c>
      <c r="E19" s="299" t="str">
        <f>CONCATENATE("(",ROUND((D19/$H21)*100,1),")")</f>
        <v>(9.2)</v>
      </c>
      <c r="F19" s="249">
        <f t="shared" ref="F19" si="25">SUM(F40,F61,F82,F103,F124,F145,F166,F187,F208,F229,F250,F271,F292,F313,F334,F355,F376,F397,F418,F439,F460,F481)</f>
        <v>20.924606506888903</v>
      </c>
      <c r="G19" s="299" t="str">
        <f>CONCATENATE("(",ROUND((F19/$H21)*100,1),")")</f>
        <v>(7.3)</v>
      </c>
      <c r="H19" s="249">
        <f t="shared" ref="H19" si="26">SUM(H40,H61,H82,H103,H124,H145,H166,H187,H208,H229,H250,H271,H292,H313,H334,H355,H376,H397,H418,H439,H460,H481)</f>
        <v>147.76889434432232</v>
      </c>
      <c r="I19" s="299" t="str">
        <f>CONCATENATE("(",ROUND((H19/$H21)*100,1),")")</f>
        <v>(51.8)</v>
      </c>
      <c r="K19" s="249">
        <f>B19-B9</f>
        <v>0.55203718828991555</v>
      </c>
      <c r="L19" s="249">
        <f>D19-D9</f>
        <v>2.578319542025465</v>
      </c>
      <c r="M19" s="249">
        <f>F19-F9</f>
        <v>0.88813374057934169</v>
      </c>
      <c r="N19" s="249">
        <f>SUM(K19:M19)</f>
        <v>4.0184904708947222</v>
      </c>
    </row>
    <row r="20" spans="1:14" x14ac:dyDescent="0.2">
      <c r="A20" s="282" t="s">
        <v>365</v>
      </c>
      <c r="B20" s="249">
        <f t="shared" si="0"/>
        <v>68.021813735994087</v>
      </c>
      <c r="C20" s="299" t="str">
        <f>CONCATENATE("(",ROUND((B20/$H21)*100,1),")")</f>
        <v>(23.8)</v>
      </c>
      <c r="D20" s="249">
        <f t="shared" ref="D20" si="27">SUM(D41,D62,D83,D104,D125,D146,D167,D188,D209,D230,D251,D272,D293,D314,D335,D356,D377,D398,D419,D440,D461,D482)</f>
        <v>57.685103670700208</v>
      </c>
      <c r="E20" s="299" t="str">
        <f>CONCATENATE("(",ROUND((D20/$H21)*100,1),")")</f>
        <v>(20.2)</v>
      </c>
      <c r="F20" s="249">
        <f t="shared" ref="F20" si="28">SUM(F41,F62,F83,F104,F125,F146,F167,F188,F209,F230,F251,F272,F293,F314,F335,F356,F377,F398,F419,F440,F461,F482)</f>
        <v>11.953188248983347</v>
      </c>
      <c r="G20" s="299" t="str">
        <f>CONCATENATE("(",ROUND((F20/$H21)*100,1),")")</f>
        <v>(4.2)</v>
      </c>
      <c r="H20" s="249">
        <f t="shared" ref="H20" si="29">SUM(H41,H62,H83,H104,H125,H146,H167,H188,H209,H230,H251,H272,H293,H314,H335,H356,H377,H398,H419,H440,H461,H482)</f>
        <v>137.66010565567763</v>
      </c>
      <c r="I20" s="299" t="str">
        <f>CONCATENATE("(",ROUND((H20/$H21)*100,1),")")</f>
        <v>(48.2)</v>
      </c>
      <c r="K20" s="249">
        <f t="shared" ref="K20:K21" si="30">B20-B10</f>
        <v>7.975768573035829</v>
      </c>
      <c r="L20" s="249">
        <f t="shared" ref="L20:L21" si="31">D20-D10</f>
        <v>2.7248721807770977</v>
      </c>
      <c r="M20" s="249">
        <f t="shared" ref="M20:M21" si="32">F20-F10</f>
        <v>1.2218687752923625</v>
      </c>
      <c r="N20" s="249">
        <f t="shared" ref="N20:N21" si="33">SUM(K20:M20)</f>
        <v>11.922509529105289</v>
      </c>
    </row>
    <row r="21" spans="1:14" x14ac:dyDescent="0.2">
      <c r="A21" s="282" t="s">
        <v>363</v>
      </c>
      <c r="B21" s="249">
        <f t="shared" si="0"/>
        <v>168.73595025677702</v>
      </c>
      <c r="C21" s="299" t="str">
        <f>CONCATENATE("(",ROUND((B21/$H21)*100,1),")")</f>
        <v>(59.1)</v>
      </c>
      <c r="D21" s="249">
        <f t="shared" ref="D21" si="34">SUM(D42,D63,D84,D105,D126,D147,D168,D189,D210,D231,D252,D273,D294,D315,D336,D357,D378,D399,D420,D441,D462,D483)</f>
        <v>83.815254987350713</v>
      </c>
      <c r="E21" s="299" t="str">
        <f>CONCATENATE("(",ROUND((D21/$H21)*100,1),")")</f>
        <v>(29.4)</v>
      </c>
      <c r="F21" s="249">
        <f>SUM(F42,F63,F84,F105,F126,F147,F168,F189,F210,F231,F252,F273,F294,F315,F336,F357,F378,F399,F420,F441,F462,F483)</f>
        <v>32.877794755872245</v>
      </c>
      <c r="G21" s="299" t="str">
        <f>CONCATENATE("(",ROUND((F21/$H21)*100,1),")")</f>
        <v>(11.5)</v>
      </c>
      <c r="H21" s="249">
        <f t="shared" ref="H21" si="35">SUM(H42,H63,H84,H105,H126,H147,H168,H189,H210,H231,H252,H273,H294,H315,H336,H357,H378,H399,H420,H441,H462,H483)</f>
        <v>285.42899999999992</v>
      </c>
      <c r="I21" s="299" t="str">
        <f>CONCATENATE("(",ROUND((H21/$H21)*100,1),")")</f>
        <v>(100)</v>
      </c>
      <c r="K21" s="249">
        <f t="shared" si="30"/>
        <v>8.5278057613257943</v>
      </c>
      <c r="L21" s="249">
        <f t="shared" si="31"/>
        <v>5.3031917228025662</v>
      </c>
      <c r="M21" s="249">
        <f t="shared" si="32"/>
        <v>2.1100025158717024</v>
      </c>
      <c r="N21" s="249">
        <f t="shared" si="33"/>
        <v>15.941000000000063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1.5263896360238927</v>
      </c>
      <c r="C30" s="299" t="str">
        <f>CONCATENATE("(",ROUND((B30/$H32)*100,1),")")</f>
        <v>(37.5)</v>
      </c>
      <c r="D30" s="302">
        <f>'Ind T6'!M9</f>
        <v>9.0604267528790715E-3</v>
      </c>
      <c r="E30" s="299" t="str">
        <f>CONCATENATE("(",ROUND((D30/$H32)*100,1),")")</f>
        <v>(0.2)</v>
      </c>
      <c r="F30" s="302">
        <f>'Ind T6'!N9</f>
        <v>1.5313582571139746</v>
      </c>
      <c r="G30" s="299" t="str">
        <f>CONCATENATE("(",ROUND((F30/$H32)*100,1),")")</f>
        <v>(37.6)</v>
      </c>
      <c r="H30" s="302">
        <f>SUM(B30,D30,F30)</f>
        <v>3.0668083198907463</v>
      </c>
      <c r="I30" s="299" t="str">
        <f>CONCATENATE("(",ROUND((H30/$H32)*100,1),")")</f>
        <v>(75.3)</v>
      </c>
      <c r="K30" s="302">
        <f>B35-B30</f>
        <v>9.2787971651562051E-2</v>
      </c>
      <c r="L30" s="302">
        <f>D35-D30</f>
        <v>2.3350749746912577E-4</v>
      </c>
      <c r="M30" s="302">
        <f>F35-F30</f>
        <v>-7.0078224133929279E-3</v>
      </c>
      <c r="N30" s="302">
        <f>SUM(K30:M30)</f>
        <v>8.6013656735638253E-2</v>
      </c>
    </row>
    <row r="31" spans="1:14" x14ac:dyDescent="0.2">
      <c r="A31" s="282" t="s">
        <v>365</v>
      </c>
      <c r="B31" s="302">
        <f>'Ind T6'!L8</f>
        <v>0.33523578985317481</v>
      </c>
      <c r="C31" s="299" t="str">
        <f>CONCATENATE("(",ROUND((B31/$H32)*100,1),")")</f>
        <v>(8.2)</v>
      </c>
      <c r="D31" s="302">
        <f>'Ind T6'!M8</f>
        <v>0.11749327595696205</v>
      </c>
      <c r="E31" s="299" t="str">
        <f>CONCATENATE("(",ROUND((D31/$H32)*100,1),")")</f>
        <v>(2.9)</v>
      </c>
      <c r="F31" s="302">
        <f>'Ind T6'!N8</f>
        <v>0.55546261429911514</v>
      </c>
      <c r="G31" s="299" t="str">
        <f>CONCATENATE("(",ROUND((F31/$H32)*100,1),")")</f>
        <v>(13.6)</v>
      </c>
      <c r="H31" s="302">
        <f t="shared" ref="H31" si="36">SUM(B31,D31,F31)</f>
        <v>1.0081916801092521</v>
      </c>
      <c r="I31" s="299" t="str">
        <f>CONCATENATE("(",ROUND((H31/$H32)*100,1),")")</f>
        <v>(24.7)</v>
      </c>
      <c r="K31" s="302">
        <f t="shared" ref="K31:K32" si="37">B36-B31</f>
        <v>8.7849951395302384E-3</v>
      </c>
      <c r="L31" s="302">
        <f t="shared" ref="L31:L32" si="38">D36-D31</f>
        <v>-5.9300921291899344E-4</v>
      </c>
      <c r="M31" s="302">
        <f t="shared" ref="M31:M32" si="39">F36-F31</f>
        <v>2.2794357337750037E-2</v>
      </c>
      <c r="N31" s="302">
        <f t="shared" ref="N31:N32" si="40">SUM(K31:M31)</f>
        <v>3.0986343264361282E-2</v>
      </c>
    </row>
    <row r="32" spans="1:14" x14ac:dyDescent="0.2">
      <c r="A32" s="282" t="s">
        <v>363</v>
      </c>
      <c r="B32" s="302">
        <f>SUM(B30:B31)</f>
        <v>1.8616254258770675</v>
      </c>
      <c r="C32" s="299" t="str">
        <f>CONCATENATE("(",ROUND((B32/$H32)*100,1),")")</f>
        <v>(45.7)</v>
      </c>
      <c r="D32" s="302">
        <f>SUM(D30:D31)</f>
        <v>0.12655370270984112</v>
      </c>
      <c r="E32" s="299" t="str">
        <f>CONCATENATE("(",ROUND((D32/$H32)*100,1),")")</f>
        <v>(3.1)</v>
      </c>
      <c r="F32" s="302">
        <f>SUM(F30:F31)</f>
        <v>2.0868208714130896</v>
      </c>
      <c r="G32" s="299" t="str">
        <f>CONCATENATE("(",ROUND((F32/$H32)*100,1),")")</f>
        <v>(51.2)</v>
      </c>
      <c r="H32" s="302">
        <f>SUM(H30:H31)</f>
        <v>4.0749999999999984</v>
      </c>
      <c r="I32" s="299" t="str">
        <f>CONCATENATE("(",ROUND((H32/$H32)*100,1),")")</f>
        <v>(100)</v>
      </c>
      <c r="K32" s="302">
        <f t="shared" si="37"/>
        <v>0.10157296679109229</v>
      </c>
      <c r="L32" s="302">
        <f t="shared" si="38"/>
        <v>-3.5950171544987808E-4</v>
      </c>
      <c r="M32" s="302">
        <f t="shared" si="39"/>
        <v>1.578653492435711E-2</v>
      </c>
      <c r="N32" s="302">
        <f t="shared" si="40"/>
        <v>0.11699999999999952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1.6191776076754547</v>
      </c>
      <c r="C35" s="299" t="str">
        <f>CONCATENATE("(",ROUND((B35/$H37)*100,1),")")</f>
        <v>(38.6)</v>
      </c>
      <c r="D35" s="302">
        <f>'Ind T6'!R9</f>
        <v>9.2939342503481973E-3</v>
      </c>
      <c r="E35" s="299" t="str">
        <f>CONCATENATE("(",ROUND((D35/$H37)*100,1),")")</f>
        <v>(0.2)</v>
      </c>
      <c r="F35" s="302">
        <f>'Ind T6'!S9</f>
        <v>1.5243504347005816</v>
      </c>
      <c r="G35" s="299" t="str">
        <f>CONCATENATE("(",ROUND((F35/$H37)*100,1),")")</f>
        <v>(36.4)</v>
      </c>
      <c r="H35" s="302">
        <f>SUM(B35,D35,F35)</f>
        <v>3.1528219766263845</v>
      </c>
      <c r="I35" s="299" t="str">
        <f>CONCATENATE("(",ROUND((H35/$H37)*100,1),")")</f>
        <v>(75.2)</v>
      </c>
      <c r="K35" s="302">
        <f>B40-B35</f>
        <v>0.16089418929514476</v>
      </c>
      <c r="L35" s="302">
        <f>D40-D35</f>
        <v>2.3443059966099522E-4</v>
      </c>
      <c r="M35" s="302">
        <f>F40-F35</f>
        <v>-9.3507646455421423E-2</v>
      </c>
      <c r="N35" s="302">
        <f>SUM(K35:M35)</f>
        <v>6.7620973439384335E-2</v>
      </c>
    </row>
    <row r="36" spans="1:14" x14ac:dyDescent="0.2">
      <c r="A36" s="282" t="s">
        <v>365</v>
      </c>
      <c r="B36" s="302">
        <f>'Ind T6'!Q8</f>
        <v>0.34402078499270505</v>
      </c>
      <c r="C36" s="299" t="str">
        <f>CONCATENATE("(",ROUND((B36/$H37)*100,1),")")</f>
        <v>(8.2)</v>
      </c>
      <c r="D36" s="302">
        <f>'Ind T6'!R8</f>
        <v>0.11690026674404305</v>
      </c>
      <c r="E36" s="299" t="str">
        <f>CONCATENATE("(",ROUND((D36/$H37)*100,1),")")</f>
        <v>(2.8)</v>
      </c>
      <c r="F36" s="302">
        <f>'Ind T6'!S8</f>
        <v>0.57825697163686518</v>
      </c>
      <c r="G36" s="299" t="str">
        <f>CONCATENATE("(",ROUND((F36/$H37)*100,1),")")</f>
        <v>(13.8)</v>
      </c>
      <c r="H36" s="302">
        <f t="shared" ref="H36" si="41">SUM(B36,D36,F36)</f>
        <v>1.0391780233736134</v>
      </c>
      <c r="I36" s="299" t="str">
        <f>CONCATENATE("(",ROUND((H36/$H37)*100,1),")")</f>
        <v>(24.8)</v>
      </c>
      <c r="K36" s="302">
        <f t="shared" ref="K36:K37" si="42">B41-B36</f>
        <v>4.4863778541445742E-3</v>
      </c>
      <c r="L36" s="302">
        <f t="shared" ref="L36:L37" si="43">D41-D36</f>
        <v>-6.7465943126007871E-3</v>
      </c>
      <c r="M36" s="302">
        <f t="shared" ref="M36:M37" si="44">F41-F36</f>
        <v>2.563924301906817E-2</v>
      </c>
      <c r="N36" s="302">
        <f t="shared" ref="N36:N37" si="45">SUM(K36:M36)</f>
        <v>2.3379026560611957E-2</v>
      </c>
    </row>
    <row r="37" spans="1:14" x14ac:dyDescent="0.2">
      <c r="A37" s="282" t="s">
        <v>363</v>
      </c>
      <c r="B37" s="302">
        <f>SUM(B35:B36)</f>
        <v>1.9631983926681598</v>
      </c>
      <c r="C37" s="299" t="str">
        <f>CONCATENATE("(",ROUND((B37/$H37)*100,1),")")</f>
        <v>(46.8)</v>
      </c>
      <c r="D37" s="302">
        <f>SUM(D35:D36)</f>
        <v>0.12619420099439124</v>
      </c>
      <c r="E37" s="299" t="str">
        <f>CONCATENATE("(",ROUND((D37/$H37)*100,1),")")</f>
        <v>(3)</v>
      </c>
      <c r="F37" s="302">
        <f>SUM(F35:F36)</f>
        <v>2.1026074063374467</v>
      </c>
      <c r="G37" s="299" t="str">
        <f>CONCATENATE("(",ROUND((F37/$H37)*100,1),")")</f>
        <v>(50.2)</v>
      </c>
      <c r="H37" s="302">
        <f>SUM(H35:H36)</f>
        <v>4.1919999999999984</v>
      </c>
      <c r="I37" s="299" t="str">
        <f>CONCATENATE("(",ROUND((H37/$H37)*100,1),")")</f>
        <v>(100)</v>
      </c>
      <c r="K37" s="302">
        <f t="shared" si="42"/>
        <v>0.16538056714928939</v>
      </c>
      <c r="L37" s="302">
        <f t="shared" si="43"/>
        <v>-6.512163712939778E-3</v>
      </c>
      <c r="M37" s="302">
        <f t="shared" si="44"/>
        <v>-6.7868403436353031E-2</v>
      </c>
      <c r="N37" s="302">
        <f t="shared" si="45"/>
        <v>9.0999999999996584E-2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1.7800717969705995</v>
      </c>
      <c r="C40" s="299" t="str">
        <f>CONCATENATE("(",ROUND((B40/$H42)*100,1),")")</f>
        <v>(41.6)</v>
      </c>
      <c r="D40" s="302">
        <f>'Ind T6'!W9</f>
        <v>9.5283648500091925E-3</v>
      </c>
      <c r="E40" s="299" t="str">
        <f>CONCATENATE("(",ROUND((D40/$H42)*100,1),")")</f>
        <v>(0.2)</v>
      </c>
      <c r="F40" s="302">
        <f>'Ind T6'!X9</f>
        <v>1.4308427882451602</v>
      </c>
      <c r="G40" s="299" t="str">
        <f>CONCATENATE("(",ROUND((F40/$H42)*100,1),")")</f>
        <v>(33.4)</v>
      </c>
      <c r="H40" s="302">
        <f>SUM(B40,D40,F40)</f>
        <v>3.220442950065769</v>
      </c>
      <c r="I40" s="299" t="str">
        <f>CONCATENATE("(",ROUND((H40/$H42)*100,1),")")</f>
        <v>(75.2)</v>
      </c>
      <c r="K40" s="302">
        <f>B40-B30</f>
        <v>0.25368216094670681</v>
      </c>
      <c r="L40" s="302">
        <f>D40-D30</f>
        <v>4.6793809713012099E-4</v>
      </c>
      <c r="M40" s="302">
        <f>F40-F30</f>
        <v>-0.10051546886881435</v>
      </c>
      <c r="N40" s="302">
        <f>SUM(K40:M40)</f>
        <v>0.1536346301750226</v>
      </c>
    </row>
    <row r="41" spans="1:14" x14ac:dyDescent="0.2">
      <c r="A41" s="282" t="s">
        <v>365</v>
      </c>
      <c r="B41" s="302">
        <f>'Ind T6'!V8</f>
        <v>0.34850716284684963</v>
      </c>
      <c r="C41" s="299" t="str">
        <f>CONCATENATE("(",ROUND((B41/$H42)*100,1),")")</f>
        <v>(8.1)</v>
      </c>
      <c r="D41" s="302">
        <f>'Ind T6'!W8</f>
        <v>0.11015367243144226</v>
      </c>
      <c r="E41" s="299" t="str">
        <f>CONCATENATE("(",ROUND((D41/$H42)*100,1),")")</f>
        <v>(2.6)</v>
      </c>
      <c r="F41" s="302">
        <f>'Ind T6'!X8</f>
        <v>0.60389621465593335</v>
      </c>
      <c r="G41" s="299" t="str">
        <f>CONCATENATE("(",ROUND((F41/$H42)*100,1),")")</f>
        <v>(14.1)</v>
      </c>
      <c r="H41" s="302">
        <f t="shared" ref="H41" si="46">SUM(B41,D41,F41)</f>
        <v>1.0625570499342252</v>
      </c>
      <c r="I41" s="299" t="str">
        <f>CONCATENATE("(",ROUND((H41/$H42)*100,1),")")</f>
        <v>(24.8)</v>
      </c>
      <c r="K41" s="302">
        <f t="shared" ref="K41:K42" si="47">B41-B31</f>
        <v>1.3271372993674813E-2</v>
      </c>
      <c r="L41" s="302">
        <f t="shared" ref="L41:L42" si="48">D41-D31</f>
        <v>-7.3396035255197806E-3</v>
      </c>
      <c r="M41" s="302">
        <f t="shared" ref="M41:M42" si="49">F41-F31</f>
        <v>4.8433600356818207E-2</v>
      </c>
      <c r="N41" s="302">
        <f t="shared" ref="N41:N42" si="50">SUM(K41:M41)</f>
        <v>5.4365369824973239E-2</v>
      </c>
    </row>
    <row r="42" spans="1:14" x14ac:dyDescent="0.2">
      <c r="A42" s="282" t="s">
        <v>363</v>
      </c>
      <c r="B42" s="302">
        <f>SUM(B40:B41)</f>
        <v>2.1285789598174492</v>
      </c>
      <c r="C42" s="299" t="str">
        <f>CONCATENATE("(",ROUND((B42/$H42)*100,1),")")</f>
        <v>(49.7)</v>
      </c>
      <c r="D42" s="302">
        <f>SUM(D40:D41)</f>
        <v>0.11968203728145146</v>
      </c>
      <c r="E42" s="299" t="str">
        <f>CONCATENATE("(",ROUND((D42/$H42)*100,1),")")</f>
        <v>(2.8)</v>
      </c>
      <c r="F42" s="302">
        <f>SUM(F40:F41)</f>
        <v>2.0347390029010937</v>
      </c>
      <c r="G42" s="299" t="str">
        <f>CONCATENATE("(",ROUND((F42/$H42)*100,1),")")</f>
        <v>(47.5)</v>
      </c>
      <c r="H42" s="302">
        <f>SUM(H40:H41)</f>
        <v>4.2829999999999941</v>
      </c>
      <c r="I42" s="299" t="str">
        <f>CONCATENATE("(",ROUND((H42/$H42)*100,1),")")</f>
        <v>(100)</v>
      </c>
      <c r="K42" s="302">
        <f t="shared" si="47"/>
        <v>0.26695353394038168</v>
      </c>
      <c r="L42" s="302">
        <f t="shared" si="48"/>
        <v>-6.8716654283896561E-3</v>
      </c>
      <c r="M42" s="302">
        <f t="shared" si="49"/>
        <v>-5.2081868511995921E-2</v>
      </c>
      <c r="N42" s="302">
        <f t="shared" si="50"/>
        <v>0.20799999999999608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0.58410418984193313</v>
      </c>
      <c r="C51" s="299" t="str">
        <f>CONCATENATE("(",ROUND((B51/$H53)*100,1),")")</f>
        <v>(81.2)</v>
      </c>
      <c r="D51" s="302">
        <f>'Ind T6'!M18</f>
        <v>8.7975528364815023E-3</v>
      </c>
      <c r="E51" s="299" t="str">
        <f>CONCATENATE("(",ROUND((D51/$H53)*100,1),")")</f>
        <v>(1.2)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0.59290174267841467</v>
      </c>
      <c r="I51" s="299" t="str">
        <f>CONCATENATE("(",ROUND((H51/$H53)*100,1),")")</f>
        <v>(82.5)</v>
      </c>
      <c r="K51" s="302">
        <f>B56-B51</f>
        <v>-0.10884287392816916</v>
      </c>
      <c r="L51" s="302">
        <f>D56-D51</f>
        <v>-1.4270442037495144E-3</v>
      </c>
      <c r="M51" s="302">
        <f>F56-F51</f>
        <v>0</v>
      </c>
      <c r="N51" s="302">
        <f>SUM(K51:M51)</f>
        <v>-0.11026991813191868</v>
      </c>
    </row>
    <row r="52" spans="1:14" x14ac:dyDescent="0.2">
      <c r="A52" s="282" t="s">
        <v>365</v>
      </c>
      <c r="B52" s="302">
        <f>'Ind T6'!L17</f>
        <v>0.10557063403670354</v>
      </c>
      <c r="C52" s="299" t="str">
        <f>CONCATENATE("(",ROUND((B52/$H53)*100,1),")")</f>
        <v>(14.7)</v>
      </c>
      <c r="D52" s="302">
        <f>'Ind T6'!M17</f>
        <v>2.0527623284881814E-2</v>
      </c>
      <c r="E52" s="299" t="str">
        <f>CONCATENATE("(",ROUND((D52/$H53)*100,1),")")</f>
        <v>(2.9)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0.12609825732158536</v>
      </c>
      <c r="I52" s="299" t="str">
        <f>CONCATENATE("(",ROUND((H52/$H53)*100,1),")")</f>
        <v>(17.5)</v>
      </c>
      <c r="K52" s="302">
        <f t="shared" ref="K52:K53" si="52">B57-B52</f>
        <v>-2.0127330257935339E-2</v>
      </c>
      <c r="L52" s="302">
        <f t="shared" ref="L52:L53" si="53">D57-D52</f>
        <v>-3.6027516101455256E-3</v>
      </c>
      <c r="M52" s="302">
        <f t="shared" ref="M52:M53" si="54">F57-F52</f>
        <v>0</v>
      </c>
      <c r="N52" s="302">
        <f t="shared" ref="N52:N53" si="55">SUM(K52:M52)</f>
        <v>-2.3730081868080864E-2</v>
      </c>
    </row>
    <row r="53" spans="1:14" x14ac:dyDescent="0.2">
      <c r="A53" s="282" t="s">
        <v>363</v>
      </c>
      <c r="B53" s="302">
        <f>SUM(B51:B52)</f>
        <v>0.68967482387863666</v>
      </c>
      <c r="C53" s="299" t="str">
        <f>CONCATENATE("(",ROUND((B53/$H53)*100,1),")")</f>
        <v>(95.9)</v>
      </c>
      <c r="D53" s="302">
        <f>SUM(D51:D52)</f>
        <v>2.9325176121363317E-2</v>
      </c>
      <c r="E53" s="299" t="str">
        <f>CONCATENATE("(",ROUND((D53/$H53)*100,1),")")</f>
        <v>(4.1)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0.71900000000000008</v>
      </c>
      <c r="I53" s="299" t="str">
        <f>CONCATENATE("(",ROUND((H53/$H53)*100,1),")")</f>
        <v>(100)</v>
      </c>
      <c r="K53" s="302">
        <f t="shared" si="52"/>
        <v>-0.1289702041861045</v>
      </c>
      <c r="L53" s="302">
        <f t="shared" si="53"/>
        <v>-5.0297958138950383E-3</v>
      </c>
      <c r="M53" s="302">
        <f t="shared" si="54"/>
        <v>0</v>
      </c>
      <c r="N53" s="302">
        <f t="shared" si="55"/>
        <v>-0.13399999999999954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0.47526131591376397</v>
      </c>
      <c r="C56" s="299" t="str">
        <f>CONCATENATE("(",ROUND((B56/$H58)*100,1),")")</f>
        <v>(81.2)</v>
      </c>
      <c r="D56" s="302">
        <f>'Ind T6'!R18</f>
        <v>7.3705086327319879E-3</v>
      </c>
      <c r="E56" s="299" t="str">
        <f>CONCATENATE("(",ROUND((D56/$H58)*100,1),")")</f>
        <v>(1.3)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0.48263182454649595</v>
      </c>
      <c r="I56" s="299" t="str">
        <f>CONCATENATE("(",ROUND((H56/$H58)*100,1),")")</f>
        <v>(82.5)</v>
      </c>
      <c r="K56" s="302">
        <f>B61-B56</f>
        <v>-0.1215794977317049</v>
      </c>
      <c r="L56" s="302">
        <f>D61-D56</f>
        <v>-1.452326814560625E-3</v>
      </c>
      <c r="M56" s="302">
        <f>F61-F56</f>
        <v>0</v>
      </c>
      <c r="N56" s="302">
        <f>SUM(K56:M56)</f>
        <v>-0.12303182454626553</v>
      </c>
    </row>
    <row r="57" spans="1:14" x14ac:dyDescent="0.2">
      <c r="A57" s="282" t="s">
        <v>365</v>
      </c>
      <c r="B57" s="302">
        <f>'Ind T6'!Q17</f>
        <v>8.5443303778768201E-2</v>
      </c>
      <c r="C57" s="299" t="str">
        <f>CONCATENATE("(",ROUND((B57/$H58)*100,1),")")</f>
        <v>(14.6)</v>
      </c>
      <c r="D57" s="302">
        <f>'Ind T6'!R17</f>
        <v>1.6924871674736289E-2</v>
      </c>
      <c r="E57" s="299" t="str">
        <f>CONCATENATE("(",ROUND((D57/$H58)*100,1),")")</f>
        <v>(2.9)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0.10236817545350449</v>
      </c>
      <c r="I57" s="299" t="str">
        <f>CONCATENATE("(",ROUND((H57/$H58)*100,1),")")</f>
        <v>(17.5)</v>
      </c>
      <c r="K57" s="302">
        <f t="shared" ref="K57:K58" si="57">B62-B57</f>
        <v>-2.4006940142759017E-2</v>
      </c>
      <c r="L57" s="302">
        <f t="shared" ref="L57:L58" si="58">D62-D57</f>
        <v>-3.9612353109760301E-3</v>
      </c>
      <c r="M57" s="302">
        <f t="shared" ref="M57:M58" si="59">F62-F57</f>
        <v>0</v>
      </c>
      <c r="N57" s="302">
        <f t="shared" ref="N57:N58" si="60">SUM(K57:M57)</f>
        <v>-2.7968175453735047E-2</v>
      </c>
    </row>
    <row r="58" spans="1:14" x14ac:dyDescent="0.2">
      <c r="A58" s="282" t="s">
        <v>363</v>
      </c>
      <c r="B58" s="302">
        <f>SUM(B56:B57)</f>
        <v>0.56070461969253216</v>
      </c>
      <c r="C58" s="299" t="str">
        <f>CONCATENATE("(",ROUND((B58/$H58)*100,1),")")</f>
        <v>(95.8)</v>
      </c>
      <c r="D58" s="302">
        <f>SUM(D56:D57)</f>
        <v>2.4295380307468278E-2</v>
      </c>
      <c r="E58" s="299" t="str">
        <f>CONCATENATE("(",ROUND((D58/$H58)*100,1),")")</f>
        <v>(4.2)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0.58500000000000041</v>
      </c>
      <c r="I58" s="299" t="str">
        <f>CONCATENATE("(",ROUND((H58/$H58)*100,1),")")</f>
        <v>(100)</v>
      </c>
      <c r="K58" s="302">
        <f t="shared" si="57"/>
        <v>-0.1455864378744639</v>
      </c>
      <c r="L58" s="302">
        <f t="shared" si="58"/>
        <v>-5.4135621255366577E-3</v>
      </c>
      <c r="M58" s="302">
        <f t="shared" si="59"/>
        <v>0</v>
      </c>
      <c r="N58" s="302">
        <f t="shared" si="60"/>
        <v>-0.15100000000000055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0.35368181818205907</v>
      </c>
      <c r="C61" s="299" t="str">
        <f>CONCATENATE("(",ROUND((B61/$H63)*100,1),")")</f>
        <v>(81.5)</v>
      </c>
      <c r="D61" s="302">
        <f>'Ind T6'!W18</f>
        <v>5.9181818181713629E-3</v>
      </c>
      <c r="E61" s="299" t="str">
        <f>CONCATENATE("(",ROUND((D61/$H63)*100,1),")")</f>
        <v>(1.4)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0.35960000000023046</v>
      </c>
      <c r="I61" s="299" t="str">
        <f>CONCATENATE("(",ROUND((H61/$H63)*100,1),")")</f>
        <v>(82.9)</v>
      </c>
      <c r="K61" s="302">
        <f>B61-B51</f>
        <v>-0.23042237165987406</v>
      </c>
      <c r="L61" s="302">
        <f>D61-D51</f>
        <v>-2.8793710183101394E-3</v>
      </c>
      <c r="M61" s="302">
        <f>F61-F51</f>
        <v>0</v>
      </c>
      <c r="N61" s="302">
        <f>SUM(K61:M61)</f>
        <v>-0.23330174267818421</v>
      </c>
    </row>
    <row r="62" spans="1:14" x14ac:dyDescent="0.2">
      <c r="A62" s="282" t="s">
        <v>365</v>
      </c>
      <c r="B62" s="302">
        <f>'Ind T6'!V17</f>
        <v>6.1436363636009184E-2</v>
      </c>
      <c r="C62" s="299" t="str">
        <f>CONCATENATE("(",ROUND((B62/$H63)*100,1),")")</f>
        <v>(14.2)</v>
      </c>
      <c r="D62" s="302">
        <f>'Ind T6'!W17</f>
        <v>1.2963636363760259E-2</v>
      </c>
      <c r="E62" s="299" t="str">
        <f>CONCATENATE("(",ROUND((D62/$H63)*100,1),")")</f>
        <v>(3)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7.4399999999769442E-2</v>
      </c>
      <c r="I62" s="299" t="str">
        <f>CONCATENATE("(",ROUND((H62/$H63)*100,1),")")</f>
        <v>(17.1)</v>
      </c>
      <c r="K62" s="302">
        <f t="shared" ref="K62:K63" si="62">B62-B52</f>
        <v>-4.4134270400694356E-2</v>
      </c>
      <c r="L62" s="302">
        <f t="shared" ref="L62:L63" si="63">D62-D52</f>
        <v>-7.5639869211215557E-3</v>
      </c>
      <c r="M62" s="302">
        <f t="shared" ref="M62:M63" si="64">F62-F52</f>
        <v>0</v>
      </c>
      <c r="N62" s="302">
        <f t="shared" ref="N62:N63" si="65">SUM(K62:M62)</f>
        <v>-5.1698257321815912E-2</v>
      </c>
    </row>
    <row r="63" spans="1:14" x14ac:dyDescent="0.2">
      <c r="A63" s="282" t="s">
        <v>363</v>
      </c>
      <c r="B63" s="302">
        <f>SUM(B61:B62)</f>
        <v>0.41511818181806825</v>
      </c>
      <c r="C63" s="299" t="str">
        <f>CONCATENATE("(",ROUND((B63/$H63)*100,1),")")</f>
        <v>(95.6)</v>
      </c>
      <c r="D63" s="302">
        <f>SUM(D61:D62)</f>
        <v>1.8881818181931621E-2</v>
      </c>
      <c r="E63" s="299" t="str">
        <f>CONCATENATE("(",ROUND((D63/$H63)*100,1),")")</f>
        <v>(4.4)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0.43399999999999989</v>
      </c>
      <c r="I63" s="299" t="str">
        <f>CONCATENATE("(",ROUND((H63/$H63)*100,1),")")</f>
        <v>(100)</v>
      </c>
      <c r="K63" s="302">
        <f t="shared" si="62"/>
        <v>-0.2745566420605684</v>
      </c>
      <c r="L63" s="302">
        <f t="shared" si="63"/>
        <v>-1.0443357939431696E-2</v>
      </c>
      <c r="M63" s="302">
        <f t="shared" si="64"/>
        <v>0</v>
      </c>
      <c r="N63" s="302">
        <f t="shared" si="65"/>
        <v>-0.28500000000000009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3.1644371505405391</v>
      </c>
      <c r="C72" s="299" t="str">
        <f>CONCATENATE("(",ROUND((B72/$H74)*100,1),")")</f>
        <v>(57.7)</v>
      </c>
      <c r="D72" s="302">
        <f>'Ind T6'!M27</f>
        <v>0.21589746568437582</v>
      </c>
      <c r="E72" s="299" t="str">
        <f>CONCATENATE("(",ROUND((D72/$H74)*100,1),")")</f>
        <v>(3.9)</v>
      </c>
      <c r="F72" s="302">
        <f>'Ind T6'!N27</f>
        <v>2.13207464960973E-2</v>
      </c>
      <c r="G72" s="299" t="str">
        <f>CONCATENATE("(",ROUND((F72/$H74)*100,1),")")</f>
        <v>(0.4)</v>
      </c>
      <c r="H72" s="302">
        <f>SUM(B72,D72,F72)</f>
        <v>3.4016553627210122</v>
      </c>
      <c r="I72" s="299" t="str">
        <f>CONCATENATE("(",ROUND((H72/$H74)*100,1),")")</f>
        <v>(62)</v>
      </c>
      <c r="K72" s="302">
        <f>B77-B72</f>
        <v>-0.10506760303606155</v>
      </c>
      <c r="L72" s="302">
        <f>D77-D72</f>
        <v>-4.8927340637560379E-3</v>
      </c>
      <c r="M72" s="302">
        <f>F77-F72</f>
        <v>-2.2027333346462744E-4</v>
      </c>
      <c r="N72" s="302">
        <f>SUM(K72:M72)</f>
        <v>-0.11018061043328221</v>
      </c>
    </row>
    <row r="73" spans="1:14" x14ac:dyDescent="0.2">
      <c r="A73" s="282" t="s">
        <v>365</v>
      </c>
      <c r="B73" s="302">
        <f>'Ind T6'!L26</f>
        <v>1.4734229903317579</v>
      </c>
      <c r="C73" s="299" t="str">
        <f>CONCATENATE("(",ROUND((B73/$H74)*100,1),")")</f>
        <v>(26.8)</v>
      </c>
      <c r="D73" s="302">
        <f>'Ind T6'!M26</f>
        <v>0.5545386682248844</v>
      </c>
      <c r="E73" s="299" t="str">
        <f>CONCATENATE("(",ROUND((D73/$H74)*100,1),")")</f>
        <v>(10.1)</v>
      </c>
      <c r="F73" s="302">
        <f>'Ind T6'!N26</f>
        <v>5.8382978722343278E-2</v>
      </c>
      <c r="G73" s="299" t="str">
        <f>CONCATENATE("(",ROUND((F73/$H74)*100,1),")")</f>
        <v>(1.1)</v>
      </c>
      <c r="H73" s="302">
        <f t="shared" ref="H73" si="66">SUM(B73,D73,F73)</f>
        <v>2.0863446372789856</v>
      </c>
      <c r="I73" s="299" t="str">
        <f>CONCATENATE("(",ROUND((H73/$H74)*100,1),")")</f>
        <v>(38)</v>
      </c>
      <c r="K73" s="302">
        <f t="shared" ref="K73:K74" si="67">B78-B73</f>
        <v>2.0530321842220589E-2</v>
      </c>
      <c r="L73" s="302">
        <f t="shared" ref="L73:L74" si="68">D78-D73</f>
        <v>-1.3590217086229539E-2</v>
      </c>
      <c r="M73" s="302">
        <f t="shared" ref="M73:M74" si="69">F78-F73</f>
        <v>2.4050567729851785E-4</v>
      </c>
      <c r="N73" s="302">
        <f t="shared" ref="N73:N74" si="70">SUM(K73:M73)</f>
        <v>7.1806104332895679E-3</v>
      </c>
    </row>
    <row r="74" spans="1:14" x14ac:dyDescent="0.2">
      <c r="A74" s="282" t="s">
        <v>363</v>
      </c>
      <c r="B74" s="302">
        <f>SUM(B72:B73)</f>
        <v>4.6378601408722968</v>
      </c>
      <c r="C74" s="299" t="str">
        <f>CONCATENATE("(",ROUND((B74/$H74)*100,1),")")</f>
        <v>(84.5)</v>
      </c>
      <c r="D74" s="302">
        <f>SUM(D72:D73)</f>
        <v>0.77043613390926025</v>
      </c>
      <c r="E74" s="299" t="str">
        <f>CONCATENATE("(",ROUND((D74/$H74)*100,1),")")</f>
        <v>(14)</v>
      </c>
      <c r="F74" s="302">
        <f>SUM(F72:F73)</f>
        <v>7.9703725218440574E-2</v>
      </c>
      <c r="G74" s="299" t="str">
        <f>CONCATENATE("(",ROUND((F74/$H74)*100,1),")")</f>
        <v>(1.5)</v>
      </c>
      <c r="H74" s="302">
        <f>SUM(H72:H73)</f>
        <v>5.4879999999999978</v>
      </c>
      <c r="I74" s="299" t="str">
        <f>CONCATENATE("(",ROUND((H74/$H74)*100,1),")")</f>
        <v>(100)</v>
      </c>
      <c r="K74" s="302">
        <f t="shared" si="67"/>
        <v>-8.4537281193840741E-2</v>
      </c>
      <c r="L74" s="302">
        <f t="shared" si="68"/>
        <v>-1.8482951149985549E-2</v>
      </c>
      <c r="M74" s="302">
        <f t="shared" si="69"/>
        <v>2.0232343833886945E-5</v>
      </c>
      <c r="N74" s="302">
        <f t="shared" si="70"/>
        <v>-0.1029999999999924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3.0593695475044775</v>
      </c>
      <c r="C77" s="299" t="str">
        <f>CONCATENATE("(",ROUND((B77/$H79)*100,1),")")</f>
        <v>(56.8)</v>
      </c>
      <c r="D77" s="302">
        <f>'Ind T6'!R27</f>
        <v>0.21100473162061978</v>
      </c>
      <c r="E77" s="299" t="str">
        <f>CONCATENATE("(",ROUND((D77/$H79)*100,1),")")</f>
        <v>(3.9)</v>
      </c>
      <c r="F77" s="302">
        <f>'Ind T6'!S27</f>
        <v>2.1100473162632673E-2</v>
      </c>
      <c r="G77" s="299" t="str">
        <f>CONCATENATE("(",ROUND((F77/$H79)*100,1),")")</f>
        <v>(0.4)</v>
      </c>
      <c r="H77" s="302">
        <f>SUM(B77,D77,F77)</f>
        <v>3.2914747522877299</v>
      </c>
      <c r="I77" s="299" t="str">
        <f>CONCATENATE("(",ROUND((H77/$H79)*100,1),")")</f>
        <v>(61.1)</v>
      </c>
      <c r="K77" s="302">
        <f>B82-B77</f>
        <v>-0.33358391355524653</v>
      </c>
      <c r="L77" s="302">
        <f>D82-D77</f>
        <v>-1.8855286018154005E-2</v>
      </c>
      <c r="M77" s="302">
        <f>F82-F77</f>
        <v>-1.1716606924857959E-3</v>
      </c>
      <c r="N77" s="302">
        <f>SUM(K77:M77)</f>
        <v>-0.35361086026588634</v>
      </c>
    </row>
    <row r="78" spans="1:14" x14ac:dyDescent="0.2">
      <c r="A78" s="282" t="s">
        <v>365</v>
      </c>
      <c r="B78" s="302">
        <f>'Ind T6'!Q26</f>
        <v>1.4939533121739785</v>
      </c>
      <c r="C78" s="299" t="str">
        <f>CONCATENATE("(",ROUND((B78/$H79)*100,1),")")</f>
        <v>(27.7)</v>
      </c>
      <c r="D78" s="302">
        <f>'Ind T6'!R26</f>
        <v>0.54094845113865486</v>
      </c>
      <c r="E78" s="299" t="str">
        <f>CONCATENATE("(",ROUND((D78/$H79)*100,1),")")</f>
        <v>(10)</v>
      </c>
      <c r="F78" s="302">
        <f>'Ind T6'!S26</f>
        <v>5.8623484399641795E-2</v>
      </c>
      <c r="G78" s="299" t="str">
        <f>CONCATENATE("(",ROUND((F78/$H79)*100,1),")")</f>
        <v>(1.1)</v>
      </c>
      <c r="H78" s="302">
        <f t="shared" ref="H78" si="71">SUM(B78,D78,F78)</f>
        <v>2.0935252477122748</v>
      </c>
      <c r="I78" s="299" t="str">
        <f>CONCATENATE("(",ROUND((H78/$H79)*100,1),")")</f>
        <v>(38.9)</v>
      </c>
      <c r="K78" s="302">
        <f t="shared" ref="K78:K79" si="72">B83-B78</f>
        <v>-4.0538078369046993E-2</v>
      </c>
      <c r="L78" s="302">
        <f t="shared" ref="L78:L79" si="73">D83-D78</f>
        <v>-5.1849784903703566E-2</v>
      </c>
      <c r="M78" s="302">
        <f t="shared" ref="M78:M79" si="74">F83-F78</f>
        <v>-3.0012764613723333E-3</v>
      </c>
      <c r="N78" s="302">
        <f t="shared" ref="N78:N79" si="75">SUM(K78:M78)</f>
        <v>-9.5389139734122885E-2</v>
      </c>
    </row>
    <row r="79" spans="1:14" x14ac:dyDescent="0.2">
      <c r="A79" s="282" t="s">
        <v>363</v>
      </c>
      <c r="B79" s="302">
        <f>SUM(B77:B78)</f>
        <v>4.5533228596784561</v>
      </c>
      <c r="C79" s="299" t="str">
        <f>CONCATENATE("(",ROUND((B79/$H79)*100,1),")")</f>
        <v>(84.6)</v>
      </c>
      <c r="D79" s="302">
        <f>SUM(D77:D78)</f>
        <v>0.7519531827592747</v>
      </c>
      <c r="E79" s="299" t="str">
        <f>CONCATENATE("(",ROUND((D79/$H79)*100,1),")")</f>
        <v>(14)</v>
      </c>
      <c r="F79" s="302">
        <f>SUM(F77:F78)</f>
        <v>7.9723957562274461E-2</v>
      </c>
      <c r="G79" s="299" t="str">
        <f>CONCATENATE("(",ROUND((F79/$H79)*100,1),")")</f>
        <v>(1.5)</v>
      </c>
      <c r="H79" s="302">
        <f>SUM(H77:H78)</f>
        <v>5.3850000000000051</v>
      </c>
      <c r="I79" s="299" t="str">
        <f>CONCATENATE("(",ROUND((H79/$H79)*100,1),")")</f>
        <v>(100)</v>
      </c>
      <c r="K79" s="302">
        <f t="shared" si="72"/>
        <v>-0.37412199192429352</v>
      </c>
      <c r="L79" s="302">
        <f t="shared" si="73"/>
        <v>-7.0705070921857627E-2</v>
      </c>
      <c r="M79" s="302">
        <f t="shared" si="74"/>
        <v>-4.1729371538581223E-3</v>
      </c>
      <c r="N79" s="302">
        <f t="shared" si="75"/>
        <v>-0.44900000000000928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2.725785633949231</v>
      </c>
      <c r="C82" s="299" t="str">
        <f>CONCATENATE("(",ROUND((B82/$H84)*100,1),")")</f>
        <v>(55.2)</v>
      </c>
      <c r="D82" s="302">
        <f>'Ind T6'!W27</f>
        <v>0.19214944560246577</v>
      </c>
      <c r="E82" s="299" t="str">
        <f>CONCATENATE("(",ROUND((D82/$H84)*100,1),")")</f>
        <v>(3.9)</v>
      </c>
      <c r="F82" s="302">
        <f>'Ind T6'!X27</f>
        <v>1.9928812470146877E-2</v>
      </c>
      <c r="G82" s="299" t="str">
        <f>CONCATENATE("(",ROUND((F82/$H84)*100,1),")")</f>
        <v>(0.4)</v>
      </c>
      <c r="H82" s="302">
        <f>SUM(B82,D82,F82)</f>
        <v>2.9378638920218436</v>
      </c>
      <c r="I82" s="299" t="str">
        <f>CONCATENATE("(",ROUND((H82/$H84)*100,1),")")</f>
        <v>(59.5)</v>
      </c>
      <c r="K82" s="302">
        <f>B82-B72</f>
        <v>-0.43865151659130808</v>
      </c>
      <c r="L82" s="302">
        <f>D82-D72</f>
        <v>-2.3748020081910043E-2</v>
      </c>
      <c r="M82" s="302">
        <f>F82-F72</f>
        <v>-1.3919340259504233E-3</v>
      </c>
      <c r="N82" s="302">
        <f>SUM(K82:M82)</f>
        <v>-0.46379147069916854</v>
      </c>
    </row>
    <row r="83" spans="1:14" x14ac:dyDescent="0.2">
      <c r="A83" s="282" t="s">
        <v>365</v>
      </c>
      <c r="B83" s="302">
        <f>'Ind T6'!V26</f>
        <v>1.4534152338049315</v>
      </c>
      <c r="C83" s="299" t="str">
        <f>CONCATENATE("(",ROUND((B83/$H84)*100,1),")")</f>
        <v>(29.4)</v>
      </c>
      <c r="D83" s="302">
        <f>'Ind T6'!W26</f>
        <v>0.4890986662349513</v>
      </c>
      <c r="E83" s="299" t="str">
        <f>CONCATENATE("(",ROUND((D83/$H84)*100,1),")")</f>
        <v>(9.9)</v>
      </c>
      <c r="F83" s="302">
        <f>'Ind T6'!X26</f>
        <v>5.5622207938269462E-2</v>
      </c>
      <c r="G83" s="299" t="str">
        <f>CONCATENATE("(",ROUND((F83/$H84)*100,1),")")</f>
        <v>(1.1)</v>
      </c>
      <c r="H83" s="302">
        <f t="shared" ref="H83" si="76">SUM(B83,D83,F83)</f>
        <v>1.9981361079781523</v>
      </c>
      <c r="I83" s="299" t="str">
        <f>CONCATENATE("(",ROUND((H83/$H84)*100,1),")")</f>
        <v>(40.5)</v>
      </c>
      <c r="K83" s="302">
        <f t="shared" ref="K83:K84" si="77">B83-B73</f>
        <v>-2.0007756526826403E-2</v>
      </c>
      <c r="L83" s="302">
        <f t="shared" ref="L83:L84" si="78">D83-D73</f>
        <v>-6.5440001989933105E-2</v>
      </c>
      <c r="M83" s="302">
        <f t="shared" ref="M83:M84" si="79">F83-F73</f>
        <v>-2.7607707840738155E-3</v>
      </c>
      <c r="N83" s="302">
        <f t="shared" ref="N83:N84" si="80">SUM(K83:M83)</f>
        <v>-8.8208529300833324E-2</v>
      </c>
    </row>
    <row r="84" spans="1:14" x14ac:dyDescent="0.2">
      <c r="A84" s="282" t="s">
        <v>363</v>
      </c>
      <c r="B84" s="302">
        <f>SUM(B82:B83)</f>
        <v>4.1792008677541626</v>
      </c>
      <c r="C84" s="299" t="str">
        <f>CONCATENATE("(",ROUND((B84/$H84)*100,1),")")</f>
        <v>(84.7)</v>
      </c>
      <c r="D84" s="302">
        <f>SUM(D82:D83)</f>
        <v>0.68124811183741707</v>
      </c>
      <c r="E84" s="299" t="str">
        <f>CONCATENATE("(",ROUND((D84/$H84)*100,1),")")</f>
        <v>(13.8)</v>
      </c>
      <c r="F84" s="302">
        <f>SUM(F82:F83)</f>
        <v>7.5551020408416339E-2</v>
      </c>
      <c r="G84" s="299" t="str">
        <f>CONCATENATE("(",ROUND((F84/$H84)*100,1),")")</f>
        <v>(1.5)</v>
      </c>
      <c r="H84" s="302">
        <f>SUM(H82:H83)</f>
        <v>4.9359999999999964</v>
      </c>
      <c r="I84" s="299" t="str">
        <f>CONCATENATE("(",ROUND((H84/$H84)*100,1),")")</f>
        <v>(100)</v>
      </c>
      <c r="K84" s="302">
        <f t="shared" si="77"/>
        <v>-0.45865927311813426</v>
      </c>
      <c r="L84" s="302">
        <f t="shared" si="78"/>
        <v>-8.9188022071843176E-2</v>
      </c>
      <c r="M84" s="302">
        <f t="shared" si="79"/>
        <v>-4.1527048100242353E-3</v>
      </c>
      <c r="N84" s="302">
        <f t="shared" si="80"/>
        <v>-0.55200000000000171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1.5107464662112118</v>
      </c>
      <c r="C93" s="299" t="str">
        <f>CONCATENATE("(",ROUND((B93/$H95)*100,1),")")</f>
        <v>(72)</v>
      </c>
      <c r="D93" s="302">
        <f>'Ind T6'!M36</f>
        <v>5.7452479851634604E-2</v>
      </c>
      <c r="E93" s="299" t="str">
        <f>CONCATENATE("(",ROUND((D93/$H95)*100,1),")")</f>
        <v>(2.7)</v>
      </c>
      <c r="F93" s="302">
        <f>'Ind T6'!N36</f>
        <v>3.2662678239472373E-2</v>
      </c>
      <c r="G93" s="299" t="str">
        <f>CONCATENATE("(",ROUND((F93/$H95)*100,1),")")</f>
        <v>(1.6)</v>
      </c>
      <c r="H93" s="302">
        <f>SUM(B93,D93,F93)</f>
        <v>1.6008616243023188</v>
      </c>
      <c r="I93" s="299" t="str">
        <f>CONCATENATE("(",ROUND((H93/$H95)*100,1),")")</f>
        <v>(76.3)</v>
      </c>
      <c r="K93" s="302">
        <f>B98-B93</f>
        <v>0.1826889377424934</v>
      </c>
      <c r="L93" s="302">
        <f>D98-D93</f>
        <v>8.6495334942967642E-3</v>
      </c>
      <c r="M93" s="302">
        <f>F98-F93</f>
        <v>4.3221715471473965E-3</v>
      </c>
      <c r="N93" s="302">
        <f>SUM(K93:M93)</f>
        <v>0.19566064278393755</v>
      </c>
    </row>
    <row r="94" spans="1:14" x14ac:dyDescent="0.2">
      <c r="A94" s="282" t="s">
        <v>365</v>
      </c>
      <c r="B94" s="302">
        <f>'Ind T6'!L35</f>
        <v>0.39162681339012112</v>
      </c>
      <c r="C94" s="299" t="str">
        <f>CONCATENATE("(",ROUND((B94/$H95)*100,1),")")</f>
        <v>(18.7)</v>
      </c>
      <c r="D94" s="302">
        <f>'Ind T6'!M35</f>
        <v>7.9119156852010777E-2</v>
      </c>
      <c r="E94" s="299" t="str">
        <f>CONCATENATE("(",ROUND((D94/$H95)*100,1),")")</f>
        <v>(3.8)</v>
      </c>
      <c r="F94" s="302">
        <f>'Ind T6'!N35</f>
        <v>2.7392405455549083E-2</v>
      </c>
      <c r="G94" s="299" t="str">
        <f>CONCATENATE("(",ROUND((F94/$H95)*100,1),")")</f>
        <v>(1.3)</v>
      </c>
      <c r="H94" s="302">
        <f t="shared" ref="H94" si="81">SUM(B94,D94,F94)</f>
        <v>0.49813837569768099</v>
      </c>
      <c r="I94" s="299" t="str">
        <f>CONCATENATE("(",ROUND((H94/$H95)*100,1),")")</f>
        <v>(23.7)</v>
      </c>
      <c r="K94" s="302">
        <f t="shared" ref="K94:K95" si="82">B99-B94</f>
        <v>4.035623211979833E-2</v>
      </c>
      <c r="L94" s="302">
        <f t="shared" ref="L94:L95" si="83">D99-D94</f>
        <v>8.7702952795796346E-3</v>
      </c>
      <c r="M94" s="302">
        <f t="shared" ref="M94:M95" si="84">F99-F94</f>
        <v>4.2128298166802976E-3</v>
      </c>
      <c r="N94" s="302">
        <f t="shared" ref="N94:N95" si="85">SUM(K94:M94)</f>
        <v>5.3339357216058259E-2</v>
      </c>
    </row>
    <row r="95" spans="1:14" x14ac:dyDescent="0.2">
      <c r="A95" s="282" t="s">
        <v>363</v>
      </c>
      <c r="B95" s="302">
        <f>SUM(B93:B94)</f>
        <v>1.9023732796013328</v>
      </c>
      <c r="C95" s="299" t="str">
        <f>CONCATENATE("(",ROUND((B95/$H95)*100,1),")")</f>
        <v>(90.6)</v>
      </c>
      <c r="D95" s="302">
        <f>SUM(D93:D94)</f>
        <v>0.13657163670364539</v>
      </c>
      <c r="E95" s="299" t="str">
        <f>CONCATENATE("(",ROUND((D95/$H95)*100,1),")")</f>
        <v>(6.5)</v>
      </c>
      <c r="F95" s="302">
        <f>SUM(F93:F94)</f>
        <v>6.0055083695021452E-2</v>
      </c>
      <c r="G95" s="299" t="str">
        <f>CONCATENATE("(",ROUND((F95/$H95)*100,1),")")</f>
        <v>(2.9)</v>
      </c>
      <c r="H95" s="302">
        <f>SUM(H93:H94)</f>
        <v>2.0989999999999998</v>
      </c>
      <c r="I95" s="299" t="str">
        <f>CONCATENATE("(",ROUND((H95/$H95)*100,1),")")</f>
        <v>(100)</v>
      </c>
      <c r="K95" s="302">
        <f t="shared" si="82"/>
        <v>0.22304516986229195</v>
      </c>
      <c r="L95" s="302">
        <f t="shared" si="83"/>
        <v>1.7419828773876406E-2</v>
      </c>
      <c r="M95" s="302">
        <f t="shared" si="84"/>
        <v>8.5350013638276906E-3</v>
      </c>
      <c r="N95" s="302">
        <f t="shared" si="85"/>
        <v>0.24899999999999606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1.6934354039537052</v>
      </c>
      <c r="C98" s="299" t="str">
        <f>CONCATENATE("(",ROUND((B98/$H100)*100,1),")")</f>
        <v>(72.1)</v>
      </c>
      <c r="D98" s="302">
        <f>'Ind T6'!R36</f>
        <v>6.6102013345931368E-2</v>
      </c>
      <c r="E98" s="299" t="str">
        <f>CONCATENATE("(",ROUND((D98/$H100)*100,1),")")</f>
        <v>(2.8)</v>
      </c>
      <c r="F98" s="302">
        <f>'Ind T6'!S36</f>
        <v>3.698484978661977E-2</v>
      </c>
      <c r="G98" s="299" t="str">
        <f>CONCATENATE("(",ROUND((F98/$H100)*100,1),")")</f>
        <v>(1.6)</v>
      </c>
      <c r="H98" s="302">
        <f>SUM(B98,D98,F98)</f>
        <v>1.7965222670862564</v>
      </c>
      <c r="I98" s="299" t="str">
        <f>CONCATENATE("(",ROUND((H98/$H100)*100,1),")")</f>
        <v>(76.5)</v>
      </c>
      <c r="K98" s="302">
        <f>B103-B98</f>
        <v>8.4128479385614519E-3</v>
      </c>
      <c r="L98" s="302">
        <f>D103-D98</f>
        <v>3.7383448172536166E-3</v>
      </c>
      <c r="M98" s="302">
        <f>F103-F98</f>
        <v>1.5692428764126631E-3</v>
      </c>
      <c r="N98" s="302">
        <f>SUM(K98:M98)</f>
        <v>1.3720435632227732E-2</v>
      </c>
    </row>
    <row r="99" spans="1:14" x14ac:dyDescent="0.2">
      <c r="A99" s="282" t="s">
        <v>365</v>
      </c>
      <c r="B99" s="302">
        <f>'Ind T6'!Q35</f>
        <v>0.43198304550991945</v>
      </c>
      <c r="C99" s="299" t="str">
        <f>CONCATENATE("(",ROUND((B99/$H100)*100,1),")")</f>
        <v>(18.4)</v>
      </c>
      <c r="D99" s="302">
        <f>'Ind T6'!R35</f>
        <v>8.7889452131590412E-2</v>
      </c>
      <c r="E99" s="299" t="str">
        <f>CONCATENATE("(",ROUND((D99/$H100)*100,1),")")</f>
        <v>(3.7)</v>
      </c>
      <c r="F99" s="302">
        <f>'Ind T6'!S35</f>
        <v>3.160523527222938E-2</v>
      </c>
      <c r="G99" s="299" t="str">
        <f>CONCATENATE("(",ROUND((F99/$H100)*100,1),")")</f>
        <v>(1.3)</v>
      </c>
      <c r="H99" s="302">
        <f t="shared" ref="H99" si="86">SUM(B99,D99,F99)</f>
        <v>0.55147773291373925</v>
      </c>
      <c r="I99" s="299" t="str">
        <f>CONCATENATE("(",ROUND((H99/$H100)*100,1),")")</f>
        <v>(23.5)</v>
      </c>
      <c r="K99" s="302">
        <f t="shared" ref="K99:K100" si="87">B104-B99</f>
        <v>-1.3771505349006175E-2</v>
      </c>
      <c r="L99" s="302">
        <f t="shared" ref="L99:L100" si="88">D104-D99</f>
        <v>-2.6022177002972546E-4</v>
      </c>
      <c r="M99" s="302">
        <f t="shared" ref="M99:M100" si="89">F104-F99</f>
        <v>2.3112914868086004E-3</v>
      </c>
      <c r="N99" s="302">
        <f t="shared" ref="N99:N100" si="90">SUM(K99:M99)</f>
        <v>-1.17204356322273E-2</v>
      </c>
    </row>
    <row r="100" spans="1:14" x14ac:dyDescent="0.2">
      <c r="A100" s="282" t="s">
        <v>363</v>
      </c>
      <c r="B100" s="302">
        <f>SUM(B98:B99)</f>
        <v>2.1254184494636248</v>
      </c>
      <c r="C100" s="299" t="str">
        <f>CONCATENATE("(",ROUND((B100/$H100)*100,1),")")</f>
        <v>(90.5)</v>
      </c>
      <c r="D100" s="302">
        <f>SUM(D98:D99)</f>
        <v>0.15399146547752179</v>
      </c>
      <c r="E100" s="299" t="str">
        <f>CONCATENATE("(",ROUND((D100/$H100)*100,1),")")</f>
        <v>(6.6)</v>
      </c>
      <c r="F100" s="302">
        <f>SUM(F98:F99)</f>
        <v>6.8590085058849143E-2</v>
      </c>
      <c r="G100" s="299" t="str">
        <f>CONCATENATE("(",ROUND((F100/$H100)*100,1),")")</f>
        <v>(2.9)</v>
      </c>
      <c r="H100" s="302">
        <f>SUM(H98:H99)</f>
        <v>2.3479999999999954</v>
      </c>
      <c r="I100" s="299" t="str">
        <f>CONCATENATE("(",ROUND((H100/$H100)*100,1),")")</f>
        <v>(100)</v>
      </c>
      <c r="K100" s="302">
        <f t="shared" si="87"/>
        <v>-5.3586574104449447E-3</v>
      </c>
      <c r="L100" s="302">
        <f t="shared" si="88"/>
        <v>3.4781230472238911E-3</v>
      </c>
      <c r="M100" s="302">
        <f t="shared" si="89"/>
        <v>3.8805343632212774E-3</v>
      </c>
      <c r="N100" s="302">
        <f t="shared" si="90"/>
        <v>2.0000000000002238E-3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1.7018482518922666</v>
      </c>
      <c r="C103" s="299" t="str">
        <f>CONCATENATE("(",ROUND((B103/$H105)*100,1),")")</f>
        <v>(72.4)</v>
      </c>
      <c r="D103" s="302">
        <f>'Ind T6'!W36</f>
        <v>6.9840358163184985E-2</v>
      </c>
      <c r="E103" s="299" t="str">
        <f>CONCATENATE("(",ROUND((D103/$H105)*100,1),")")</f>
        <v>(3)</v>
      </c>
      <c r="F103" s="302">
        <f>'Ind T6'!X36</f>
        <v>3.8554092663032433E-2</v>
      </c>
      <c r="G103" s="299" t="str">
        <f>CONCATENATE("(",ROUND((F103/$H105)*100,1),")")</f>
        <v>(1.6)</v>
      </c>
      <c r="H103" s="302">
        <f>SUM(B103,D103,F103)</f>
        <v>1.810242702718484</v>
      </c>
      <c r="I103" s="299" t="str">
        <f>CONCATENATE("(",ROUND((H103/$H105)*100,1),")")</f>
        <v>(77)</v>
      </c>
      <c r="K103" s="302">
        <f>B103-B93</f>
        <v>0.19110178568105485</v>
      </c>
      <c r="L103" s="302">
        <f>D103-D93</f>
        <v>1.2387878311550381E-2</v>
      </c>
      <c r="M103" s="302">
        <f>F103-F93</f>
        <v>5.8914144235600596E-3</v>
      </c>
      <c r="N103" s="302">
        <f>SUM(K103:M103)</f>
        <v>0.20938107841616529</v>
      </c>
    </row>
    <row r="104" spans="1:14" x14ac:dyDescent="0.2">
      <c r="A104" s="282" t="s">
        <v>365</v>
      </c>
      <c r="B104" s="302">
        <f>'Ind T6'!V35</f>
        <v>0.41821154016091328</v>
      </c>
      <c r="C104" s="299" t="str">
        <f>CONCATENATE("(",ROUND((B104/$H105)*100,1),")")</f>
        <v>(17.8)</v>
      </c>
      <c r="D104" s="302">
        <f>'Ind T6'!W35</f>
        <v>8.7629230361560687E-2</v>
      </c>
      <c r="E104" s="299" t="str">
        <f>CONCATENATE("(",ROUND((D104/$H105)*100,1),")")</f>
        <v>(3.7)</v>
      </c>
      <c r="F104" s="302">
        <f>'Ind T6'!X35</f>
        <v>3.3916526759037981E-2</v>
      </c>
      <c r="G104" s="299" t="str">
        <f>CONCATENATE("(",ROUND((F104/$H105)*100,1),")")</f>
        <v>(1.4)</v>
      </c>
      <c r="H104" s="302">
        <f t="shared" ref="H104" si="91">SUM(B104,D104,F104)</f>
        <v>0.53975729728151201</v>
      </c>
      <c r="I104" s="299" t="str">
        <f>CONCATENATE("(",ROUND((H104/$H105)*100,1),")")</f>
        <v>(23)</v>
      </c>
      <c r="K104" s="302">
        <f t="shared" ref="K104:K105" si="92">B104-B94</f>
        <v>2.6584726770792155E-2</v>
      </c>
      <c r="L104" s="302">
        <f t="shared" ref="L104:L105" si="93">D104-D94</f>
        <v>8.5100735095499092E-3</v>
      </c>
      <c r="M104" s="302">
        <f t="shared" ref="M104:M105" si="94">F104-F94</f>
        <v>6.524121303488898E-3</v>
      </c>
      <c r="N104" s="302">
        <f t="shared" ref="N104:N105" si="95">SUM(K104:M104)</f>
        <v>4.1618921583830959E-2</v>
      </c>
    </row>
    <row r="105" spans="1:14" x14ac:dyDescent="0.2">
      <c r="A105" s="282" t="s">
        <v>363</v>
      </c>
      <c r="B105" s="302">
        <f>SUM(B103:B104)</f>
        <v>2.1200597920531798</v>
      </c>
      <c r="C105" s="299" t="str">
        <f>CONCATENATE("(",ROUND((B105/$H105)*100,1),")")</f>
        <v>(90.2)</v>
      </c>
      <c r="D105" s="302">
        <f>SUM(D103:D104)</f>
        <v>0.15746958852474569</v>
      </c>
      <c r="E105" s="299" t="str">
        <f>CONCATENATE("(",ROUND((D105/$H105)*100,1),")")</f>
        <v>(6.7)</v>
      </c>
      <c r="F105" s="302">
        <f>SUM(F103:F104)</f>
        <v>7.247061942207042E-2</v>
      </c>
      <c r="G105" s="299" t="str">
        <f>CONCATENATE("(",ROUND((F105/$H105)*100,1),")")</f>
        <v>(3.1)</v>
      </c>
      <c r="H105" s="302">
        <f>SUM(H103:H104)</f>
        <v>2.3499999999999961</v>
      </c>
      <c r="I105" s="299" t="str">
        <f>CONCATENATE("(",ROUND((H105/$H105)*100,1),")")</f>
        <v>(100)</v>
      </c>
      <c r="K105" s="302">
        <f t="shared" si="92"/>
        <v>0.217686512451847</v>
      </c>
      <c r="L105" s="302">
        <f t="shared" si="93"/>
        <v>2.0897951821100297E-2</v>
      </c>
      <c r="M105" s="302">
        <f t="shared" si="94"/>
        <v>1.2415535727048968E-2</v>
      </c>
      <c r="N105" s="302">
        <f t="shared" si="95"/>
        <v>0.25099999999999628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21.924964341966984</v>
      </c>
      <c r="C114" s="299" t="str">
        <f>CONCATENATE("(",ROUND((B114/$H116)*100,1),")")</f>
        <v>(69.7)</v>
      </c>
      <c r="D114" s="302">
        <f>'Ind T6'!M45</f>
        <v>1.0718189770891606</v>
      </c>
      <c r="E114" s="299" t="str">
        <f>CONCATENATE("(",ROUND((D114/$H116)*100,1),")")</f>
        <v>(3.4)</v>
      </c>
      <c r="F114" s="302">
        <f>'Ind T6'!N45</f>
        <v>1.550571778483484</v>
      </c>
      <c r="G114" s="299" t="str">
        <f>CONCATENATE("(",ROUND((F114/$H116)*100,1),")")</f>
        <v>(4.9)</v>
      </c>
      <c r="H114" s="302">
        <f>SUM(B114,D114,F114)</f>
        <v>24.547355097539629</v>
      </c>
      <c r="I114" s="299" t="str">
        <f>CONCATENATE("(",ROUND((H114/$H116)*100,1),")")</f>
        <v>(78)</v>
      </c>
      <c r="K114" s="302">
        <f>B119-B114</f>
        <v>-1.6720841538948719</v>
      </c>
      <c r="L114" s="302">
        <f>D119-D114</f>
        <v>-6.1550853861775501E-2</v>
      </c>
      <c r="M114" s="302">
        <f>F119-F114</f>
        <v>-0.10205595458954408</v>
      </c>
      <c r="N114" s="302">
        <f>SUM(K114:M114)</f>
        <v>-1.8356909623461914</v>
      </c>
    </row>
    <row r="115" spans="1:14" x14ac:dyDescent="0.2">
      <c r="A115" s="282" t="s">
        <v>365</v>
      </c>
      <c r="B115" s="302">
        <f>'Ind T6'!L44</f>
        <v>5.0270355080378124</v>
      </c>
      <c r="C115" s="299" t="str">
        <f>CONCATENATE("(",ROUND((B115/$H116)*100,1),")")</f>
        <v>(16)</v>
      </c>
      <c r="D115" s="302">
        <f>'Ind T6'!M44</f>
        <v>1.2084182156220966</v>
      </c>
      <c r="E115" s="299" t="str">
        <f>CONCATENATE("(",ROUND((D115/$H116)*100,1),")")</f>
        <v>(3.8)</v>
      </c>
      <c r="F115" s="302">
        <f>'Ind T6'!N44</f>
        <v>0.68719117880050318</v>
      </c>
      <c r="G115" s="299" t="str">
        <f>CONCATENATE("(",ROUND((F115/$H116)*100,1),")")</f>
        <v>(2.2)</v>
      </c>
      <c r="H115" s="302">
        <f t="shared" ref="H115" si="96">SUM(B115,D115,F115)</f>
        <v>6.9226449024604122</v>
      </c>
      <c r="I115" s="299" t="str">
        <f>CONCATENATE("(",ROUND((H115/$H116)*100,1),")")</f>
        <v>(22)</v>
      </c>
      <c r="K115" s="302">
        <f t="shared" ref="K115:K116" si="97">B120-B115</f>
        <v>-0.30948107523746948</v>
      </c>
      <c r="L115" s="302">
        <f t="shared" ref="L115:L116" si="98">D120-D115</f>
        <v>-8.1163522877581773E-2</v>
      </c>
      <c r="M115" s="302">
        <f t="shared" ref="M115:M116" si="99">F120-F115</f>
        <v>-8.366443953877889E-2</v>
      </c>
      <c r="N115" s="302">
        <f t="shared" ref="N115:N116" si="100">SUM(K115:M115)</f>
        <v>-0.47430903765383015</v>
      </c>
    </row>
    <row r="116" spans="1:14" x14ac:dyDescent="0.2">
      <c r="A116" s="282" t="s">
        <v>363</v>
      </c>
      <c r="B116" s="302">
        <f>SUM(B114:B115)</f>
        <v>26.951999850004796</v>
      </c>
      <c r="C116" s="299" t="str">
        <f>CONCATENATE("(",ROUND((B116/$H116)*100,1),")")</f>
        <v>(85.6)</v>
      </c>
      <c r="D116" s="302">
        <f>SUM(D114:D115)</f>
        <v>2.2802371927112572</v>
      </c>
      <c r="E116" s="299" t="str">
        <f>CONCATENATE("(",ROUND((D116/$H116)*100,1),")")</f>
        <v>(7.2)</v>
      </c>
      <c r="F116" s="302">
        <f>SUM(F114:F115)</f>
        <v>2.2377629572839872</v>
      </c>
      <c r="G116" s="299" t="str">
        <f>CONCATENATE("(",ROUND((F116/$H116)*100,1),")")</f>
        <v>(7.1)</v>
      </c>
      <c r="H116" s="302">
        <f>SUM(H114:H115)</f>
        <v>31.470000000000041</v>
      </c>
      <c r="I116" s="299" t="str">
        <f>CONCATENATE("(",ROUND((H116/$H116)*100,1),")")</f>
        <v>(100)</v>
      </c>
      <c r="K116" s="302">
        <f t="shared" si="97"/>
        <v>-1.9815652291323431</v>
      </c>
      <c r="L116" s="302">
        <f t="shared" si="98"/>
        <v>-0.14271437673935727</v>
      </c>
      <c r="M116" s="302">
        <f t="shared" si="99"/>
        <v>-0.18572039412832275</v>
      </c>
      <c r="N116" s="302">
        <f t="shared" si="100"/>
        <v>-2.3100000000000231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20.252880188072112</v>
      </c>
      <c r="C119" s="299" t="str">
        <f>CONCATENATE("(",ROUND((B119/$H121)*100,1),")")</f>
        <v>(69.5)</v>
      </c>
      <c r="D119" s="302">
        <f>'Ind T6'!R45</f>
        <v>1.0102681232273851</v>
      </c>
      <c r="E119" s="299" t="str">
        <f>CONCATENATE("(",ROUND((D119/$H121)*100,1),")")</f>
        <v>(3.5)</v>
      </c>
      <c r="F119" s="302">
        <f>'Ind T6'!S45</f>
        <v>1.44851582389394</v>
      </c>
      <c r="G119" s="299" t="str">
        <f>CONCATENATE("(",ROUND((F119/$H121)*100,1),")")</f>
        <v>(5)</v>
      </c>
      <c r="H119" s="302">
        <f>SUM(B119,D119,F119)</f>
        <v>22.711664135193434</v>
      </c>
      <c r="I119" s="299" t="str">
        <f>CONCATENATE("(",ROUND((H119/$H121)*100,1),")")</f>
        <v>(77.9)</v>
      </c>
      <c r="K119" s="302">
        <f>B124-B119</f>
        <v>-1.8615917346273392</v>
      </c>
      <c r="L119" s="302">
        <f>D124-D119</f>
        <v>-6.8934315806986723E-2</v>
      </c>
      <c r="M119" s="302">
        <f>F124-F119</f>
        <v>-4.1829403764776174E-2</v>
      </c>
      <c r="N119" s="302">
        <f>SUM(K119:M119)</f>
        <v>-1.9723554541991022</v>
      </c>
    </row>
    <row r="120" spans="1:14" x14ac:dyDescent="0.2">
      <c r="A120" s="282" t="s">
        <v>365</v>
      </c>
      <c r="B120" s="302">
        <f>'Ind T6'!Q44</f>
        <v>4.7175544328003429</v>
      </c>
      <c r="C120" s="299" t="str">
        <f>CONCATENATE("(",ROUND((B120/$H121)*100,1),")")</f>
        <v>(16.2)</v>
      </c>
      <c r="D120" s="302">
        <f>'Ind T6'!R44</f>
        <v>1.1272546927445148</v>
      </c>
      <c r="E120" s="299" t="str">
        <f>CONCATENATE("(",ROUND((D120/$H121)*100,1),")")</f>
        <v>(3.9)</v>
      </c>
      <c r="F120" s="302">
        <f>'Ind T6'!S44</f>
        <v>0.60352673926172429</v>
      </c>
      <c r="G120" s="299" t="str">
        <f>CONCATENATE("(",ROUND((F120/$H121)*100,1),")")</f>
        <v>(2.1)</v>
      </c>
      <c r="H120" s="302">
        <f t="shared" ref="H120" si="101">SUM(B120,D120,F120)</f>
        <v>6.4483358648065821</v>
      </c>
      <c r="I120" s="299" t="str">
        <f>CONCATENATE("(",ROUND((H120/$H121)*100,1),")")</f>
        <v>(22.1)</v>
      </c>
      <c r="K120" s="302">
        <f t="shared" ref="K120:K121" si="102">B125-B120</f>
        <v>-0.29977793681645526</v>
      </c>
      <c r="L120" s="302">
        <f t="shared" ref="L120:L121" si="103">D125-D120</f>
        <v>-7.0671201378749604E-2</v>
      </c>
      <c r="M120" s="302">
        <f t="shared" ref="M120:M121" si="104">F125-F120</f>
        <v>-7.6195407605742949E-2</v>
      </c>
      <c r="N120" s="302">
        <f t="shared" ref="N120:N121" si="105">SUM(K120:M120)</f>
        <v>-0.44664454580094781</v>
      </c>
    </row>
    <row r="121" spans="1:14" x14ac:dyDescent="0.2">
      <c r="A121" s="282" t="s">
        <v>363</v>
      </c>
      <c r="B121" s="302">
        <f>SUM(B119:B120)</f>
        <v>24.970434620872453</v>
      </c>
      <c r="C121" s="299" t="str">
        <f>CONCATENATE("(",ROUND((B121/$H121)*100,1),")")</f>
        <v>(85.6)</v>
      </c>
      <c r="D121" s="302">
        <f>SUM(D119:D120)</f>
        <v>2.1375228159719</v>
      </c>
      <c r="E121" s="299" t="str">
        <f>CONCATENATE("(",ROUND((D121/$H121)*100,1),")")</f>
        <v>(7.3)</v>
      </c>
      <c r="F121" s="302">
        <f>SUM(F119:F120)</f>
        <v>2.0520425631556645</v>
      </c>
      <c r="G121" s="299" t="str">
        <f>CONCATENATE("(",ROUND((F121/$H121)*100,1),")")</f>
        <v>(7)</v>
      </c>
      <c r="H121" s="302">
        <f>SUM(H119:H120)</f>
        <v>29.160000000000018</v>
      </c>
      <c r="I121" s="299" t="str">
        <f>CONCATENATE("(",ROUND((H121/$H121)*100,1),")")</f>
        <v>(100)</v>
      </c>
      <c r="K121" s="302">
        <f t="shared" si="102"/>
        <v>-2.1613696714437935</v>
      </c>
      <c r="L121" s="302">
        <f t="shared" si="103"/>
        <v>-0.13960551718573644</v>
      </c>
      <c r="M121" s="302">
        <f t="shared" si="104"/>
        <v>-0.11802481137051934</v>
      </c>
      <c r="N121" s="302">
        <f t="shared" si="105"/>
        <v>-2.4190000000000493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18.391288453444773</v>
      </c>
      <c r="C124" s="299" t="str">
        <f>CONCATENATE("(",ROUND((B124/$H126)*100,1),")")</f>
        <v>(68.8)</v>
      </c>
      <c r="D124" s="302">
        <f>'Ind T6'!W45</f>
        <v>0.94133380742039841</v>
      </c>
      <c r="E124" s="299" t="str">
        <f>CONCATENATE("(",ROUND((D124/$H126)*100,1),")")</f>
        <v>(3.5)</v>
      </c>
      <c r="F124" s="302">
        <f>'Ind T6'!X45</f>
        <v>1.4066864201291638</v>
      </c>
      <c r="G124" s="299" t="str">
        <f>CONCATENATE("(",ROUND((F124/$H126)*100,1),")")</f>
        <v>(5.3)</v>
      </c>
      <c r="H124" s="302">
        <f>SUM(B124,D124,F124)</f>
        <v>20.739308680994334</v>
      </c>
      <c r="I124" s="299" t="str">
        <f>CONCATENATE("(",ROUND((H124/$H126)*100,1),")")</f>
        <v>(77.6)</v>
      </c>
      <c r="K124" s="302">
        <f>B124-B114</f>
        <v>-3.533675888522211</v>
      </c>
      <c r="L124" s="302">
        <f>D124-D114</f>
        <v>-0.13048516966876222</v>
      </c>
      <c r="M124" s="302">
        <f>F124-F114</f>
        <v>-0.14388535835432026</v>
      </c>
      <c r="N124" s="302">
        <f>SUM(K124:M124)</f>
        <v>-3.8080464165452934</v>
      </c>
    </row>
    <row r="125" spans="1:14" x14ac:dyDescent="0.2">
      <c r="A125" s="282" t="s">
        <v>365</v>
      </c>
      <c r="B125" s="302">
        <f>'Ind T6'!V44</f>
        <v>4.4177764959838877</v>
      </c>
      <c r="C125" s="299" t="str">
        <f>CONCATENATE("(",ROUND((B125/$H126)*100,1),")")</f>
        <v>(16.5)</v>
      </c>
      <c r="D125" s="302">
        <f>'Ind T6'!W44</f>
        <v>1.0565834913657652</v>
      </c>
      <c r="E125" s="299" t="str">
        <f>CONCATENATE("(",ROUND((D125/$H126)*100,1),")")</f>
        <v>(4)</v>
      </c>
      <c r="F125" s="302">
        <f>'Ind T6'!X44</f>
        <v>0.52733133165598134</v>
      </c>
      <c r="G125" s="299" t="str">
        <f>CONCATENATE("(",ROUND((F125/$H126)*100,1),")")</f>
        <v>(2)</v>
      </c>
      <c r="H125" s="302">
        <f t="shared" ref="H125" si="106">SUM(B125,D125,F125)</f>
        <v>6.0016913190056336</v>
      </c>
      <c r="I125" s="299" t="str">
        <f>CONCATENATE("(",ROUND((H125/$H126)*100,1),")")</f>
        <v>(22.4)</v>
      </c>
      <c r="K125" s="302">
        <f t="shared" ref="K125:K126" si="107">B125-B115</f>
        <v>-0.60925901205392474</v>
      </c>
      <c r="L125" s="302">
        <f t="shared" ref="L125:L126" si="108">D125-D115</f>
        <v>-0.15183472425633138</v>
      </c>
      <c r="M125" s="302">
        <f t="shared" ref="M125:M126" si="109">F125-F115</f>
        <v>-0.15985984714452184</v>
      </c>
      <c r="N125" s="302">
        <f t="shared" ref="N125:N126" si="110">SUM(K125:M125)</f>
        <v>-0.92095358345477796</v>
      </c>
    </row>
    <row r="126" spans="1:14" x14ac:dyDescent="0.2">
      <c r="A126" s="282" t="s">
        <v>363</v>
      </c>
      <c r="B126" s="302">
        <f>SUM(B124:B125)</f>
        <v>22.809064949428659</v>
      </c>
      <c r="C126" s="299" t="str">
        <f>CONCATENATE("(",ROUND((B126/$H126)*100,1),")")</f>
        <v>(85.3)</v>
      </c>
      <c r="D126" s="302">
        <f>SUM(D124:D125)</f>
        <v>1.9979172987861635</v>
      </c>
      <c r="E126" s="299" t="str">
        <f>CONCATENATE("(",ROUND((D126/$H126)*100,1),")")</f>
        <v>(7.5)</v>
      </c>
      <c r="F126" s="302">
        <f>SUM(F124:F125)</f>
        <v>1.9340177517851451</v>
      </c>
      <c r="G126" s="299" t="str">
        <f>CONCATENATE("(",ROUND((F126/$H126)*100,1),")")</f>
        <v>(7.2)</v>
      </c>
      <c r="H126" s="302">
        <f>SUM(H124:H125)</f>
        <v>26.740999999999968</v>
      </c>
      <c r="I126" s="299" t="str">
        <f>CONCATENATE("(",ROUND((H126/$H126)*100,1),")")</f>
        <v>(100)</v>
      </c>
      <c r="K126" s="302">
        <f t="shared" si="107"/>
        <v>-4.1429349005761367</v>
      </c>
      <c r="L126" s="302">
        <f t="shared" si="108"/>
        <v>-0.28231989392509371</v>
      </c>
      <c r="M126" s="302">
        <f t="shared" si="109"/>
        <v>-0.3037452054988421</v>
      </c>
      <c r="N126" s="302">
        <f t="shared" si="110"/>
        <v>-4.729000000000072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0.48697852138953712</v>
      </c>
      <c r="C135" s="299" t="str">
        <f>CONCATENATE("(",ROUND((B135/$H137)*100,1),")")</f>
        <v>(73.1)</v>
      </c>
      <c r="D135" s="302">
        <f>'Ind T6'!M54</f>
        <v>9.4850923407240762E-3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0.49646361373026121</v>
      </c>
      <c r="I135" s="299" t="str">
        <f>CONCATENATE("(",ROUND((H135/$H137)*100,1),")")</f>
        <v>(74.5)</v>
      </c>
      <c r="K135" s="302">
        <f>B140-B135</f>
        <v>-1.4223755203050581E-2</v>
      </c>
      <c r="L135" s="302">
        <f>D140-D135</f>
        <v>-5.417884633940849E-5</v>
      </c>
      <c r="M135" s="302">
        <f>F140-F135</f>
        <v>0</v>
      </c>
      <c r="N135" s="302">
        <f>SUM(K135:M135)</f>
        <v>-1.4277934049389989E-2</v>
      </c>
    </row>
    <row r="136" spans="1:14" x14ac:dyDescent="0.2">
      <c r="A136" s="282" t="s">
        <v>365</v>
      </c>
      <c r="B136" s="302">
        <f>'Ind T6'!L53</f>
        <v>0.12835720488716196</v>
      </c>
      <c r="C136" s="299" t="str">
        <f>CONCATENATE("(",ROUND((B136/$H137)*100,1),")")</f>
        <v>(19.3)</v>
      </c>
      <c r="D136" s="302">
        <f>'Ind T6'!M53</f>
        <v>4.1179181382577451E-2</v>
      </c>
      <c r="E136" s="299" t="str">
        <f>CONCATENATE("(",ROUND((D136/$H137)*100,1),")")</f>
        <v>(6.2)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0.16953638626973941</v>
      </c>
      <c r="I136" s="299" t="str">
        <f>CONCATENATE("(",ROUND((H136/$H137)*100,1),")")</f>
        <v>(25.5)</v>
      </c>
      <c r="K136" s="302">
        <f t="shared" ref="K136:K137" si="112">B141-B136</f>
        <v>-1.7653275925647305E-3</v>
      </c>
      <c r="L136" s="302">
        <f t="shared" ref="L136:L137" si="113">D141-D136</f>
        <v>-9.5673835804616775E-4</v>
      </c>
      <c r="M136" s="302">
        <f t="shared" ref="M136:M137" si="114">F141-F136</f>
        <v>0</v>
      </c>
      <c r="N136" s="302">
        <f t="shared" ref="N136:N137" si="115">SUM(K136:M136)</f>
        <v>-2.7220659506108982E-3</v>
      </c>
    </row>
    <row r="137" spans="1:14" x14ac:dyDescent="0.2">
      <c r="A137" s="282" t="s">
        <v>363</v>
      </c>
      <c r="B137" s="302">
        <f>SUM(B135:B136)</f>
        <v>0.61533572627669908</v>
      </c>
      <c r="C137" s="299" t="str">
        <f>CONCATENATE("(",ROUND((B137/$H137)*100,1),")")</f>
        <v>(92.4)</v>
      </c>
      <c r="D137" s="302">
        <f>SUM(D135:D136)</f>
        <v>5.0664273723301526E-2</v>
      </c>
      <c r="E137" s="299" t="str">
        <f>CONCATENATE("(",ROUND((D137/$H137)*100,1),")")</f>
        <v>(7.6)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0.66600000000000059</v>
      </c>
      <c r="I137" s="299" t="str">
        <f>CONCATENATE("(",ROUND((H137/$H137)*100,1),")")</f>
        <v>(100)</v>
      </c>
      <c r="K137" s="302">
        <f t="shared" si="112"/>
        <v>-1.5989082795615284E-2</v>
      </c>
      <c r="L137" s="302">
        <f t="shared" si="113"/>
        <v>-1.010917204385578E-3</v>
      </c>
      <c r="M137" s="302">
        <f t="shared" si="114"/>
        <v>0</v>
      </c>
      <c r="N137" s="302">
        <f t="shared" si="115"/>
        <v>-1.7000000000000862E-2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0.47275476618648654</v>
      </c>
      <c r="C140" s="299" t="str">
        <f>CONCATENATE("(",ROUND((B140/$H142)*100,1),")")</f>
        <v>(72.8)</v>
      </c>
      <c r="D140" s="302">
        <f>'Ind T6'!R54</f>
        <v>9.4309134943846677E-3</v>
      </c>
      <c r="E140" s="299" t="str">
        <f>CONCATENATE("(",ROUND((D140/$H142)*100,1),")")</f>
        <v>(1.5)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0.48218567968087123</v>
      </c>
      <c r="I140" s="299" t="str">
        <f>CONCATENATE("(",ROUND((H140/$H142)*100,1),")")</f>
        <v>(74.3)</v>
      </c>
      <c r="K140" s="302">
        <f>B145-B140</f>
        <v>-1.0826055630546505E-2</v>
      </c>
      <c r="L140" s="302">
        <f>D145-D140</f>
        <v>1.5284186216103432E-4</v>
      </c>
      <c r="M140" s="302">
        <f>F145-F140</f>
        <v>0</v>
      </c>
      <c r="N140" s="302">
        <f>SUM(K140:M140)</f>
        <v>-1.0673213768385471E-2</v>
      </c>
    </row>
    <row r="141" spans="1:14" x14ac:dyDescent="0.2">
      <c r="A141" s="282" t="s">
        <v>365</v>
      </c>
      <c r="B141" s="302">
        <f>'Ind T6'!Q53</f>
        <v>0.12659187729459723</v>
      </c>
      <c r="C141" s="299" t="str">
        <f>CONCATENATE("(",ROUND((B141/$H142)*100,1),")")</f>
        <v>(19.5)</v>
      </c>
      <c r="D141" s="302">
        <f>'Ind T6'!R53</f>
        <v>4.0222443024531283E-2</v>
      </c>
      <c r="E141" s="299" t="str">
        <f>CONCATENATE("(",ROUND((D141/$H142)*100,1),")")</f>
        <v>(6.2)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0.16681432031912852</v>
      </c>
      <c r="I141" s="299" t="str">
        <f>CONCATENATE("(",ROUND((H141/$H142)*100,1),")")</f>
        <v>(25.7)</v>
      </c>
      <c r="K141" s="302">
        <f t="shared" ref="K141:K142" si="117">B146-B141</f>
        <v>1.1085512219266846E-3</v>
      </c>
      <c r="L141" s="302">
        <f t="shared" ref="L141:L142" si="118">D146-D141</f>
        <v>-4.3533745354055325E-4</v>
      </c>
      <c r="M141" s="302">
        <f t="shared" ref="M141:M142" si="119">F146-F141</f>
        <v>0</v>
      </c>
      <c r="N141" s="302">
        <f t="shared" ref="N141:N142" si="120">SUM(K141:M141)</f>
        <v>6.7321376838613139E-4</v>
      </c>
    </row>
    <row r="142" spans="1:14" x14ac:dyDescent="0.2">
      <c r="A142" s="282" t="s">
        <v>363</v>
      </c>
      <c r="B142" s="302">
        <f>SUM(B140:B141)</f>
        <v>0.5993466434810838</v>
      </c>
      <c r="C142" s="299" t="str">
        <f>CONCATENATE("(",ROUND((B142/$H142)*100,1),")")</f>
        <v>(92.3)</v>
      </c>
      <c r="D142" s="302">
        <f>SUM(D140:D141)</f>
        <v>4.9653356518915948E-2</v>
      </c>
      <c r="E142" s="299" t="str">
        <f>CONCATENATE("(",ROUND((D142/$H142)*100,1),")")</f>
        <v>(7.7)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0.6489999999999998</v>
      </c>
      <c r="I142" s="299" t="str">
        <f>CONCATENATE("(",ROUND((H142/$H142)*100,1),")")</f>
        <v>(100)</v>
      </c>
      <c r="K142" s="302">
        <f t="shared" si="117"/>
        <v>-9.7175044086198481E-3</v>
      </c>
      <c r="L142" s="302">
        <f t="shared" si="118"/>
        <v>-2.8249559137951546E-4</v>
      </c>
      <c r="M142" s="302">
        <f t="shared" si="119"/>
        <v>0</v>
      </c>
      <c r="N142" s="302">
        <f t="shared" si="120"/>
        <v>-9.9999999999993636E-3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0.46192871055594004</v>
      </c>
      <c r="C145" s="299" t="str">
        <f>CONCATENATE("(",ROUND((B145/$H147)*100,1),")")</f>
        <v>(72.3)</v>
      </c>
      <c r="D145" s="302">
        <f>'Ind T6'!W54</f>
        <v>9.583755356545702E-3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0.47151246591248575</v>
      </c>
      <c r="I145" s="299" t="str">
        <f>CONCATENATE("(",ROUND((H145/$H147)*100,1),")")</f>
        <v>(73.8)</v>
      </c>
      <c r="K145" s="302">
        <f>B145-B135</f>
        <v>-2.5049810833597086E-2</v>
      </c>
      <c r="L145" s="302">
        <f>D145-D135</f>
        <v>9.866301582162583E-5</v>
      </c>
      <c r="M145" s="302">
        <f>F145-F135</f>
        <v>0</v>
      </c>
      <c r="N145" s="302">
        <f>SUM(K145:M145)</f>
        <v>-2.4951147817775458E-2</v>
      </c>
    </row>
    <row r="146" spans="1:14" x14ac:dyDescent="0.2">
      <c r="A146" s="282" t="s">
        <v>365</v>
      </c>
      <c r="B146" s="302">
        <f>'Ind T6'!V53</f>
        <v>0.12770042851652391</v>
      </c>
      <c r="C146" s="299" t="str">
        <f>CONCATENATE("(",ROUND((B146/$H147)*100,1),")")</f>
        <v>(20)</v>
      </c>
      <c r="D146" s="302">
        <f>'Ind T6'!W53</f>
        <v>3.978710557099073E-2</v>
      </c>
      <c r="E146" s="299" t="str">
        <f>CONCATENATE("(",ROUND((D146/$H147)*100,1),")")</f>
        <v>(6.2)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0.16748753408751466</v>
      </c>
      <c r="I146" s="299" t="str">
        <f>CONCATENATE("(",ROUND((H146/$H147)*100,1),")")</f>
        <v>(26.2)</v>
      </c>
      <c r="K146" s="302">
        <f t="shared" ref="K146:K147" si="122">B146-B136</f>
        <v>-6.5677637063804584E-4</v>
      </c>
      <c r="L146" s="302">
        <f t="shared" ref="L146:L147" si="123">D146-D136</f>
        <v>-1.392075811586721E-3</v>
      </c>
      <c r="M146" s="302">
        <f t="shared" ref="M146:M147" si="124">F146-F136</f>
        <v>0</v>
      </c>
      <c r="N146" s="302">
        <f t="shared" ref="N146:N147" si="125">SUM(K146:M146)</f>
        <v>-2.0488521822247668E-3</v>
      </c>
    </row>
    <row r="147" spans="1:14" x14ac:dyDescent="0.2">
      <c r="A147" s="282" t="s">
        <v>363</v>
      </c>
      <c r="B147" s="302">
        <f>SUM(B145:B146)</f>
        <v>0.58962913907246395</v>
      </c>
      <c r="C147" s="299" t="str">
        <f>CONCATENATE("(",ROUND((B147/$H147)*100,1),")")</f>
        <v>(92.3)</v>
      </c>
      <c r="D147" s="302">
        <f>SUM(D145:D146)</f>
        <v>4.9370860927536432E-2</v>
      </c>
      <c r="E147" s="299" t="str">
        <f>CONCATENATE("(",ROUND((D147/$H147)*100,1),")")</f>
        <v>(7.7)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0.63900000000000046</v>
      </c>
      <c r="I147" s="299" t="str">
        <f>CONCATENATE("(",ROUND((H147/$H147)*100,1),")")</f>
        <v>(100)</v>
      </c>
      <c r="K147" s="302">
        <f t="shared" si="122"/>
        <v>-2.5706587204235132E-2</v>
      </c>
      <c r="L147" s="302">
        <f t="shared" si="123"/>
        <v>-1.2934127957650934E-3</v>
      </c>
      <c r="M147" s="302">
        <f t="shared" si="124"/>
        <v>0</v>
      </c>
      <c r="N147" s="302">
        <f t="shared" si="125"/>
        <v>-2.7000000000000225E-2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1.1303451495960477</v>
      </c>
      <c r="C156" s="299" t="str">
        <f>CONCATENATE("(",ROUND((B156/$H158)*100,1),")")</f>
        <v>(72.4)</v>
      </c>
      <c r="D156" s="302">
        <f>'Ind T6'!M63</f>
        <v>2.5120353581202147E-2</v>
      </c>
      <c r="E156" s="299" t="str">
        <f>CONCATENATE("(",ROUND((D156/$H158)*100,1),")")</f>
        <v>(1.6)</v>
      </c>
      <c r="F156" s="302">
        <f>'Ind T6'!N63</f>
        <v>5.0665276517774367E-2</v>
      </c>
      <c r="G156" s="299" t="str">
        <f>CONCATENATE("(",ROUND((F156/$H158)*100,1),")")</f>
        <v>(3.2)</v>
      </c>
      <c r="H156" s="302">
        <f>SUM(B156,D156,F156)</f>
        <v>1.2061307796950242</v>
      </c>
      <c r="I156" s="299" t="str">
        <f>CONCATENATE("(",ROUND((H156/$H158)*100,1),")")</f>
        <v>(77.3)</v>
      </c>
      <c r="K156" s="302">
        <f>B161-B156</f>
        <v>4.1331692845700818E-3</v>
      </c>
      <c r="L156" s="302">
        <f>D161-D156</f>
        <v>3.0094950983729912E-4</v>
      </c>
      <c r="M156" s="302">
        <f>F161-F156</f>
        <v>-1.5080605979837791E-3</v>
      </c>
      <c r="N156" s="302">
        <f>SUM(K156:M156)</f>
        <v>2.9260581964236018E-3</v>
      </c>
    </row>
    <row r="157" spans="1:14" x14ac:dyDescent="0.2">
      <c r="A157" s="282" t="s">
        <v>365</v>
      </c>
      <c r="B157" s="302">
        <f>'Ind T6'!L62</f>
        <v>0.25976568449334825</v>
      </c>
      <c r="C157" s="299" t="str">
        <f>CONCATENATE("(",ROUND((B157/$H158)*100,1),")")</f>
        <v>(16.6)</v>
      </c>
      <c r="D157" s="302">
        <f>'Ind T6'!M62</f>
        <v>8.9442611061054E-2</v>
      </c>
      <c r="E157" s="299" t="str">
        <f>CONCATENATE("(",ROUND((D157/$H158)*100,1),")")</f>
        <v>(5.7)</v>
      </c>
      <c r="F157" s="302">
        <f>'Ind T6'!N62</f>
        <v>5.6609247505762716E-3</v>
      </c>
      <c r="G157" s="299" t="str">
        <f>CONCATENATE("(",ROUND((F157/$H158)*100,1),")")</f>
        <v>(0.4)</v>
      </c>
      <c r="H157" s="302">
        <f t="shared" ref="H157" si="126">SUM(B157,D157,F157)</f>
        <v>0.35486922030497853</v>
      </c>
      <c r="I157" s="299" t="str">
        <f>CONCATENATE("(",ROUND((H157/$H158)*100,1),")")</f>
        <v>(22.7)</v>
      </c>
      <c r="K157" s="302">
        <f t="shared" ref="K157:K158" si="127">B162-B157</f>
        <v>1.2986639278020573E-2</v>
      </c>
      <c r="L157" s="302">
        <f t="shared" ref="L157:L158" si="128">D162-D157</f>
        <v>2.1302597422927783E-3</v>
      </c>
      <c r="M157" s="302">
        <f t="shared" ref="M157:M158" si="129">F162-F157</f>
        <v>-4.2957216736996123E-5</v>
      </c>
      <c r="N157" s="302">
        <f t="shared" ref="N157:N158" si="130">SUM(K157:M157)</f>
        <v>1.5073941803576355E-2</v>
      </c>
    </row>
    <row r="158" spans="1:14" x14ac:dyDescent="0.2">
      <c r="A158" s="282" t="s">
        <v>363</v>
      </c>
      <c r="B158" s="302">
        <f>SUM(B156:B157)</f>
        <v>1.390110834089396</v>
      </c>
      <c r="C158" s="299" t="str">
        <f>CONCATENATE("(",ROUND((B158/$H158)*100,1),")")</f>
        <v>(89.1)</v>
      </c>
      <c r="D158" s="302">
        <f>SUM(D156:D157)</f>
        <v>0.11456296464225615</v>
      </c>
      <c r="E158" s="299" t="str">
        <f>CONCATENATE("(",ROUND((D158/$H158)*100,1),")")</f>
        <v>(7.3)</v>
      </c>
      <c r="F158" s="302">
        <f>SUM(F156:F157)</f>
        <v>5.632620126835064E-2</v>
      </c>
      <c r="G158" s="299" t="str">
        <f>CONCATENATE("(",ROUND((F158/$H158)*100,1),")")</f>
        <v>(3.6)</v>
      </c>
      <c r="H158" s="302">
        <f>SUM(H156:H157)</f>
        <v>1.5610000000000028</v>
      </c>
      <c r="I158" s="299" t="str">
        <f>CONCATENATE("(",ROUND((H158/$H158)*100,1),")")</f>
        <v>(100)</v>
      </c>
      <c r="K158" s="302">
        <f t="shared" si="127"/>
        <v>1.7119808562590544E-2</v>
      </c>
      <c r="L158" s="302">
        <f t="shared" si="128"/>
        <v>2.4312092521300704E-3</v>
      </c>
      <c r="M158" s="302">
        <f t="shared" si="129"/>
        <v>-1.5510178147207787E-3</v>
      </c>
      <c r="N158" s="302">
        <f t="shared" si="130"/>
        <v>1.7999999999999836E-2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1.1344783188806178</v>
      </c>
      <c r="C161" s="299" t="str">
        <f>CONCATENATE("(",ROUND((B161/$H163)*100,1),")")</f>
        <v>(71.8)</v>
      </c>
      <c r="D161" s="302">
        <f>'Ind T6'!R63</f>
        <v>2.5421303091039446E-2</v>
      </c>
      <c r="E161" s="299" t="str">
        <f>CONCATENATE("(",ROUND((D161/$H163)*100,1),")")</f>
        <v>(1.6)</v>
      </c>
      <c r="F161" s="302">
        <f>'Ind T6'!S63</f>
        <v>4.9157215919790588E-2</v>
      </c>
      <c r="G161" s="299" t="str">
        <f>CONCATENATE("(",ROUND((F161/$H163)*100,1),")")</f>
        <v>(3.1)</v>
      </c>
      <c r="H161" s="302">
        <f>SUM(B161,D161,F161)</f>
        <v>1.2090568378914479</v>
      </c>
      <c r="I161" s="299" t="str">
        <f>CONCATENATE("(",ROUND((H161/$H163)*100,1),")")</f>
        <v>(76.6)</v>
      </c>
      <c r="K161" s="302">
        <f>B166-B161</f>
        <v>-1.3692411610310984E-2</v>
      </c>
      <c r="L161" s="302">
        <f>D166-D161</f>
        <v>2.033700832395971E-4</v>
      </c>
      <c r="M161" s="302">
        <f>F166-F161</f>
        <v>-3.985959166679709E-3</v>
      </c>
      <c r="N161" s="302">
        <f>SUM(K161:M161)</f>
        <v>-1.7475000693751096E-2</v>
      </c>
    </row>
    <row r="162" spans="1:14" x14ac:dyDescent="0.2">
      <c r="A162" s="282" t="s">
        <v>365</v>
      </c>
      <c r="B162" s="302">
        <f>'Ind T6'!Q62</f>
        <v>0.27275232377136882</v>
      </c>
      <c r="C162" s="299" t="str">
        <f>CONCATENATE("(",ROUND((B162/$H163)*100,1),")")</f>
        <v>(17.3)</v>
      </c>
      <c r="D162" s="302">
        <f>'Ind T6'!R62</f>
        <v>9.1572870803346779E-2</v>
      </c>
      <c r="E162" s="299" t="str">
        <f>CONCATENATE("(",ROUND((D162/$H163)*100,1),")")</f>
        <v>(5.8)</v>
      </c>
      <c r="F162" s="302">
        <f>'Ind T6'!S62</f>
        <v>5.6179675338392755E-3</v>
      </c>
      <c r="G162" s="299" t="str">
        <f>CONCATENATE("(",ROUND((F162/$H163)*100,1),")")</f>
        <v>(0.4)</v>
      </c>
      <c r="H162" s="302">
        <f t="shared" ref="H162" si="131">SUM(B162,D162,F162)</f>
        <v>0.36994316210855482</v>
      </c>
      <c r="I162" s="299" t="str">
        <f>CONCATENATE("(",ROUND((H162/$H163)*100,1),")")</f>
        <v>(23.4)</v>
      </c>
      <c r="K162" s="302">
        <f t="shared" ref="K162:K163" si="132">B167-B162</f>
        <v>2.1482467931489502E-2</v>
      </c>
      <c r="L162" s="302">
        <f t="shared" ref="L162:L163" si="133">D167-D162</f>
        <v>2.0849643017024078E-3</v>
      </c>
      <c r="M162" s="302">
        <f t="shared" ref="M162:M163" si="134">F167-F162</f>
        <v>-9.2431539444071467E-5</v>
      </c>
      <c r="N162" s="302">
        <f t="shared" ref="N162:N163" si="135">SUM(K162:M162)</f>
        <v>2.347500069374784E-2</v>
      </c>
    </row>
    <row r="163" spans="1:14" x14ac:dyDescent="0.2">
      <c r="A163" s="282" t="s">
        <v>363</v>
      </c>
      <c r="B163" s="302">
        <f>SUM(B161:B162)</f>
        <v>1.4072306426519865</v>
      </c>
      <c r="C163" s="299" t="str">
        <f>CONCATENATE("(",ROUND((B163/$H163)*100,1),")")</f>
        <v>(89.1)</v>
      </c>
      <c r="D163" s="302">
        <f>SUM(D161:D162)</f>
        <v>0.11699417389438622</v>
      </c>
      <c r="E163" s="299" t="str">
        <f>CONCATENATE("(",ROUND((D163/$H163)*100,1),")")</f>
        <v>(7.4)</v>
      </c>
      <c r="F163" s="302">
        <f>SUM(F161:F162)</f>
        <v>5.4775183453629861E-2</v>
      </c>
      <c r="G163" s="299" t="str">
        <f>CONCATENATE("(",ROUND((F163/$H163)*100,1),")")</f>
        <v>(3.5)</v>
      </c>
      <c r="H163" s="302">
        <f>SUM(H161:H162)</f>
        <v>1.5790000000000028</v>
      </c>
      <c r="I163" s="299" t="str">
        <f>CONCATENATE("(",ROUND((H163/$H163)*100,1),")")</f>
        <v>(100)</v>
      </c>
      <c r="K163" s="302">
        <f t="shared" si="132"/>
        <v>7.7900563211785734E-3</v>
      </c>
      <c r="L163" s="302">
        <f t="shared" si="133"/>
        <v>2.2883343849420118E-3</v>
      </c>
      <c r="M163" s="302">
        <f t="shared" si="134"/>
        <v>-4.0783907061237787E-3</v>
      </c>
      <c r="N163" s="302">
        <f t="shared" si="135"/>
        <v>5.9999999999968065E-3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1.1207859072703068</v>
      </c>
      <c r="C166" s="299" t="str">
        <f>CONCATENATE("(",ROUND((B166/$H168)*100,1),")")</f>
        <v>(70.7)</v>
      </c>
      <c r="D166" s="302">
        <f>'Ind T6'!W63</f>
        <v>2.5624673174279043E-2</v>
      </c>
      <c r="E166" s="299" t="str">
        <f>CONCATENATE("(",ROUND((D166/$H168)*100,1),")")</f>
        <v>(1.6)</v>
      </c>
      <c r="F166" s="302">
        <f>'Ind T6'!X63</f>
        <v>4.5171256753110879E-2</v>
      </c>
      <c r="G166" s="299" t="str">
        <f>CONCATENATE("(",ROUND((F166/$H168)*100,1),")")</f>
        <v>(2.8)</v>
      </c>
      <c r="H166" s="302">
        <f>SUM(B166,D166,F166)</f>
        <v>1.1915818371976967</v>
      </c>
      <c r="I166" s="299" t="str">
        <f>CONCATENATE("(",ROUND((H166/$H168)*100,1),")")</f>
        <v>(75.2)</v>
      </c>
      <c r="K166" s="302">
        <f>B166-B156</f>
        <v>-9.559242325740902E-3</v>
      </c>
      <c r="L166" s="302">
        <f>D166-D156</f>
        <v>5.0431959307689622E-4</v>
      </c>
      <c r="M166" s="302">
        <f>F166-F156</f>
        <v>-5.4940197646634881E-3</v>
      </c>
      <c r="N166" s="302">
        <f>SUM(K166:M166)</f>
        <v>-1.4548942497327494E-2</v>
      </c>
    </row>
    <row r="167" spans="1:14" x14ac:dyDescent="0.2">
      <c r="A167" s="282" t="s">
        <v>365</v>
      </c>
      <c r="B167" s="302">
        <f>'Ind T6'!V62</f>
        <v>0.29423479170285832</v>
      </c>
      <c r="C167" s="299" t="str">
        <f>CONCATENATE("(",ROUND((B167/$H168)*100,1),")")</f>
        <v>(18.6)</v>
      </c>
      <c r="D167" s="302">
        <f>'Ind T6'!W62</f>
        <v>9.3657835105049186E-2</v>
      </c>
      <c r="E167" s="299" t="str">
        <f>CONCATENATE("(",ROUND((D167/$H168)*100,1),")")</f>
        <v>(5.9)</v>
      </c>
      <c r="F167" s="302">
        <f>'Ind T6'!X62</f>
        <v>5.525535994395204E-3</v>
      </c>
      <c r="G167" s="299" t="str">
        <f>CONCATENATE("(",ROUND((F167/$H168)*100,1),")")</f>
        <v>(0.3)</v>
      </c>
      <c r="H167" s="302">
        <f t="shared" ref="H167" si="136">SUM(B167,D167,F167)</f>
        <v>0.39341816280230268</v>
      </c>
      <c r="I167" s="299" t="str">
        <f>CONCATENATE("(",ROUND((H167/$H168)*100,1),")")</f>
        <v>(24.8)</v>
      </c>
      <c r="K167" s="302">
        <f t="shared" ref="K167:K168" si="137">B167-B157</f>
        <v>3.4469107209510075E-2</v>
      </c>
      <c r="L167" s="302">
        <f t="shared" ref="L167:L168" si="138">D167-D157</f>
        <v>4.215224043995186E-3</v>
      </c>
      <c r="M167" s="302">
        <f t="shared" ref="M167:M168" si="139">F167-F157</f>
        <v>-1.3538875618106759E-4</v>
      </c>
      <c r="N167" s="302">
        <f t="shared" ref="N167:N168" si="140">SUM(K167:M167)</f>
        <v>3.8548942497324191E-2</v>
      </c>
    </row>
    <row r="168" spans="1:14" x14ac:dyDescent="0.2">
      <c r="A168" s="282" t="s">
        <v>363</v>
      </c>
      <c r="B168" s="302">
        <f>SUM(B166:B167)</f>
        <v>1.4150206989731651</v>
      </c>
      <c r="C168" s="299" t="str">
        <f>CONCATENATE("(",ROUND((B168/$H168)*100,1),")")</f>
        <v>(89.3)</v>
      </c>
      <c r="D168" s="302">
        <f>SUM(D166:D167)</f>
        <v>0.11928250827932824</v>
      </c>
      <c r="E168" s="299" t="str">
        <f>CONCATENATE("(",ROUND((D168/$H168)*100,1),")")</f>
        <v>(7.5)</v>
      </c>
      <c r="F168" s="302">
        <f>SUM(F166:F167)</f>
        <v>5.0696792747506082E-2</v>
      </c>
      <c r="G168" s="299" t="str">
        <f>CONCATENATE("(",ROUND((F168/$H168)*100,1),")")</f>
        <v>(3.2)</v>
      </c>
      <c r="H168" s="302">
        <f>SUM(H166:H167)</f>
        <v>1.5849999999999995</v>
      </c>
      <c r="I168" s="299" t="str">
        <f>CONCATENATE("(",ROUND((H168/$H168)*100,1),")")</f>
        <v>(100)</v>
      </c>
      <c r="K168" s="302">
        <f t="shared" si="137"/>
        <v>2.4909864883769117E-2</v>
      </c>
      <c r="L168" s="302">
        <f t="shared" si="138"/>
        <v>4.7195436370720822E-3</v>
      </c>
      <c r="M168" s="302">
        <f t="shared" si="139"/>
        <v>-5.6294085208445574E-3</v>
      </c>
      <c r="N168" s="302">
        <f t="shared" si="140"/>
        <v>2.3999999999996642E-2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9.173786756321233</v>
      </c>
      <c r="C177" s="299" t="str">
        <f>CONCATENATE("(",ROUND((B177/$H179)*100,1),")")</f>
        <v>(49.7)</v>
      </c>
      <c r="D177" s="302">
        <f>'Ind T6'!M72</f>
        <v>0.65370831199401691</v>
      </c>
      <c r="E177" s="299" t="str">
        <f>CONCATENATE("(",ROUND((D177/$H179)*100,1),")")</f>
        <v>(3.5)</v>
      </c>
      <c r="F177" s="302">
        <f>'Ind T6'!N72</f>
        <v>5.9750221495638769</v>
      </c>
      <c r="G177" s="299" t="str">
        <f>CONCATENATE("(",ROUND((F177/$H179)*100,1),")")</f>
        <v>(32.4)</v>
      </c>
      <c r="H177" s="302">
        <f>SUM(B177,D177,F177)</f>
        <v>15.802517217879126</v>
      </c>
      <c r="I177" s="299" t="str">
        <f>CONCATENATE("(",ROUND((H177/$H179)*100,1),")")</f>
        <v>(85.6)</v>
      </c>
      <c r="K177" s="302">
        <f>B182-B177</f>
        <v>-0.1961758551901891</v>
      </c>
      <c r="L177" s="302">
        <f>D182-D177</f>
        <v>6.0408853395189643E-3</v>
      </c>
      <c r="M177" s="302">
        <f>F182-F177</f>
        <v>6.264231825927169E-3</v>
      </c>
      <c r="N177" s="302">
        <f>SUM(K177:M177)</f>
        <v>-0.18387073802474296</v>
      </c>
    </row>
    <row r="178" spans="1:14" x14ac:dyDescent="0.2">
      <c r="A178" s="282" t="s">
        <v>365</v>
      </c>
      <c r="B178" s="302">
        <f>'Ind T6'!L71</f>
        <v>1.5419825476718791</v>
      </c>
      <c r="C178" s="299" t="str">
        <f>CONCATENATE("(",ROUND((B178/$H179)*100,1),")")</f>
        <v>(8.4)</v>
      </c>
      <c r="D178" s="302">
        <f>'Ind T6'!M71</f>
        <v>0.94467259988840036</v>
      </c>
      <c r="E178" s="299" t="str">
        <f>CONCATENATE("(",ROUND((D178/$H179)*100,1),")")</f>
        <v>(5.1)</v>
      </c>
      <c r="F178" s="302">
        <f>'Ind T6'!N71</f>
        <v>0.16382763456056776</v>
      </c>
      <c r="G178" s="299" t="str">
        <f>CONCATENATE("(",ROUND((F178/$H179)*100,1),")")</f>
        <v>(0.9)</v>
      </c>
      <c r="H178" s="302">
        <f t="shared" ref="H178" si="141">SUM(B178,D178,F178)</f>
        <v>2.650482782120847</v>
      </c>
      <c r="I178" s="299" t="str">
        <f>CONCATENATE("(",ROUND((H178/$H179)*100,1),")")</f>
        <v>(14.4)</v>
      </c>
      <c r="K178" s="302">
        <f t="shared" ref="K178:K179" si="142">B183-B178</f>
        <v>-7.0704382049473491E-3</v>
      </c>
      <c r="L178" s="302">
        <f t="shared" ref="L178:L179" si="143">D183-D178</f>
        <v>1.9240745618959165E-3</v>
      </c>
      <c r="M178" s="302">
        <f t="shared" ref="M178:M179" si="144">F183-F178</f>
        <v>1.7101667806690424E-5</v>
      </c>
      <c r="N178" s="302">
        <f t="shared" ref="N178:N179" si="145">SUM(K178:M178)</f>
        <v>-5.1292619752447421E-3</v>
      </c>
    </row>
    <row r="179" spans="1:14" x14ac:dyDescent="0.2">
      <c r="A179" s="282" t="s">
        <v>363</v>
      </c>
      <c r="B179" s="302">
        <f>SUM(B177:B178)</f>
        <v>10.715769303993111</v>
      </c>
      <c r="C179" s="299" t="str">
        <f>CONCATENATE("(",ROUND((B179/$H179)*100,1),")")</f>
        <v>(58.1)</v>
      </c>
      <c r="D179" s="302">
        <f>SUM(D177:D178)</f>
        <v>1.5983809118824173</v>
      </c>
      <c r="E179" s="299" t="str">
        <f>CONCATENATE("(",ROUND((D179/$H179)*100,1),")")</f>
        <v>(8.7)</v>
      </c>
      <c r="F179" s="302">
        <f>SUM(F177:F178)</f>
        <v>6.1388497841244449</v>
      </c>
      <c r="G179" s="299" t="str">
        <f>CONCATENATE("(",ROUND((F179/$H179)*100,1),")")</f>
        <v>(33.3)</v>
      </c>
      <c r="H179" s="302">
        <f>SUM(H177:H178)</f>
        <v>18.452999999999975</v>
      </c>
      <c r="I179" s="299" t="str">
        <f>CONCATENATE("(",ROUND((H179/$H179)*100,1),")")</f>
        <v>(100)</v>
      </c>
      <c r="K179" s="302">
        <f t="shared" si="142"/>
        <v>-0.20324629339513578</v>
      </c>
      <c r="L179" s="302">
        <f t="shared" si="143"/>
        <v>7.9649599014148809E-3</v>
      </c>
      <c r="M179" s="302">
        <f t="shared" si="144"/>
        <v>6.2813334937334986E-3</v>
      </c>
      <c r="N179" s="302">
        <f t="shared" si="145"/>
        <v>-0.1889999999999874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8.9776109011310439</v>
      </c>
      <c r="C182" s="299" t="str">
        <f>CONCATENATE("(",ROUND((B182/$H184)*100,1),")")</f>
        <v>(49.2)</v>
      </c>
      <c r="D182" s="302">
        <f>'Ind T6'!R72</f>
        <v>0.65974919733353588</v>
      </c>
      <c r="E182" s="299" t="str">
        <f>CONCATENATE("(",ROUND((D182/$H184)*100,1),")")</f>
        <v>(3.6)</v>
      </c>
      <c r="F182" s="302">
        <f>'Ind T6'!S72</f>
        <v>5.9812863813898041</v>
      </c>
      <c r="G182" s="299" t="str">
        <f>CONCATENATE("(",ROUND((F182/$H184)*100,1),")")</f>
        <v>(32.7)</v>
      </c>
      <c r="H182" s="302">
        <f>SUM(B182,D182,F182)</f>
        <v>15.618646479854384</v>
      </c>
      <c r="I182" s="299" t="str">
        <f>CONCATENATE("(",ROUND((H182/$H184)*100,1),")")</f>
        <v>(85.5)</v>
      </c>
      <c r="K182" s="302">
        <f>B187-B182</f>
        <v>-0.13732247337316927</v>
      </c>
      <c r="L182" s="302">
        <f>D187-D182</f>
        <v>3.5484259898288406E-2</v>
      </c>
      <c r="M182" s="302">
        <f>F187-F182</f>
        <v>0.2350487714671603</v>
      </c>
      <c r="N182" s="302">
        <f>SUM(K182:M182)</f>
        <v>0.13321055799227943</v>
      </c>
    </row>
    <row r="183" spans="1:14" x14ac:dyDescent="0.2">
      <c r="A183" s="282" t="s">
        <v>365</v>
      </c>
      <c r="B183" s="302">
        <f>'Ind T6'!Q71</f>
        <v>1.5349121094669318</v>
      </c>
      <c r="C183" s="299" t="str">
        <f>CONCATENATE("(",ROUND((B183/$H184)*100,1),")")</f>
        <v>(8.4)</v>
      </c>
      <c r="D183" s="302">
        <f>'Ind T6'!R71</f>
        <v>0.94659667445029627</v>
      </c>
      <c r="E183" s="299" t="str">
        <f>CONCATENATE("(",ROUND((D183/$H184)*100,1),")")</f>
        <v>(5.2)</v>
      </c>
      <c r="F183" s="302">
        <f>'Ind T6'!S71</f>
        <v>0.16384473622837445</v>
      </c>
      <c r="G183" s="299" t="str">
        <f>CONCATENATE("(",ROUND((F183/$H184)*100,1),")")</f>
        <v>(0.9)</v>
      </c>
      <c r="H183" s="302">
        <f t="shared" ref="H183" si="146">SUM(B183,D183,F183)</f>
        <v>2.6453535201456022</v>
      </c>
      <c r="I183" s="299" t="str">
        <f>CONCATENATE("(",ROUND((H183/$H184)*100,1),")")</f>
        <v>(14.5)</v>
      </c>
      <c r="K183" s="302">
        <f t="shared" ref="K183:K184" si="147">B188-B183</f>
        <v>4.7218028539431467E-2</v>
      </c>
      <c r="L183" s="302">
        <f t="shared" ref="L183:L184" si="148">D188-D183</f>
        <v>3.9844796796045578E-2</v>
      </c>
      <c r="M183" s="302">
        <f t="shared" ref="M183:M184" si="149">F188-F183</f>
        <v>9.7266166722892733E-3</v>
      </c>
      <c r="N183" s="302">
        <f t="shared" ref="N183:N184" si="150">SUM(K183:M183)</f>
        <v>9.6789442007766319E-2</v>
      </c>
    </row>
    <row r="184" spans="1:14" x14ac:dyDescent="0.2">
      <c r="A184" s="282" t="s">
        <v>363</v>
      </c>
      <c r="B184" s="302">
        <f>SUM(B182:B183)</f>
        <v>10.512523010597976</v>
      </c>
      <c r="C184" s="299" t="str">
        <f>CONCATENATE("(",ROUND((B184/$H184)*100,1),")")</f>
        <v>(57.6)</v>
      </c>
      <c r="D184" s="302">
        <f>SUM(D182:D183)</f>
        <v>1.6063458717838321</v>
      </c>
      <c r="E184" s="299" t="str">
        <f>CONCATENATE("(",ROUND((D184/$H184)*100,1),")")</f>
        <v>(8.8)</v>
      </c>
      <c r="F184" s="302">
        <f>SUM(F182:F183)</f>
        <v>6.1451311176181784</v>
      </c>
      <c r="G184" s="299" t="str">
        <f>CONCATENATE("(",ROUND((F184/$H184)*100,1),")")</f>
        <v>(33.6)</v>
      </c>
      <c r="H184" s="302">
        <f>SUM(H182:H183)</f>
        <v>18.263999999999985</v>
      </c>
      <c r="I184" s="299" t="str">
        <f>CONCATENATE("(",ROUND((H184/$H184)*100,1),")")</f>
        <v>(100)</v>
      </c>
      <c r="K184" s="302">
        <f t="shared" si="147"/>
        <v>-9.0104444833738029E-2</v>
      </c>
      <c r="L184" s="302">
        <f t="shared" si="148"/>
        <v>7.5329056694333874E-2</v>
      </c>
      <c r="M184" s="302">
        <f t="shared" si="149"/>
        <v>0.24477538813944921</v>
      </c>
      <c r="N184" s="302">
        <f t="shared" si="150"/>
        <v>0.23000000000004506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8.8402884277578746</v>
      </c>
      <c r="C187" s="299" t="str">
        <f>CONCATENATE("(",ROUND((B187/$H189)*100,1),")")</f>
        <v>(47.8)</v>
      </c>
      <c r="D187" s="302">
        <f>'Ind T6'!W72</f>
        <v>0.69523345723182428</v>
      </c>
      <c r="E187" s="299" t="str">
        <f>CONCATENATE("(",ROUND((D187/$H189)*100,1),")")</f>
        <v>(3.8)</v>
      </c>
      <c r="F187" s="302">
        <f>'Ind T6'!X72</f>
        <v>6.2163351528569644</v>
      </c>
      <c r="G187" s="299" t="str">
        <f>CONCATENATE("(",ROUND((F187/$H189)*100,1),")")</f>
        <v>(33.6)</v>
      </c>
      <c r="H187" s="302">
        <f>SUM(B187,D187,F187)</f>
        <v>15.751857037846662</v>
      </c>
      <c r="I187" s="299" t="str">
        <f>CONCATENATE("(",ROUND((H187/$H189)*100,1),")")</f>
        <v>(85.2)</v>
      </c>
      <c r="K187" s="302">
        <f>B187-B177</f>
        <v>-0.33349832856335837</v>
      </c>
      <c r="L187" s="302">
        <f>D187-D177</f>
        <v>4.152514523780737E-2</v>
      </c>
      <c r="M187" s="302">
        <f>F187-F177</f>
        <v>0.24131300329308747</v>
      </c>
      <c r="N187" s="302">
        <f>SUM(K187:M187)</f>
        <v>-5.0660180032463531E-2</v>
      </c>
    </row>
    <row r="188" spans="1:14" x14ac:dyDescent="0.2">
      <c r="A188" s="282" t="s">
        <v>365</v>
      </c>
      <c r="B188" s="302">
        <f>'Ind T6'!V71</f>
        <v>1.5821301380063633</v>
      </c>
      <c r="C188" s="299" t="str">
        <f>CONCATENATE("(",ROUND((B188/$H189)*100,1),")")</f>
        <v>(8.6)</v>
      </c>
      <c r="D188" s="302">
        <f>'Ind T6'!W71</f>
        <v>0.98644147124634185</v>
      </c>
      <c r="E188" s="299" t="str">
        <f>CONCATENATE("(",ROUND((D188/$H189)*100,1),")")</f>
        <v>(5.3)</v>
      </c>
      <c r="F188" s="302">
        <f>'Ind T6'!X71</f>
        <v>0.17357135290066372</v>
      </c>
      <c r="G188" s="299" t="str">
        <f>CONCATENATE("(",ROUND((F188/$H189)*100,1),")")</f>
        <v>(0.9)</v>
      </c>
      <c r="H188" s="302">
        <f t="shared" ref="H188" si="151">SUM(B188,D188,F188)</f>
        <v>2.7421429621533688</v>
      </c>
      <c r="I188" s="299" t="str">
        <f>CONCATENATE("(",ROUND((H188/$H189)*100,1),")")</f>
        <v>(14.8)</v>
      </c>
      <c r="K188" s="302">
        <f t="shared" ref="K188:K189" si="152">B188-B178</f>
        <v>4.0147590334484118E-2</v>
      </c>
      <c r="L188" s="302">
        <f t="shared" ref="L188:L189" si="153">D188-D178</f>
        <v>4.1768871357941495E-2</v>
      </c>
      <c r="M188" s="302">
        <f t="shared" ref="M188:M189" si="154">F188-F178</f>
        <v>9.7437183400959637E-3</v>
      </c>
      <c r="N188" s="302">
        <f t="shared" ref="N188:N189" si="155">SUM(K188:M188)</f>
        <v>9.1660180032521577E-2</v>
      </c>
    </row>
    <row r="189" spans="1:14" x14ac:dyDescent="0.2">
      <c r="A189" s="282" t="s">
        <v>363</v>
      </c>
      <c r="B189" s="302">
        <f>SUM(B187:B188)</f>
        <v>10.422418565764238</v>
      </c>
      <c r="C189" s="299" t="str">
        <f>CONCATENATE("(",ROUND((B189/$H189)*100,1),")")</f>
        <v>(56.4)</v>
      </c>
      <c r="D189" s="302">
        <f>SUM(D187:D188)</f>
        <v>1.681674928478166</v>
      </c>
      <c r="E189" s="299" t="str">
        <f>CONCATENATE("(",ROUND((D189/$H189)*100,1),")")</f>
        <v>(9.1)</v>
      </c>
      <c r="F189" s="302">
        <f>SUM(F187:F188)</f>
        <v>6.3899065057576276</v>
      </c>
      <c r="G189" s="299" t="str">
        <f>CONCATENATE("(",ROUND((F189/$H189)*100,1),")")</f>
        <v>(34.6)</v>
      </c>
      <c r="H189" s="302">
        <f>SUM(H187:H188)</f>
        <v>18.494000000000032</v>
      </c>
      <c r="I189" s="299" t="str">
        <f>CONCATENATE("(",ROUND((H189/$H189)*100,1),")")</f>
        <v>(100)</v>
      </c>
      <c r="K189" s="302">
        <f t="shared" si="152"/>
        <v>-0.29335073822887381</v>
      </c>
      <c r="L189" s="302">
        <f t="shared" si="153"/>
        <v>8.3294016595748754E-2</v>
      </c>
      <c r="M189" s="302">
        <f t="shared" si="154"/>
        <v>0.25105672163318271</v>
      </c>
      <c r="N189" s="302">
        <f t="shared" si="155"/>
        <v>4.1000000000057657E-2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14.308103808500471</v>
      </c>
      <c r="C198" s="299" t="str">
        <f>CONCATENATE("(",ROUND((B198/$H200)*100,1),")")</f>
        <v>(33.6)</v>
      </c>
      <c r="D198" s="302">
        <f>'Ind T6'!M81</f>
        <v>5.1686957857700389</v>
      </c>
      <c r="E198" s="299" t="str">
        <f>CONCATENATE("(",ROUND((D198/$H200)*100,1),")")</f>
        <v>(12.1)</v>
      </c>
      <c r="F198" s="302">
        <f>'Ind T6'!N81</f>
        <v>2.0609786474218414</v>
      </c>
      <c r="G198" s="299" t="str">
        <f>CONCATENATE("(",ROUND((F198/$H200)*100,1),")")</f>
        <v>(4.8)</v>
      </c>
      <c r="H198" s="302">
        <f>SUM(B198,D198,F198)</f>
        <v>21.537778241692351</v>
      </c>
      <c r="I198" s="299" t="str">
        <f>CONCATENATE("(",ROUND((H198/$H200)*100,1),")")</f>
        <v>(50.5)</v>
      </c>
      <c r="K198" s="302">
        <f>B203-B198</f>
        <v>0.2287066839824341</v>
      </c>
      <c r="L198" s="302">
        <f>D203-D198</f>
        <v>2.9024173243806572E-2</v>
      </c>
      <c r="M198" s="302">
        <f>F203-F198</f>
        <v>2.6358991269770815E-2</v>
      </c>
      <c r="N198" s="302">
        <f>SUM(K198:M198)</f>
        <v>0.28408984849601149</v>
      </c>
    </row>
    <row r="199" spans="1:14" x14ac:dyDescent="0.2">
      <c r="A199" s="282" t="s">
        <v>365</v>
      </c>
      <c r="B199" s="302">
        <f>'Ind T6'!L80</f>
        <v>8.9830508671842964</v>
      </c>
      <c r="C199" s="299" t="str">
        <f>CONCATENATE("(",ROUND((B199/$H200)*100,1),")")</f>
        <v>(21.1)</v>
      </c>
      <c r="D199" s="302">
        <f>'Ind T6'!M80</f>
        <v>10.884678131137335</v>
      </c>
      <c r="E199" s="299" t="str">
        <f>CONCATENATE("(",ROUND((D199/$H200)*100,1),")")</f>
        <v>(25.5)</v>
      </c>
      <c r="F199" s="302">
        <f>'Ind T6'!N80</f>
        <v>1.2374927599859409</v>
      </c>
      <c r="G199" s="299" t="str">
        <f>CONCATENATE("(",ROUND((F199/$H200)*100,1),")")</f>
        <v>(2.9)</v>
      </c>
      <c r="H199" s="302">
        <f t="shared" ref="H199" si="156">SUM(B199,D199,F199)</f>
        <v>21.105221758307572</v>
      </c>
      <c r="I199" s="299" t="str">
        <f>CONCATENATE("(",ROUND((H199/$H200)*100,1),")")</f>
        <v>(49.5)</v>
      </c>
      <c r="K199" s="302">
        <f t="shared" ref="K199:K200" si="157">B204-B199</f>
        <v>0.3968506810612169</v>
      </c>
      <c r="L199" s="302">
        <f t="shared" ref="L199:L200" si="158">D204-D199</f>
        <v>-0.34209992959238633</v>
      </c>
      <c r="M199" s="302">
        <f t="shared" ref="M199:M200" si="159">F204-F199</f>
        <v>4.6159400035277631E-2</v>
      </c>
      <c r="N199" s="302">
        <f t="shared" ref="N199:N200" si="160">SUM(K199:M199)</f>
        <v>0.1009101515041082</v>
      </c>
    </row>
    <row r="200" spans="1:14" x14ac:dyDescent="0.2">
      <c r="A200" s="282" t="s">
        <v>363</v>
      </c>
      <c r="B200" s="302">
        <f>SUM(B198:B199)</f>
        <v>23.291154675684766</v>
      </c>
      <c r="C200" s="299" t="str">
        <f>CONCATENATE("(",ROUND((B200/$H200)*100,1),")")</f>
        <v>(54.6)</v>
      </c>
      <c r="D200" s="302">
        <f>SUM(D198:D199)</f>
        <v>16.053373916907375</v>
      </c>
      <c r="E200" s="299" t="str">
        <f>CONCATENATE("(",ROUND((D200/$H200)*100,1),")")</f>
        <v>(37.6)</v>
      </c>
      <c r="F200" s="302">
        <f>SUM(F198:F199)</f>
        <v>3.2984714074077823</v>
      </c>
      <c r="G200" s="299" t="str">
        <f>CONCATENATE("(",ROUND((F200/$H200)*100,1),")")</f>
        <v>(7.7)</v>
      </c>
      <c r="H200" s="302">
        <f>SUM(H198:H199)</f>
        <v>42.642999999999923</v>
      </c>
      <c r="I200" s="299" t="str">
        <f>CONCATENATE("(",ROUND((H200/$H200)*100,1),")")</f>
        <v>(100)</v>
      </c>
      <c r="K200" s="302">
        <f t="shared" si="157"/>
        <v>0.62555736504365456</v>
      </c>
      <c r="L200" s="302">
        <f t="shared" si="158"/>
        <v>-0.31307575634858154</v>
      </c>
      <c r="M200" s="302">
        <f t="shared" si="159"/>
        <v>7.2518391305048446E-2</v>
      </c>
      <c r="N200" s="302">
        <f t="shared" si="160"/>
        <v>0.38500000000012147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14.536810492482905</v>
      </c>
      <c r="C203" s="299" t="str">
        <f>CONCATENATE("(",ROUND((B203/$H205)*100,1),")")</f>
        <v>(33.8)</v>
      </c>
      <c r="D203" s="302">
        <f>'Ind T6'!R81</f>
        <v>5.1977199590138454</v>
      </c>
      <c r="E203" s="299" t="str">
        <f>CONCATENATE("(",ROUND((D203/$H205)*100,1),")")</f>
        <v>(12.1)</v>
      </c>
      <c r="F203" s="302">
        <f>'Ind T6'!S81</f>
        <v>2.0873376386916123</v>
      </c>
      <c r="G203" s="299" t="str">
        <f>CONCATENATE("(",ROUND((F203/$H205)*100,1),")")</f>
        <v>(4.9)</v>
      </c>
      <c r="H203" s="302">
        <f>SUM(B203,D203,F203)</f>
        <v>21.821868090188364</v>
      </c>
      <c r="I203" s="299" t="str">
        <f>CONCATENATE("(",ROUND((H203/$H205)*100,1),")")</f>
        <v>(50.7)</v>
      </c>
      <c r="K203" s="302">
        <f>B208-B203</f>
        <v>0.32434836419926327</v>
      </c>
      <c r="L203" s="302">
        <f>D208-D203</f>
        <v>6.7369670727785547E-2</v>
      </c>
      <c r="M203" s="302">
        <f>F208-F203</f>
        <v>4.6762978469005567E-2</v>
      </c>
      <c r="N203" s="302">
        <f>SUM(K203:M203)</f>
        <v>0.43848101339605439</v>
      </c>
    </row>
    <row r="204" spans="1:14" x14ac:dyDescent="0.2">
      <c r="A204" s="282" t="s">
        <v>365</v>
      </c>
      <c r="B204" s="302">
        <f>'Ind T6'!Q80</f>
        <v>9.3799015482455133</v>
      </c>
      <c r="C204" s="299" t="str">
        <f>CONCATENATE("(",ROUND((B204/$H205)*100,1),")")</f>
        <v>(21.8)</v>
      </c>
      <c r="D204" s="302">
        <f>'Ind T6'!R80</f>
        <v>10.542578201544949</v>
      </c>
      <c r="E204" s="299" t="str">
        <f>CONCATENATE("(",ROUND((D204/$H205)*100,1),")")</f>
        <v>(24.5)</v>
      </c>
      <c r="F204" s="302">
        <f>'Ind T6'!S80</f>
        <v>1.2836521600212185</v>
      </c>
      <c r="G204" s="299" t="str">
        <f>CONCATENATE("(",ROUND((F204/$H205)*100,1),")")</f>
        <v>(3)</v>
      </c>
      <c r="H204" s="302">
        <f t="shared" ref="H204" si="161">SUM(B204,D204,F204)</f>
        <v>21.206131909811681</v>
      </c>
      <c r="I204" s="299" t="str">
        <f>CONCATENATE("(",ROUND((H204/$H205)*100,1),")")</f>
        <v>(49.3)</v>
      </c>
      <c r="K204" s="302">
        <f t="shared" ref="K204:K205" si="162">B209-B204</f>
        <v>0.74021788296236046</v>
      </c>
      <c r="L204" s="302">
        <f t="shared" ref="L204:L205" si="163">D209-D204</f>
        <v>-0.66673425425895161</v>
      </c>
      <c r="M204" s="302">
        <f t="shared" ref="M204:M205" si="164">F209-F204</f>
        <v>9.7035357900504549E-2</v>
      </c>
      <c r="N204" s="302">
        <f t="shared" ref="N204:N205" si="165">SUM(K204:M204)</f>
        <v>0.1705189866039134</v>
      </c>
    </row>
    <row r="205" spans="1:14" x14ac:dyDescent="0.2">
      <c r="A205" s="282" t="s">
        <v>363</v>
      </c>
      <c r="B205" s="302">
        <f>SUM(B203:B204)</f>
        <v>23.91671204072842</v>
      </c>
      <c r="C205" s="299" t="str">
        <f>CONCATENATE("(",ROUND((B205/$H205)*100,1),")")</f>
        <v>(55.6)</v>
      </c>
      <c r="D205" s="302">
        <f>SUM(D203:D204)</f>
        <v>15.740298160558794</v>
      </c>
      <c r="E205" s="299" t="str">
        <f>CONCATENATE("(",ROUND((D205/$H205)*100,1),")")</f>
        <v>(36.6)</v>
      </c>
      <c r="F205" s="302">
        <f>SUM(F203:F204)</f>
        <v>3.3709897987128308</v>
      </c>
      <c r="G205" s="299" t="str">
        <f>CONCATENATE("(",ROUND((F205/$H205)*100,1),")")</f>
        <v>(7.8)</v>
      </c>
      <c r="H205" s="302">
        <f>SUM(H203:H204)</f>
        <v>43.028000000000048</v>
      </c>
      <c r="I205" s="299" t="str">
        <f>CONCATENATE("(",ROUND((H205/$H205)*100,1),")")</f>
        <v>(100)</v>
      </c>
      <c r="K205" s="302">
        <f t="shared" si="162"/>
        <v>1.064566247161622</v>
      </c>
      <c r="L205" s="302">
        <f t="shared" si="163"/>
        <v>-0.59936458353116606</v>
      </c>
      <c r="M205" s="302">
        <f t="shared" si="164"/>
        <v>0.14379833636951034</v>
      </c>
      <c r="N205" s="302">
        <f t="shared" si="165"/>
        <v>0.60899999999996624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14.861158856682168</v>
      </c>
      <c r="C208" s="299" t="str">
        <f>CONCATENATE("(",ROUND((B208/$H210)*100,1),")")</f>
        <v>(34.1)</v>
      </c>
      <c r="D208" s="302">
        <f>'Ind T6'!W81</f>
        <v>5.265089629741631</v>
      </c>
      <c r="E208" s="299" t="str">
        <f>CONCATENATE("(",ROUND((D208/$H210)*100,1),")")</f>
        <v>(12.1)</v>
      </c>
      <c r="F208" s="302">
        <f>'Ind T6'!X81</f>
        <v>2.1341006171606178</v>
      </c>
      <c r="G208" s="299" t="str">
        <f>CONCATENATE("(",ROUND((F208/$H210)*100,1),")")</f>
        <v>(4.9)</v>
      </c>
      <c r="H208" s="302">
        <f>SUM(B208,D208,F208)</f>
        <v>22.260349103584417</v>
      </c>
      <c r="I208" s="299" t="str">
        <f>CONCATENATE("(",ROUND((H208/$H210)*100,1),")")</f>
        <v>(51)</v>
      </c>
      <c r="K208" s="302">
        <f>B208-B198</f>
        <v>0.55305504818169737</v>
      </c>
      <c r="L208" s="302">
        <f>D208-D198</f>
        <v>9.6393843971592119E-2</v>
      </c>
      <c r="M208" s="302">
        <f>F208-F198</f>
        <v>7.3121969738776382E-2</v>
      </c>
      <c r="N208" s="302">
        <f>SUM(K208:M208)</f>
        <v>0.72257086189206587</v>
      </c>
    </row>
    <row r="209" spans="1:14" x14ac:dyDescent="0.2">
      <c r="A209" s="282" t="s">
        <v>365</v>
      </c>
      <c r="B209" s="302">
        <f>'Ind T6'!V80</f>
        <v>10.120119431207874</v>
      </c>
      <c r="C209" s="299" t="str">
        <f>CONCATENATE("(",ROUND((B209/$H210)*100,1),")")</f>
        <v>(23.2)</v>
      </c>
      <c r="D209" s="302">
        <f>'Ind T6'!W80</f>
        <v>9.8758439472859969</v>
      </c>
      <c r="E209" s="299" t="str">
        <f>CONCATENATE("(",ROUND((D209/$H210)*100,1),")")</f>
        <v>(22.6)</v>
      </c>
      <c r="F209" s="302">
        <f>'Ind T6'!X80</f>
        <v>1.3806875179217231</v>
      </c>
      <c r="G209" s="299" t="str">
        <f>CONCATENATE("(",ROUND((F209/$H210)*100,1),")")</f>
        <v>(3.2)</v>
      </c>
      <c r="H209" s="302">
        <f t="shared" ref="H209" si="166">SUM(B209,D209,F209)</f>
        <v>21.37665089641559</v>
      </c>
      <c r="I209" s="299" t="str">
        <f>CONCATENATE("(",ROUND((H209/$H210)*100,1),")")</f>
        <v>(49)</v>
      </c>
      <c r="K209" s="302">
        <f t="shared" ref="K209:K210" si="167">B209-B199</f>
        <v>1.1370685640235774</v>
      </c>
      <c r="L209" s="302">
        <f t="shared" ref="L209:L210" si="168">D209-D199</f>
        <v>-1.0088341838513379</v>
      </c>
      <c r="M209" s="302">
        <f t="shared" ref="M209:M210" si="169">F209-F199</f>
        <v>0.14319475793578218</v>
      </c>
      <c r="N209" s="302">
        <f t="shared" ref="N209:N210" si="170">SUM(K209:M209)</f>
        <v>0.27142913810802161</v>
      </c>
    </row>
    <row r="210" spans="1:14" x14ac:dyDescent="0.2">
      <c r="A210" s="282" t="s">
        <v>363</v>
      </c>
      <c r="B210" s="302">
        <f>SUM(B208:B209)</f>
        <v>24.981278287890042</v>
      </c>
      <c r="C210" s="299" t="str">
        <f>CONCATENATE("(",ROUND((B210/$H210)*100,1),")")</f>
        <v>(57.2)</v>
      </c>
      <c r="D210" s="302">
        <f>SUM(D208:D209)</f>
        <v>15.140933577027628</v>
      </c>
      <c r="E210" s="299" t="str">
        <f>CONCATENATE("(",ROUND((D210/$H210)*100,1),")")</f>
        <v>(34.7)</v>
      </c>
      <c r="F210" s="302">
        <f>SUM(F208:F209)</f>
        <v>3.5147881350823411</v>
      </c>
      <c r="G210" s="299" t="str">
        <f>CONCATENATE("(",ROUND((F210/$H210)*100,1),")")</f>
        <v>(8.1)</v>
      </c>
      <c r="H210" s="302">
        <f>SUM(H208:H209)</f>
        <v>43.637000000000008</v>
      </c>
      <c r="I210" s="299" t="str">
        <f>CONCATENATE("(",ROUND((H210/$H210)*100,1),")")</f>
        <v>(100)</v>
      </c>
      <c r="K210" s="302">
        <f t="shared" si="167"/>
        <v>1.6901236122052765</v>
      </c>
      <c r="L210" s="302">
        <f t="shared" si="168"/>
        <v>-0.9124403398797476</v>
      </c>
      <c r="M210" s="302">
        <f t="shared" si="169"/>
        <v>0.21631672767455878</v>
      </c>
      <c r="N210" s="302">
        <f t="shared" si="170"/>
        <v>0.9940000000000877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7.5969001279860517</v>
      </c>
      <c r="C219" s="299" t="str">
        <f>CONCATENATE("(",ROUND((B219/$H221)*100,1),")")</f>
        <v>(54.9)</v>
      </c>
      <c r="D219" s="302">
        <f>'Ind T6'!M90</f>
        <v>1.1131612470926013</v>
      </c>
      <c r="E219" s="299" t="str">
        <f>CONCATENATE("(",ROUND((D219/$H221)*100,1),")")</f>
        <v>(8)</v>
      </c>
      <c r="F219" s="302">
        <f>'Ind T6'!N90</f>
        <v>1.9268269788377506</v>
      </c>
      <c r="G219" s="299" t="str">
        <f>CONCATENATE("(",ROUND((F219/$H221)*100,1),")")</f>
        <v>(13.9)</v>
      </c>
      <c r="H219" s="302">
        <f>SUM(B219,D219,F219)</f>
        <v>10.636888353916403</v>
      </c>
      <c r="I219" s="299" t="str">
        <f>CONCATENATE("(",ROUND((H219/$H221)*100,1),")")</f>
        <v>(76.8)</v>
      </c>
      <c r="K219" s="302">
        <f>B224-B219</f>
        <v>0.2376353620051157</v>
      </c>
      <c r="L219" s="302">
        <f>D224-D219</f>
        <v>2.8706518633582645E-2</v>
      </c>
      <c r="M219" s="302">
        <f>F224-F219</f>
        <v>0.11985102362794597</v>
      </c>
      <c r="N219" s="302">
        <f>SUM(K219:M219)</f>
        <v>0.38619290426664432</v>
      </c>
    </row>
    <row r="220" spans="1:14" x14ac:dyDescent="0.2">
      <c r="A220" s="282" t="s">
        <v>365</v>
      </c>
      <c r="B220" s="302">
        <f>'Ind T6'!L89</f>
        <v>1.9337354613839806</v>
      </c>
      <c r="C220" s="299" t="str">
        <f>CONCATENATE("(",ROUND((B220/$H221)*100,1),")")</f>
        <v>(14)</v>
      </c>
      <c r="D220" s="302">
        <f>'Ind T6'!M89</f>
        <v>1.1217328829595363</v>
      </c>
      <c r="E220" s="299" t="str">
        <f>CONCATENATE("(",ROUND((D220/$H221)*100,1),")")</f>
        <v>(8.1)</v>
      </c>
      <c r="F220" s="302">
        <f>'Ind T6'!N89</f>
        <v>0.15064330174005766</v>
      </c>
      <c r="G220" s="299" t="str">
        <f>CONCATENATE("(",ROUND((F220/$H221)*100,1),")")</f>
        <v>(1.1)</v>
      </c>
      <c r="H220" s="302">
        <f t="shared" ref="H220" si="171">SUM(B220,D220,F220)</f>
        <v>3.2061116460835741</v>
      </c>
      <c r="I220" s="299" t="str">
        <f>CONCATENATE("(",ROUND((H220/$H221)*100,1),")")</f>
        <v>(23.2)</v>
      </c>
      <c r="K220" s="302">
        <f t="shared" ref="K220:K221" si="172">B225-B220</f>
        <v>0.17062716536181788</v>
      </c>
      <c r="L220" s="302">
        <f t="shared" ref="L220:L221" si="173">D225-D220</f>
        <v>0.1064741254019681</v>
      </c>
      <c r="M220" s="302">
        <f t="shared" ref="M220:M221" si="174">F225-F220</f>
        <v>5.7058049696111224E-3</v>
      </c>
      <c r="N220" s="302">
        <f t="shared" ref="N220:N221" si="175">SUM(K220:M220)</f>
        <v>0.28280709573339713</v>
      </c>
    </row>
    <row r="221" spans="1:14" x14ac:dyDescent="0.2">
      <c r="A221" s="282" t="s">
        <v>363</v>
      </c>
      <c r="B221" s="302">
        <f>SUM(B219:B220)</f>
        <v>9.5306355893700321</v>
      </c>
      <c r="C221" s="299" t="str">
        <f>CONCATENATE("(",ROUND((B221/$H221)*100,1),")")</f>
        <v>(68.8)</v>
      </c>
      <c r="D221" s="302">
        <f>SUM(D219:D220)</f>
        <v>2.2348941300521377</v>
      </c>
      <c r="E221" s="299" t="str">
        <f>CONCATENATE("(",ROUND((D221/$H221)*100,1),")")</f>
        <v>(16.1)</v>
      </c>
      <c r="F221" s="302">
        <f>SUM(F219:F220)</f>
        <v>2.077470280577808</v>
      </c>
      <c r="G221" s="299" t="str">
        <f>CONCATENATE("(",ROUND((F221/$H221)*100,1),")")</f>
        <v>(15)</v>
      </c>
      <c r="H221" s="302">
        <f>SUM(H219:H220)</f>
        <v>13.842999999999977</v>
      </c>
      <c r="I221" s="299" t="str">
        <f>CONCATENATE("(",ROUND((H221/$H221)*100,1),")")</f>
        <v>(100)</v>
      </c>
      <c r="K221" s="302">
        <f t="shared" si="172"/>
        <v>0.40826252736693291</v>
      </c>
      <c r="L221" s="302">
        <f t="shared" si="173"/>
        <v>0.13518064403555075</v>
      </c>
      <c r="M221" s="302">
        <f t="shared" si="174"/>
        <v>0.12555682859755724</v>
      </c>
      <c r="N221" s="302">
        <f t="shared" si="175"/>
        <v>0.6690000000000409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7.8345354899911674</v>
      </c>
      <c r="C224" s="299" t="str">
        <f>CONCATENATE("(",ROUND((B224/$H226)*100,1),")")</f>
        <v>(54)</v>
      </c>
      <c r="D224" s="302">
        <f>'Ind T6'!R90</f>
        <v>1.141867765726184</v>
      </c>
      <c r="E224" s="299" t="str">
        <f>CONCATENATE("(",ROUND((D224/$H226)*100,1),")")</f>
        <v>(7.9)</v>
      </c>
      <c r="F224" s="302">
        <f>'Ind T6'!S90</f>
        <v>2.0466780024656965</v>
      </c>
      <c r="G224" s="299" t="str">
        <f>CONCATENATE("(",ROUND((F224/$H226)*100,1),")")</f>
        <v>(14.1)</v>
      </c>
      <c r="H224" s="302">
        <f>SUM(B224,D224,F224)</f>
        <v>11.023081258183048</v>
      </c>
      <c r="I224" s="299" t="str">
        <f>CONCATENATE("(",ROUND((H224/$H226)*100,1),")")</f>
        <v>(76)</v>
      </c>
      <c r="K224" s="302">
        <f>B229-B224</f>
        <v>-0.1675033604499605</v>
      </c>
      <c r="L224" s="302">
        <f>D229-D224</f>
        <v>3.8433792065537542E-2</v>
      </c>
      <c r="M224" s="302">
        <f>F229-F224</f>
        <v>0.1141398120097703</v>
      </c>
      <c r="N224" s="302">
        <f>SUM(K224:M224)</f>
        <v>-1.4929756374652658E-2</v>
      </c>
    </row>
    <row r="225" spans="1:14" x14ac:dyDescent="0.2">
      <c r="A225" s="282" t="s">
        <v>365</v>
      </c>
      <c r="B225" s="302">
        <f>'Ind T6'!Q89</f>
        <v>2.1043626267457984</v>
      </c>
      <c r="C225" s="299" t="str">
        <f>CONCATENATE("(",ROUND((B225/$H226)*100,1),")")</f>
        <v>(14.5)</v>
      </c>
      <c r="D225" s="302">
        <f>'Ind T6'!R89</f>
        <v>1.2282070083615044</v>
      </c>
      <c r="E225" s="299" t="str">
        <f>CONCATENATE("(",ROUND((D225/$H226)*100,1),")")</f>
        <v>(8.5)</v>
      </c>
      <c r="F225" s="302">
        <f>'Ind T6'!S89</f>
        <v>0.15634910670966878</v>
      </c>
      <c r="G225" s="299" t="str">
        <f>CONCATENATE("(",ROUND((F225/$H226)*100,1),")")</f>
        <v>(1.1)</v>
      </c>
      <c r="H225" s="302">
        <f t="shared" ref="H225" si="176">SUM(B225,D225,F225)</f>
        <v>3.4889187418169718</v>
      </c>
      <c r="I225" s="299" t="str">
        <f>CONCATENATE("(",ROUND((H225/$H226)*100,1),")")</f>
        <v>(24)</v>
      </c>
      <c r="K225" s="302">
        <f t="shared" ref="K225:K226" si="177">B230-B225</f>
        <v>0.101953918912006</v>
      </c>
      <c r="L225" s="302">
        <f t="shared" ref="L225:L226" si="178">D230-D225</f>
        <v>0.10749689200874446</v>
      </c>
      <c r="M225" s="302">
        <f t="shared" ref="M225:M226" si="179">F230-F225</f>
        <v>4.7894545390891885E-4</v>
      </c>
      <c r="N225" s="302">
        <f t="shared" ref="N225:N226" si="180">SUM(K225:M225)</f>
        <v>0.20992975637465938</v>
      </c>
    </row>
    <row r="226" spans="1:14" x14ac:dyDescent="0.2">
      <c r="A226" s="282" t="s">
        <v>363</v>
      </c>
      <c r="B226" s="302">
        <f>SUM(B224:B225)</f>
        <v>9.938898116736965</v>
      </c>
      <c r="C226" s="299" t="str">
        <f>CONCATENATE("(",ROUND((B226/$H226)*100,1),")")</f>
        <v>(68.5)</v>
      </c>
      <c r="D226" s="302">
        <f>SUM(D224:D225)</f>
        <v>2.3700747740876884</v>
      </c>
      <c r="E226" s="299" t="str">
        <f>CONCATENATE("(",ROUND((D226/$H226)*100,1),")")</f>
        <v>(16.3)</v>
      </c>
      <c r="F226" s="302">
        <f>SUM(F224:F225)</f>
        <v>2.2030271091753653</v>
      </c>
      <c r="G226" s="299" t="str">
        <f>CONCATENATE("(",ROUND((F226/$H226)*100,1),")")</f>
        <v>(15.2)</v>
      </c>
      <c r="H226" s="302">
        <f>SUM(H224:H225)</f>
        <v>14.51200000000002</v>
      </c>
      <c r="I226" s="299" t="str">
        <f>CONCATENATE("(",ROUND((H226/$H226)*100,1),")")</f>
        <v>(100)</v>
      </c>
      <c r="K226" s="302">
        <f t="shared" si="177"/>
        <v>-6.5549441537953612E-2</v>
      </c>
      <c r="L226" s="302">
        <f t="shared" si="178"/>
        <v>0.145930684074282</v>
      </c>
      <c r="M226" s="302">
        <f t="shared" si="179"/>
        <v>0.11461875746367944</v>
      </c>
      <c r="N226" s="302">
        <f t="shared" si="180"/>
        <v>0.19500000000000783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7.6670321295412069</v>
      </c>
      <c r="C229" s="299" t="str">
        <f>CONCATENATE("(",ROUND((B229/$H231)*100,1),")")</f>
        <v>(52.1)</v>
      </c>
      <c r="D229" s="302">
        <f>'Ind T6'!W90</f>
        <v>1.1803015577917215</v>
      </c>
      <c r="E229" s="299" t="str">
        <f>CONCATENATE("(",ROUND((D229/$H231)*100,1),")")</f>
        <v>(8)</v>
      </c>
      <c r="F229" s="302">
        <f>'Ind T6'!X90</f>
        <v>2.1608178144754668</v>
      </c>
      <c r="G229" s="299" t="str">
        <f>CONCATENATE("(",ROUND((F229/$H231)*100,1),")")</f>
        <v>(14.7)</v>
      </c>
      <c r="H229" s="302">
        <f>SUM(B229,D229,F229)</f>
        <v>11.008151501808396</v>
      </c>
      <c r="I229" s="299" t="str">
        <f>CONCATENATE("(",ROUND((H229/$H231)*100,1),")")</f>
        <v>(74.8)</v>
      </c>
      <c r="K229" s="302">
        <f>B229-B219</f>
        <v>7.0132001555155199E-2</v>
      </c>
      <c r="L229" s="302">
        <f>D229-D219</f>
        <v>6.7140310699120187E-2</v>
      </c>
      <c r="M229" s="302">
        <f>F229-F219</f>
        <v>0.23399083563771628</v>
      </c>
      <c r="N229" s="302">
        <f>SUM(K229:M229)</f>
        <v>0.37126314789199166</v>
      </c>
    </row>
    <row r="230" spans="1:14" x14ac:dyDescent="0.2">
      <c r="A230" s="282" t="s">
        <v>365</v>
      </c>
      <c r="B230" s="302">
        <f>'Ind T6'!V89</f>
        <v>2.2063165456578044</v>
      </c>
      <c r="C230" s="299" t="str">
        <f>CONCATENATE("(",ROUND((B230/$H231)*100,1),")")</f>
        <v>(15)</v>
      </c>
      <c r="D230" s="302">
        <f>'Ind T6'!W89</f>
        <v>1.3357039003702489</v>
      </c>
      <c r="E230" s="299" t="str">
        <f>CONCATENATE("(",ROUND((D230/$H231)*100,1),")")</f>
        <v>(9.1)</v>
      </c>
      <c r="F230" s="302">
        <f>'Ind T6'!X89</f>
        <v>0.1568280521635777</v>
      </c>
      <c r="G230" s="299" t="str">
        <f>CONCATENATE("(",ROUND((F230/$H231)*100,1),")")</f>
        <v>(1.1)</v>
      </c>
      <c r="H230" s="302">
        <f t="shared" ref="H230" si="181">SUM(B230,D230,F230)</f>
        <v>3.6988484981916314</v>
      </c>
      <c r="I230" s="299" t="str">
        <f>CONCATENATE("(",ROUND((H230/$H231)*100,1),")")</f>
        <v>(25.2)</v>
      </c>
      <c r="K230" s="302">
        <f t="shared" ref="K230:K231" si="182">B230-B220</f>
        <v>0.27258108427382388</v>
      </c>
      <c r="L230" s="302">
        <f t="shared" ref="L230:L231" si="183">D230-D220</f>
        <v>0.21397101741071256</v>
      </c>
      <c r="M230" s="302">
        <f t="shared" ref="M230:M231" si="184">F230-F220</f>
        <v>6.1847504235200412E-3</v>
      </c>
      <c r="N230" s="302">
        <f t="shared" ref="N230:N231" si="185">SUM(K230:M230)</f>
        <v>0.49273685210805651</v>
      </c>
    </row>
    <row r="231" spans="1:14" x14ac:dyDescent="0.2">
      <c r="A231" s="282" t="s">
        <v>363</v>
      </c>
      <c r="B231" s="302">
        <f>SUM(B229:B230)</f>
        <v>9.8733486751990114</v>
      </c>
      <c r="C231" s="299" t="str">
        <f>CONCATENATE("(",ROUND((B231/$H231)*100,1),")")</f>
        <v>(67.1)</v>
      </c>
      <c r="D231" s="302">
        <f>SUM(D229:D230)</f>
        <v>2.5160054581619704</v>
      </c>
      <c r="E231" s="299" t="str">
        <f>CONCATENATE("(",ROUND((D231/$H231)*100,1),")")</f>
        <v>(17.1)</v>
      </c>
      <c r="F231" s="302">
        <f>SUM(F229:F230)</f>
        <v>2.3176458666390447</v>
      </c>
      <c r="G231" s="299" t="str">
        <f>CONCATENATE("(",ROUND((F231/$H231)*100,1),")")</f>
        <v>(15.8)</v>
      </c>
      <c r="H231" s="302">
        <f>SUM(H229:H230)</f>
        <v>14.707000000000027</v>
      </c>
      <c r="I231" s="299" t="str">
        <f>CONCATENATE("(",ROUND((H231/$H231)*100,1),")")</f>
        <v>(100)</v>
      </c>
      <c r="K231" s="302">
        <f t="shared" si="182"/>
        <v>0.3427130858289793</v>
      </c>
      <c r="L231" s="302">
        <f t="shared" si="183"/>
        <v>0.28111132810983275</v>
      </c>
      <c r="M231" s="302">
        <f t="shared" si="184"/>
        <v>0.24017558606123668</v>
      </c>
      <c r="N231" s="302">
        <f t="shared" si="185"/>
        <v>0.86400000000004873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6.0166722477257091</v>
      </c>
      <c r="C240" s="299" t="str">
        <f>CONCATENATE("(",ROUND((B240/$H242)*100,1),")")</f>
        <v>(21.2)</v>
      </c>
      <c r="D240" s="302">
        <f>'Ind T6'!M99</f>
        <v>5.8825324403042352</v>
      </c>
      <c r="E240" s="299" t="str">
        <f>CONCATENATE("(",ROUND((D240/$H242)*100,1),")")</f>
        <v>(20.8)</v>
      </c>
      <c r="F240" s="302">
        <f>'Ind T6'!N99</f>
        <v>0.85069275847833681</v>
      </c>
      <c r="G240" s="299" t="str">
        <f>CONCATENATE("(",ROUND((F240/$H242)*100,1),")")</f>
        <v>(3)</v>
      </c>
      <c r="H240" s="302">
        <f>SUM(B240,D240,F240)</f>
        <v>12.74989744650828</v>
      </c>
      <c r="I240" s="299" t="str">
        <f>CONCATENATE("(",ROUND((H240/$H242)*100,1),")")</f>
        <v>(45)</v>
      </c>
      <c r="K240" s="302">
        <f>B245-B240</f>
        <v>0.51142301578340987</v>
      </c>
      <c r="L240" s="302">
        <f>D245-D240</f>
        <v>0.43757515794844792</v>
      </c>
      <c r="M240" s="302">
        <f>F245-F240</f>
        <v>8.6354964193532835E-2</v>
      </c>
      <c r="N240" s="302">
        <f>SUM(K240:M240)</f>
        <v>1.0353531379253906</v>
      </c>
    </row>
    <row r="241" spans="1:14" x14ac:dyDescent="0.2">
      <c r="A241" s="282" t="s">
        <v>365</v>
      </c>
      <c r="B241" s="302">
        <f>'Ind T6'!L98</f>
        <v>5.0773514021912183</v>
      </c>
      <c r="C241" s="299" t="str">
        <f>CONCATENATE("(",ROUND((B241/$H242)*100,1),")")</f>
        <v>(17.9)</v>
      </c>
      <c r="D241" s="302">
        <f>'Ind T6'!M98</f>
        <v>9.7046044372179256</v>
      </c>
      <c r="E241" s="299" t="str">
        <f>CONCATENATE("(",ROUND((D241/$H242)*100,1),")")</f>
        <v>(34.2)</v>
      </c>
      <c r="F241" s="302">
        <f>'Ind T6'!N98</f>
        <v>0.80814671408258998</v>
      </c>
      <c r="G241" s="299" t="str">
        <f>CONCATENATE("(",ROUND((F241/$H242)*100,1),")")</f>
        <v>(2.9)</v>
      </c>
      <c r="H241" s="302">
        <f t="shared" ref="H241" si="186">SUM(B241,D241,F241)</f>
        <v>15.590102553491732</v>
      </c>
      <c r="I241" s="299" t="str">
        <f>CONCATENATE("(",ROUND((H241/$H242)*100,1),")")</f>
        <v>(55)</v>
      </c>
      <c r="K241" s="302">
        <f t="shared" ref="K241:K242" si="187">B246-B241</f>
        <v>0.41951523622136566</v>
      </c>
      <c r="L241" s="302">
        <f t="shared" ref="L241:L242" si="188">D246-D241</f>
        <v>0.80289525276161022</v>
      </c>
      <c r="M241" s="302">
        <f t="shared" ref="M241:M242" si="189">F246-F241</f>
        <v>8.5236373091622575E-2</v>
      </c>
      <c r="N241" s="302">
        <f t="shared" ref="N241:N242" si="190">SUM(K241:M241)</f>
        <v>1.3076468620745985</v>
      </c>
    </row>
    <row r="242" spans="1:14" x14ac:dyDescent="0.2">
      <c r="A242" s="282" t="s">
        <v>363</v>
      </c>
      <c r="B242" s="302">
        <f>SUM(B240:B241)</f>
        <v>11.094023649916927</v>
      </c>
      <c r="C242" s="299" t="str">
        <f>CONCATENATE("(",ROUND((B242/$H242)*100,1),")")</f>
        <v>(39.1)</v>
      </c>
      <c r="D242" s="302">
        <f>SUM(D240:D241)</f>
        <v>15.587136877522161</v>
      </c>
      <c r="E242" s="299" t="str">
        <f>CONCATENATE("(",ROUND((D242/$H242)*100,1),")")</f>
        <v>(55)</v>
      </c>
      <c r="F242" s="302">
        <f>SUM(F240:F241)</f>
        <v>1.6588394725609268</v>
      </c>
      <c r="G242" s="299" t="str">
        <f>CONCATENATE("(",ROUND((F242/$H242)*100,1),")")</f>
        <v>(5.9)</v>
      </c>
      <c r="H242" s="302">
        <f>SUM(H240:H241)</f>
        <v>28.340000000000011</v>
      </c>
      <c r="I242" s="299" t="str">
        <f>CONCATENATE("(",ROUND((H242/$H242)*100,1),")")</f>
        <v>(100)</v>
      </c>
      <c r="K242" s="302">
        <f t="shared" si="187"/>
        <v>0.93093825200477553</v>
      </c>
      <c r="L242" s="302">
        <f t="shared" si="188"/>
        <v>1.2404704107100581</v>
      </c>
      <c r="M242" s="302">
        <f t="shared" si="189"/>
        <v>0.17159133728515541</v>
      </c>
      <c r="N242" s="302">
        <f t="shared" si="190"/>
        <v>2.3429999999999893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6.528095263509119</v>
      </c>
      <c r="C245" s="299" t="str">
        <f>CONCATENATE("(",ROUND((B245/$H247)*100,1),")")</f>
        <v>(21.3)</v>
      </c>
      <c r="D245" s="302">
        <f>'Ind T6'!R99</f>
        <v>6.3201075982526831</v>
      </c>
      <c r="E245" s="299" t="str">
        <f>CONCATENATE("(",ROUND((D245/$H247)*100,1),")")</f>
        <v>(20.6)</v>
      </c>
      <c r="F245" s="302">
        <f>'Ind T6'!S99</f>
        <v>0.93704772267186964</v>
      </c>
      <c r="G245" s="299" t="str">
        <f>CONCATENATE("(",ROUND((F245/$H247)*100,1),")")</f>
        <v>(3.1)</v>
      </c>
      <c r="H245" s="302">
        <f>SUM(B245,D245,F245)</f>
        <v>13.785250584433673</v>
      </c>
      <c r="I245" s="299" t="str">
        <f>CONCATENATE("(",ROUND((H245/$H247)*100,1),")")</f>
        <v>(44.9)</v>
      </c>
      <c r="K245" s="302">
        <f>B250-B245</f>
        <v>0.97125295273642909</v>
      </c>
      <c r="L245" s="302">
        <f>D250-D245</f>
        <v>0.80725636831848036</v>
      </c>
      <c r="M245" s="302">
        <f>F250-F245</f>
        <v>0.12664277649007594</v>
      </c>
      <c r="N245" s="302">
        <f>SUM(K245:M245)</f>
        <v>1.9051520975449854</v>
      </c>
    </row>
    <row r="246" spans="1:14" x14ac:dyDescent="0.2">
      <c r="A246" s="282" t="s">
        <v>365</v>
      </c>
      <c r="B246" s="302">
        <f>'Ind T6'!Q98</f>
        <v>5.4968666384125839</v>
      </c>
      <c r="C246" s="299" t="str">
        <f>CONCATENATE("(",ROUND((B246/$H247)*100,1),")")</f>
        <v>(17.9)</v>
      </c>
      <c r="D246" s="302">
        <f>'Ind T6'!R98</f>
        <v>10.507499689979536</v>
      </c>
      <c r="E246" s="299" t="str">
        <f>CONCATENATE("(",ROUND((D246/$H247)*100,1),")")</f>
        <v>(34.2)</v>
      </c>
      <c r="F246" s="302">
        <f>'Ind T6'!S98</f>
        <v>0.89338308717421255</v>
      </c>
      <c r="G246" s="299" t="str">
        <f>CONCATENATE("(",ROUND((F246/$H247)*100,1),")")</f>
        <v>(2.9)</v>
      </c>
      <c r="H246" s="302">
        <f t="shared" ref="H246" si="191">SUM(B246,D246,F246)</f>
        <v>16.897749415566331</v>
      </c>
      <c r="I246" s="299" t="str">
        <f>CONCATENATE("(",ROUND((H246/$H247)*100,1),")")</f>
        <v>(55.1)</v>
      </c>
      <c r="K246" s="302">
        <f t="shared" ref="K246:K247" si="192">B251-B246</f>
        <v>0.75797963436050075</v>
      </c>
      <c r="L246" s="302">
        <f t="shared" ref="L246:L247" si="193">D251-D246</f>
        <v>1.3637736060784782</v>
      </c>
      <c r="M246" s="302">
        <f t="shared" ref="M246:M247" si="194">F251-F246</f>
        <v>0.12009466201603569</v>
      </c>
      <c r="N246" s="302">
        <f t="shared" ref="N246:N247" si="195">SUM(K246:M246)</f>
        <v>2.2418479024550146</v>
      </c>
    </row>
    <row r="247" spans="1:14" x14ac:dyDescent="0.2">
      <c r="A247" s="282" t="s">
        <v>363</v>
      </c>
      <c r="B247" s="302">
        <f>SUM(B245:B246)</f>
        <v>12.024961901921703</v>
      </c>
      <c r="C247" s="299" t="str">
        <f>CONCATENATE("(",ROUND((B247/$H247)*100,1),")")</f>
        <v>(39.2)</v>
      </c>
      <c r="D247" s="302">
        <f>SUM(D245:D246)</f>
        <v>16.827607288232219</v>
      </c>
      <c r="E247" s="299" t="str">
        <f>CONCATENATE("(",ROUND((D247/$H247)*100,1),")")</f>
        <v>(54.8)</v>
      </c>
      <c r="F247" s="302">
        <f>SUM(F245:F246)</f>
        <v>1.8304308098460822</v>
      </c>
      <c r="G247" s="299" t="str">
        <f>CONCATENATE("(",ROUND((F247/$H247)*100,1),")")</f>
        <v>(6)</v>
      </c>
      <c r="H247" s="302">
        <f>SUM(H245:H246)</f>
        <v>30.683000000000003</v>
      </c>
      <c r="I247" s="299" t="str">
        <f>CONCATENATE("(",ROUND((H247/$H247)*100,1),")")</f>
        <v>(100)</v>
      </c>
      <c r="K247" s="302">
        <f t="shared" si="192"/>
        <v>1.7292325870969307</v>
      </c>
      <c r="L247" s="302">
        <f t="shared" si="193"/>
        <v>2.1710299743969586</v>
      </c>
      <c r="M247" s="302">
        <f t="shared" si="194"/>
        <v>0.24673743850611163</v>
      </c>
      <c r="N247" s="302">
        <f t="shared" si="195"/>
        <v>4.1470000000000011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7.499348216245548</v>
      </c>
      <c r="C250" s="299" t="str">
        <f>CONCATENATE("(",ROUND((B250/$H252)*100,1),")")</f>
        <v>(21.5)</v>
      </c>
      <c r="D250" s="302">
        <f>'Ind T6'!W99</f>
        <v>7.1273639665711634</v>
      </c>
      <c r="E250" s="299" t="str">
        <f>CONCATENATE("(",ROUND((D250/$H252)*100,1),")")</f>
        <v>(20.5)</v>
      </c>
      <c r="F250" s="302">
        <f>'Ind T6'!X99</f>
        <v>1.0636904991619456</v>
      </c>
      <c r="G250" s="299" t="str">
        <f>CONCATENATE("(",ROUND((F250/$H252)*100,1),")")</f>
        <v>(3.1)</v>
      </c>
      <c r="H250" s="302">
        <f>SUM(B250,D250,F250)</f>
        <v>15.690402681978656</v>
      </c>
      <c r="I250" s="299" t="str">
        <f>CONCATENATE("(",ROUND((H250/$H252)*100,1),")")</f>
        <v>(45)</v>
      </c>
      <c r="K250" s="302">
        <f>B250-B240</f>
        <v>1.482675968519839</v>
      </c>
      <c r="L250" s="302">
        <f>D250-D240</f>
        <v>1.2448315262669283</v>
      </c>
      <c r="M250" s="302">
        <f>F250-F240</f>
        <v>0.21299774068360877</v>
      </c>
      <c r="N250" s="302">
        <f>SUM(K250:M250)</f>
        <v>2.940505235470376</v>
      </c>
    </row>
    <row r="251" spans="1:14" x14ac:dyDescent="0.2">
      <c r="A251" s="282" t="s">
        <v>365</v>
      </c>
      <c r="B251" s="302">
        <f>'Ind T6'!V98</f>
        <v>6.2548462727730847</v>
      </c>
      <c r="C251" s="299" t="str">
        <f>CONCATENATE("(",ROUND((B251/$H252)*100,1),")")</f>
        <v>(18)</v>
      </c>
      <c r="D251" s="302">
        <f>'Ind T6'!W98</f>
        <v>11.871273296058014</v>
      </c>
      <c r="E251" s="299" t="str">
        <f>CONCATENATE("(",ROUND((D251/$H252)*100,1),")")</f>
        <v>(34.1)</v>
      </c>
      <c r="F251" s="302">
        <f>'Ind T6'!X98</f>
        <v>1.0134777491902482</v>
      </c>
      <c r="G251" s="299" t="str">
        <f>CONCATENATE("(",ROUND((F251/$H252)*100,1),")")</f>
        <v>(2.9)</v>
      </c>
      <c r="H251" s="302">
        <f t="shared" ref="H251" si="196">SUM(B251,D251,F251)</f>
        <v>19.139597318021348</v>
      </c>
      <c r="I251" s="299" t="str">
        <f>CONCATENATE("(",ROUND((H251/$H252)*100,1),")")</f>
        <v>(55)</v>
      </c>
      <c r="K251" s="302">
        <f t="shared" ref="K251:K252" si="197">B251-B241</f>
        <v>1.1774948705818664</v>
      </c>
      <c r="L251" s="302">
        <f t="shared" ref="L251:L252" si="198">D251-D241</f>
        <v>2.1666688588400884</v>
      </c>
      <c r="M251" s="302">
        <f t="shared" ref="M251:M252" si="199">F251-F241</f>
        <v>0.20533103510765827</v>
      </c>
      <c r="N251" s="302">
        <f t="shared" ref="N251:N252" si="200">SUM(K251:M251)</f>
        <v>3.5494947645296131</v>
      </c>
    </row>
    <row r="252" spans="1:14" x14ac:dyDescent="0.2">
      <c r="A252" s="282" t="s">
        <v>363</v>
      </c>
      <c r="B252" s="302">
        <f>SUM(B250:B251)</f>
        <v>13.754194489018634</v>
      </c>
      <c r="C252" s="299" t="str">
        <f>CONCATENATE("(",ROUND((B252/$H252)*100,1),")")</f>
        <v>(39.5)</v>
      </c>
      <c r="D252" s="302">
        <f>SUM(D250:D251)</f>
        <v>18.998637262629178</v>
      </c>
      <c r="E252" s="299" t="str">
        <f>CONCATENATE("(",ROUND((D252/$H252)*100,1),")")</f>
        <v>(54.5)</v>
      </c>
      <c r="F252" s="302">
        <f>SUM(F250:F251)</f>
        <v>2.0771682483521938</v>
      </c>
      <c r="G252" s="299" t="str">
        <f>CONCATENATE("(",ROUND((F252/$H252)*100,1),")")</f>
        <v>(6)</v>
      </c>
      <c r="H252" s="302">
        <f>SUM(H250:H251)</f>
        <v>34.830000000000005</v>
      </c>
      <c r="I252" s="299" t="str">
        <f>CONCATENATE("(",ROUND((H252/$H252)*100,1),")")</f>
        <v>(100)</v>
      </c>
      <c r="K252" s="302">
        <f t="shared" si="197"/>
        <v>2.6601708391017063</v>
      </c>
      <c r="L252" s="302">
        <f t="shared" si="198"/>
        <v>3.4115003851070167</v>
      </c>
      <c r="M252" s="302">
        <f t="shared" si="199"/>
        <v>0.41832877579126704</v>
      </c>
      <c r="N252" s="302">
        <f t="shared" si="200"/>
        <v>6.4899999999999896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0.6240649626850584</v>
      </c>
      <c r="C261" s="299" t="str">
        <f>CONCATENATE("(",ROUND((B261/$H263)*100,1),")")</f>
        <v>(37.1)</v>
      </c>
      <c r="D261" s="302">
        <f>'Ind T6'!M108</f>
        <v>0.20889026280916698</v>
      </c>
      <c r="E261" s="299" t="str">
        <f>CONCATENATE("(",ROUND((D261/$H263)*100,1),")")</f>
        <v>(12.4)</v>
      </c>
      <c r="F261" s="302">
        <f>'Ind T6'!N108</f>
        <v>0.15077428890895256</v>
      </c>
      <c r="G261" s="299" t="str">
        <f>CONCATENATE("(",ROUND((F261/$H263)*100,1),")")</f>
        <v>(9)</v>
      </c>
      <c r="H261" s="302">
        <f>SUM(B261,D261,F261)</f>
        <v>0.98372951440317791</v>
      </c>
      <c r="I261" s="299" t="str">
        <f>CONCATENATE("(",ROUND((H261/$H263)*100,1),")")</f>
        <v>(58.5)</v>
      </c>
      <c r="K261" s="302">
        <f>B266-B261</f>
        <v>-1.1850827441508782E-2</v>
      </c>
      <c r="L261" s="302">
        <f>D266-D261</f>
        <v>7.0677890550744638E-3</v>
      </c>
      <c r="M261" s="302">
        <f>F266-F261</f>
        <v>-1.1111814736294023E-3</v>
      </c>
      <c r="N261" s="302">
        <f>SUM(K261:M261)</f>
        <v>-5.8942198600637208E-3</v>
      </c>
    </row>
    <row r="262" spans="1:14" x14ac:dyDescent="0.2">
      <c r="A262" s="282" t="s">
        <v>365</v>
      </c>
      <c r="B262" s="302">
        <f>'Ind T6'!L107</f>
        <v>0.33390929737797598</v>
      </c>
      <c r="C262" s="299" t="str">
        <f>CONCATENATE("(",ROUND((B262/$H263)*100,1),")")</f>
        <v>(19.9)</v>
      </c>
      <c r="D262" s="302">
        <f>'Ind T6'!M107</f>
        <v>0.23040347525489974</v>
      </c>
      <c r="E262" s="299" t="str">
        <f>CONCATENATE("(",ROUND((D262/$H263)*100,1),")")</f>
        <v>(13.7)</v>
      </c>
      <c r="F262" s="302">
        <f>'Ind T6'!N107</f>
        <v>0.13295771296394951</v>
      </c>
      <c r="G262" s="299" t="str">
        <f>CONCATENATE("(",ROUND((F262/$H263)*100,1),")")</f>
        <v>(7.9)</v>
      </c>
      <c r="H262" s="302">
        <f t="shared" ref="H262" si="201">SUM(B262,D262,F262)</f>
        <v>0.69727048559682525</v>
      </c>
      <c r="I262" s="299" t="str">
        <f>CONCATENATE("(",ROUND((H262/$H263)*100,1),")")</f>
        <v>(41.5)</v>
      </c>
      <c r="K262" s="302">
        <f t="shared" ref="K262:K263" si="202">B267-B262</f>
        <v>-4.8563083455037126E-3</v>
      </c>
      <c r="L262" s="302">
        <f t="shared" ref="L262:L263" si="203">D267-D262</f>
        <v>-3.6111265210025945E-5</v>
      </c>
      <c r="M262" s="302">
        <f t="shared" ref="M262:M263" si="204">F267-F262</f>
        <v>-3.2133605292265777E-3</v>
      </c>
      <c r="N262" s="302">
        <f t="shared" ref="N262:N263" si="205">SUM(K262:M262)</f>
        <v>-8.1057801399403162E-3</v>
      </c>
    </row>
    <row r="263" spans="1:14" x14ac:dyDescent="0.2">
      <c r="A263" s="282" t="s">
        <v>363</v>
      </c>
      <c r="B263" s="302">
        <f>SUM(B261:B262)</f>
        <v>0.95797426006303432</v>
      </c>
      <c r="C263" s="299" t="str">
        <f>CONCATENATE("(",ROUND((B263/$H263)*100,1),")")</f>
        <v>(57)</v>
      </c>
      <c r="D263" s="302">
        <f>SUM(D261:D262)</f>
        <v>0.43929373806406669</v>
      </c>
      <c r="E263" s="299" t="str">
        <f>CONCATENATE("(",ROUND((D263/$H263)*100,1),")")</f>
        <v>(26.1)</v>
      </c>
      <c r="F263" s="302">
        <f>SUM(F261:F262)</f>
        <v>0.28373200187290204</v>
      </c>
      <c r="G263" s="299" t="str">
        <f>CONCATENATE("(",ROUND((F263/$H263)*100,1),")")</f>
        <v>(16.9)</v>
      </c>
      <c r="H263" s="302">
        <f>SUM(H261:H262)</f>
        <v>1.6810000000000032</v>
      </c>
      <c r="I263" s="299" t="str">
        <f>CONCATENATE("(",ROUND((H263/$H263)*100,1),")")</f>
        <v>(100)</v>
      </c>
      <c r="K263" s="302">
        <f t="shared" si="202"/>
        <v>-1.6707135787012439E-2</v>
      </c>
      <c r="L263" s="302">
        <f t="shared" si="203"/>
        <v>7.0316777898644656E-3</v>
      </c>
      <c r="M263" s="302">
        <f t="shared" si="204"/>
        <v>-4.3245420028559245E-3</v>
      </c>
      <c r="N263" s="302">
        <f t="shared" si="205"/>
        <v>-1.4000000000003898E-2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0.61221413524354962</v>
      </c>
      <c r="C266" s="299" t="str">
        <f>CONCATENATE("(",ROUND((B266/$H268)*100,1),")")</f>
        <v>(36.7)</v>
      </c>
      <c r="D266" s="302">
        <f>'Ind T6'!R108</f>
        <v>0.21595805186424144</v>
      </c>
      <c r="E266" s="299" t="str">
        <f>CONCATENATE("(",ROUND((D266/$H268)*100,1),")")</f>
        <v>(13)</v>
      </c>
      <c r="F266" s="302">
        <f>'Ind T6'!S108</f>
        <v>0.14966310743532316</v>
      </c>
      <c r="G266" s="299" t="str">
        <f>CONCATENATE("(",ROUND((F266/$H268)*100,1),")")</f>
        <v>(9)</v>
      </c>
      <c r="H266" s="302">
        <f>SUM(B266,D266,F266)</f>
        <v>0.97783529454311424</v>
      </c>
      <c r="I266" s="299" t="str">
        <f>CONCATENATE("(",ROUND((H266/$H268)*100,1),")")</f>
        <v>(58.7)</v>
      </c>
      <c r="K266" s="302">
        <f>B271-B266</f>
        <v>7.4072755988366934E-3</v>
      </c>
      <c r="L266" s="302">
        <f>D271-D266</f>
        <v>1.944953409956296E-2</v>
      </c>
      <c r="M266" s="302">
        <f>F271-F266</f>
        <v>4.9084629341498431E-3</v>
      </c>
      <c r="N266" s="302">
        <f>SUM(K266:M266)</f>
        <v>3.1765272632549496E-2</v>
      </c>
    </row>
    <row r="267" spans="1:14" x14ac:dyDescent="0.2">
      <c r="A267" s="282" t="s">
        <v>365</v>
      </c>
      <c r="B267" s="302">
        <f>'Ind T6'!Q107</f>
        <v>0.32905298903247227</v>
      </c>
      <c r="C267" s="299" t="str">
        <f>CONCATENATE("(",ROUND((B267/$H268)*100,1),")")</f>
        <v>(19.7)</v>
      </c>
      <c r="D267" s="302">
        <f>'Ind T6'!R107</f>
        <v>0.23036736398968971</v>
      </c>
      <c r="E267" s="299" t="str">
        <f>CONCATENATE("(",ROUND((D267/$H268)*100,1),")")</f>
        <v>(13.8)</v>
      </c>
      <c r="F267" s="302">
        <f>'Ind T6'!S107</f>
        <v>0.12974435243472293</v>
      </c>
      <c r="G267" s="299" t="str">
        <f>CONCATENATE("(",ROUND((F267/$H268)*100,1),")")</f>
        <v>(7.8)</v>
      </c>
      <c r="H267" s="302">
        <f t="shared" ref="H267" si="206">SUM(B267,D267,F267)</f>
        <v>0.68916470545688491</v>
      </c>
      <c r="I267" s="299" t="str">
        <f>CONCATENATE("(",ROUND((H267/$H268)*100,1),")")</f>
        <v>(41.3)</v>
      </c>
      <c r="K267" s="302">
        <f t="shared" ref="K267:K268" si="207">B272-B267</f>
        <v>1.0251938297510699E-2</v>
      </c>
      <c r="L267" s="302">
        <f t="shared" ref="L267:L268" si="208">D272-D267</f>
        <v>5.8291620643751152E-3</v>
      </c>
      <c r="M267" s="302">
        <f t="shared" ref="M267:M268" si="209">F272-F267</f>
        <v>-2.8463729944338267E-3</v>
      </c>
      <c r="N267" s="302">
        <f t="shared" ref="N267:N268" si="210">SUM(K267:M267)</f>
        <v>1.3234727367451987E-2</v>
      </c>
    </row>
    <row r="268" spans="1:14" x14ac:dyDescent="0.2">
      <c r="A268" s="282" t="s">
        <v>363</v>
      </c>
      <c r="B268" s="302">
        <f>SUM(B266:B267)</f>
        <v>0.94126712427602188</v>
      </c>
      <c r="C268" s="299" t="str">
        <f>CONCATENATE("(",ROUND((B268/$H268)*100,1),")")</f>
        <v>(56.5)</v>
      </c>
      <c r="D268" s="302">
        <f>SUM(D266:D267)</f>
        <v>0.44632541585393115</v>
      </c>
      <c r="E268" s="299" t="str">
        <f>CONCATENATE("(",ROUND((D268/$H268)*100,1),")")</f>
        <v>(26.8)</v>
      </c>
      <c r="F268" s="302">
        <f>SUM(F266:F267)</f>
        <v>0.27940745987004612</v>
      </c>
      <c r="G268" s="299" t="str">
        <f>CONCATENATE("(",ROUND((F268/$H268)*100,1),")")</f>
        <v>(16.8)</v>
      </c>
      <c r="H268" s="302">
        <f>SUM(H266:H267)</f>
        <v>1.6669999999999991</v>
      </c>
      <c r="I268" s="299" t="str">
        <f>CONCATENATE("(",ROUND((H268/$H268)*100,1),")")</f>
        <v>(100)</v>
      </c>
      <c r="K268" s="302">
        <f t="shared" si="207"/>
        <v>1.7659213896347392E-2</v>
      </c>
      <c r="L268" s="302">
        <f t="shared" si="208"/>
        <v>2.5278696163938075E-2</v>
      </c>
      <c r="M268" s="302">
        <f t="shared" si="209"/>
        <v>2.0620899397160164E-3</v>
      </c>
      <c r="N268" s="302">
        <f t="shared" si="210"/>
        <v>4.5000000000001483E-2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0.61962141084238631</v>
      </c>
      <c r="C271" s="299" t="str">
        <f>CONCATENATE("(",ROUND((B271/$H273)*100,1),")")</f>
        <v>(36.2)</v>
      </c>
      <c r="D271" s="302">
        <f>'Ind T6'!W108</f>
        <v>0.2354075859638044</v>
      </c>
      <c r="E271" s="299" t="str">
        <f>CONCATENATE("(",ROUND((D271/$H273)*100,1),")")</f>
        <v>(13.8)</v>
      </c>
      <c r="F271" s="302">
        <f>'Ind T6'!X108</f>
        <v>0.154571570369473</v>
      </c>
      <c r="G271" s="299" t="str">
        <f>CONCATENATE("(",ROUND((F271/$H273)*100,1),")")</f>
        <v>(9)</v>
      </c>
      <c r="H271" s="302">
        <f>SUM(B271,D271,F271)</f>
        <v>1.0096005671756636</v>
      </c>
      <c r="I271" s="299" t="str">
        <f>CONCATENATE("(",ROUND((H271/$H273)*100,1),")")</f>
        <v>(59)</v>
      </c>
      <c r="K271" s="302">
        <f>B271-B261</f>
        <v>-4.4435518426720888E-3</v>
      </c>
      <c r="L271" s="302">
        <f>D271-D261</f>
        <v>2.6517323154637423E-2</v>
      </c>
      <c r="M271" s="302">
        <f>F271-F261</f>
        <v>3.7972814605204408E-3</v>
      </c>
      <c r="N271" s="302">
        <f>SUM(K271:M271)</f>
        <v>2.5871052772485775E-2</v>
      </c>
    </row>
    <row r="272" spans="1:14" x14ac:dyDescent="0.2">
      <c r="A272" s="282" t="s">
        <v>365</v>
      </c>
      <c r="B272" s="302">
        <f>'Ind T6'!V107</f>
        <v>0.33930492732998296</v>
      </c>
      <c r="C272" s="299" t="str">
        <f>CONCATENATE("(",ROUND((B272/$H273)*100,1),")")</f>
        <v>(19.8)</v>
      </c>
      <c r="D272" s="302">
        <f>'Ind T6'!W107</f>
        <v>0.23619652605406483</v>
      </c>
      <c r="E272" s="299" t="str">
        <f>CONCATENATE("(",ROUND((D272/$H273)*100,1),")")</f>
        <v>(13.8)</v>
      </c>
      <c r="F272" s="302">
        <f>'Ind T6'!X107</f>
        <v>0.1268979794402891</v>
      </c>
      <c r="G272" s="299" t="str">
        <f>CONCATENATE("(",ROUND((F272/$H273)*100,1),")")</f>
        <v>(7.4)</v>
      </c>
      <c r="H272" s="302">
        <f t="shared" ref="H272" si="211">SUM(B272,D272,F272)</f>
        <v>0.70239943282433692</v>
      </c>
      <c r="I272" s="299" t="str">
        <f>CONCATENATE("(",ROUND((H272/$H273)*100,1),")")</f>
        <v>(41)</v>
      </c>
      <c r="K272" s="302">
        <f t="shared" ref="K272:K273" si="212">B272-B262</f>
        <v>5.3956299520069861E-3</v>
      </c>
      <c r="L272" s="302">
        <f t="shared" ref="L272:L273" si="213">D272-D262</f>
        <v>5.7930507991650892E-3</v>
      </c>
      <c r="M272" s="302">
        <f t="shared" ref="M272:M273" si="214">F272-F262</f>
        <v>-6.0597335236604044E-3</v>
      </c>
      <c r="N272" s="302">
        <f t="shared" ref="N272:N273" si="215">SUM(K272:M272)</f>
        <v>5.128947227511671E-3</v>
      </c>
    </row>
    <row r="273" spans="1:14" x14ac:dyDescent="0.2">
      <c r="A273" s="282" t="s">
        <v>363</v>
      </c>
      <c r="B273" s="302">
        <f>SUM(B271:B272)</f>
        <v>0.95892633817236927</v>
      </c>
      <c r="C273" s="299" t="str">
        <f>CONCATENATE("(",ROUND((B273/$H273)*100,1),")")</f>
        <v>(56)</v>
      </c>
      <c r="D273" s="302">
        <f>SUM(D271:D272)</f>
        <v>0.47160411201786923</v>
      </c>
      <c r="E273" s="299" t="str">
        <f>CONCATENATE("(",ROUND((D273/$H273)*100,1),")")</f>
        <v>(27.5)</v>
      </c>
      <c r="F273" s="302">
        <f>SUM(F271:F272)</f>
        <v>0.28146954980976213</v>
      </c>
      <c r="G273" s="299" t="str">
        <f>CONCATENATE("(",ROUND((F273/$H273)*100,1),")")</f>
        <v>(16.4)</v>
      </c>
      <c r="H273" s="302">
        <f>SUM(H271:H272)</f>
        <v>1.7120000000000006</v>
      </c>
      <c r="I273" s="299" t="str">
        <f>CONCATENATE("(",ROUND((H273/$H273)*100,1),")")</f>
        <v>(100)</v>
      </c>
      <c r="K273" s="302">
        <f t="shared" si="212"/>
        <v>9.5207810933495285E-4</v>
      </c>
      <c r="L273" s="302">
        <f t="shared" si="213"/>
        <v>3.231037395380254E-2</v>
      </c>
      <c r="M273" s="302">
        <f t="shared" si="214"/>
        <v>-2.2624520631399081E-3</v>
      </c>
      <c r="N273" s="302">
        <f t="shared" si="215"/>
        <v>3.0999999999997585E-2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1.1326686758586113</v>
      </c>
      <c r="C282" s="299" t="str">
        <f>CONCATENATE("(",ROUND((B282/$H284)*100,1),")")</f>
        <v>(67.1)</v>
      </c>
      <c r="D282" s="302">
        <f>'Ind T6'!M117</f>
        <v>7.0008571350716517E-2</v>
      </c>
      <c r="E282" s="299" t="str">
        <f>CONCATENATE("(",ROUND((D282/$H284)*100,1),")")</f>
        <v>(4.1)</v>
      </c>
      <c r="F282" s="302">
        <f>'Ind T6'!N117</f>
        <v>3.9461498051179787E-2</v>
      </c>
      <c r="G282" s="299" t="str">
        <f>CONCATENATE("(",ROUND((F282/$H284)*100,1),")")</f>
        <v>(2.3)</v>
      </c>
      <c r="H282" s="302">
        <f>SUM(B282,D282,F282)</f>
        <v>1.2421387452605077</v>
      </c>
      <c r="I282" s="299" t="str">
        <f>CONCATENATE("(",ROUND((H282/$H284)*100,1),")")</f>
        <v>(73.6)</v>
      </c>
      <c r="K282" s="302">
        <f>B287-B282</f>
        <v>0.10222180886632226</v>
      </c>
      <c r="L282" s="302">
        <f>D287-D282</f>
        <v>7.4752193656267285E-3</v>
      </c>
      <c r="M282" s="302">
        <f>F287-F282</f>
        <v>4.8557114905933979E-3</v>
      </c>
      <c r="N282" s="302">
        <f>SUM(K282:M282)</f>
        <v>0.11455273972254239</v>
      </c>
    </row>
    <row r="283" spans="1:14" x14ac:dyDescent="0.2">
      <c r="A283" s="282" t="s">
        <v>365</v>
      </c>
      <c r="B283" s="302">
        <f>'Ind T6'!L116</f>
        <v>0.34089507009444181</v>
      </c>
      <c r="C283" s="299" t="str">
        <f>CONCATENATE("(",ROUND((B283/$H284)*100,1),")")</f>
        <v>(20.2)</v>
      </c>
      <c r="D283" s="302">
        <f>'Ind T6'!M116</f>
        <v>9.0894461803681825E-2</v>
      </c>
      <c r="E283" s="299" t="str">
        <f>CONCATENATE("(",ROUND((D283/$H284)*100,1),")")</f>
        <v>(5.4)</v>
      </c>
      <c r="F283" s="302">
        <f>'Ind T6'!N116</f>
        <v>1.4071722841368916E-2</v>
      </c>
      <c r="G283" s="299" t="str">
        <f>CONCATENATE("(",ROUND((F283/$H284)*100,1),")")</f>
        <v>(0.8)</v>
      </c>
      <c r="H283" s="302">
        <f t="shared" ref="H283" si="216">SUM(B283,D283,F283)</f>
        <v>0.44586125473949256</v>
      </c>
      <c r="I283" s="299" t="str">
        <f>CONCATENATE("(",ROUND((H283/$H284)*100,1),")")</f>
        <v>(26.4)</v>
      </c>
      <c r="K283" s="302">
        <f t="shared" ref="K283:K284" si="217">B288-B283</f>
        <v>4.2268099960673489E-2</v>
      </c>
      <c r="L283" s="302">
        <f t="shared" ref="L283:L284" si="218">D288-D283</f>
        <v>7.5829426601298627E-3</v>
      </c>
      <c r="M283" s="302">
        <f t="shared" ref="M283:M284" si="219">F288-F283</f>
        <v>1.5962176566552255E-3</v>
      </c>
      <c r="N283" s="302">
        <f t="shared" ref="N283:N284" si="220">SUM(K283:M283)</f>
        <v>5.1447260277458579E-2</v>
      </c>
    </row>
    <row r="284" spans="1:14" x14ac:dyDescent="0.2">
      <c r="A284" s="282" t="s">
        <v>363</v>
      </c>
      <c r="B284" s="302">
        <f>SUM(B282:B283)</f>
        <v>1.4735637459530531</v>
      </c>
      <c r="C284" s="299" t="str">
        <f>CONCATENATE("(",ROUND((B284/$H284)*100,1),")")</f>
        <v>(87.3)</v>
      </c>
      <c r="D284" s="302">
        <f>SUM(D282:D283)</f>
        <v>0.16090303315439836</v>
      </c>
      <c r="E284" s="299" t="str">
        <f>CONCATENATE("(",ROUND((D284/$H284)*100,1),")")</f>
        <v>(9.5)</v>
      </c>
      <c r="F284" s="302">
        <f>SUM(F282:F283)</f>
        <v>5.3533220892548701E-2</v>
      </c>
      <c r="G284" s="299" t="str">
        <f>CONCATENATE("(",ROUND((F284/$H284)*100,1),")")</f>
        <v>(3.2)</v>
      </c>
      <c r="H284" s="302">
        <f>SUM(H282:H283)</f>
        <v>1.6880000000000002</v>
      </c>
      <c r="I284" s="299" t="str">
        <f>CONCATENATE("(",ROUND((H284/$H284)*100,1),")")</f>
        <v>(100)</v>
      </c>
      <c r="K284" s="302">
        <f t="shared" si="217"/>
        <v>0.14448990882699575</v>
      </c>
      <c r="L284" s="302">
        <f t="shared" si="218"/>
        <v>1.5058162025756577E-2</v>
      </c>
      <c r="M284" s="302">
        <f t="shared" si="219"/>
        <v>6.4519291472486251E-3</v>
      </c>
      <c r="N284" s="302">
        <f t="shared" si="220"/>
        <v>0.16600000000000095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1.2348904847249336</v>
      </c>
      <c r="C287" s="299" t="str">
        <f>CONCATENATE("(",ROUND((B287/$H289)*100,1),")")</f>
        <v>(66.6)</v>
      </c>
      <c r="D287" s="302">
        <f>'Ind T6'!R117</f>
        <v>7.7483790716343245E-2</v>
      </c>
      <c r="E287" s="299" t="str">
        <f>CONCATENATE("(",ROUND((D287/$H289)*100,1),")")</f>
        <v>(4.2)</v>
      </c>
      <c r="F287" s="302">
        <f>'Ind T6'!S117</f>
        <v>4.4317209541773185E-2</v>
      </c>
      <c r="G287" s="299" t="str">
        <f>CONCATENATE("(",ROUND((F287/$H289)*100,1),")")</f>
        <v>(2.4)</v>
      </c>
      <c r="H287" s="302">
        <f>SUM(B287,D287,F287)</f>
        <v>1.35669148498305</v>
      </c>
      <c r="I287" s="299" t="str">
        <f>CONCATENATE("(",ROUND((H287/$H289)*100,1),")")</f>
        <v>(73.2)</v>
      </c>
      <c r="K287" s="302">
        <f>B292-B287</f>
        <v>0.11805046935674812</v>
      </c>
      <c r="L287" s="302">
        <f>D292-D287</f>
        <v>9.0172252803593644E-3</v>
      </c>
      <c r="M287" s="302">
        <f>F292-F287</f>
        <v>5.8645474232171257E-3</v>
      </c>
      <c r="N287" s="302">
        <f>SUM(K287:M287)</f>
        <v>0.13293224206032461</v>
      </c>
    </row>
    <row r="288" spans="1:14" x14ac:dyDescent="0.2">
      <c r="A288" s="282" t="s">
        <v>365</v>
      </c>
      <c r="B288" s="302">
        <f>'Ind T6'!Q116</f>
        <v>0.3831631700551153</v>
      </c>
      <c r="C288" s="299" t="str">
        <f>CONCATENATE("(",ROUND((B288/$H289)*100,1),")")</f>
        <v>(20.7)</v>
      </c>
      <c r="D288" s="302">
        <f>'Ind T6'!R116</f>
        <v>9.8477404463811688E-2</v>
      </c>
      <c r="E288" s="299" t="str">
        <f>CONCATENATE("(",ROUND((D288/$H289)*100,1),")")</f>
        <v>(5.3)</v>
      </c>
      <c r="F288" s="302">
        <f>'Ind T6'!S116</f>
        <v>1.5667940498024141E-2</v>
      </c>
      <c r="G288" s="299" t="str">
        <f>CONCATENATE("(",ROUND((F288/$H289)*100,1),")")</f>
        <v>(0.8)</v>
      </c>
      <c r="H288" s="302">
        <f t="shared" ref="H288" si="221">SUM(B288,D288,F288)</f>
        <v>0.49730851501695117</v>
      </c>
      <c r="I288" s="299" t="str">
        <f>CONCATENATE("(",ROUND((H288/$H289)*100,1),")")</f>
        <v>(26.8)</v>
      </c>
      <c r="K288" s="302">
        <f t="shared" ref="K288:K289" si="222">B293-B288</f>
        <v>5.944138303123081E-2</v>
      </c>
      <c r="L288" s="302">
        <f t="shared" ref="L288:L289" si="223">D293-D288</f>
        <v>6.8630132773700725E-3</v>
      </c>
      <c r="M288" s="302">
        <f t="shared" ref="M288:M289" si="224">F293-F288</f>
        <v>1.7633616310691116E-3</v>
      </c>
      <c r="N288" s="302">
        <f t="shared" ref="N288:N289" si="225">SUM(K288:M288)</f>
        <v>6.8067757939669987E-2</v>
      </c>
    </row>
    <row r="289" spans="1:14" x14ac:dyDescent="0.2">
      <c r="A289" s="282" t="s">
        <v>363</v>
      </c>
      <c r="B289" s="302">
        <f>SUM(B287:B288)</f>
        <v>1.6180536547800488</v>
      </c>
      <c r="C289" s="299" t="str">
        <f>CONCATENATE("(",ROUND((B289/$H289)*100,1),")")</f>
        <v>(87.3)</v>
      </c>
      <c r="D289" s="302">
        <f>SUM(D287:D288)</f>
        <v>0.17596119518015493</v>
      </c>
      <c r="E289" s="299" t="str">
        <f>CONCATENATE("(",ROUND((D289/$H289)*100,1),")")</f>
        <v>(9.5)</v>
      </c>
      <c r="F289" s="302">
        <f>SUM(F287:F288)</f>
        <v>5.9985150039797326E-2</v>
      </c>
      <c r="G289" s="299" t="str">
        <f>CONCATENATE("(",ROUND((F289/$H289)*100,1),")")</f>
        <v>(3.2)</v>
      </c>
      <c r="H289" s="302">
        <f>SUM(H287:H288)</f>
        <v>1.8540000000000012</v>
      </c>
      <c r="I289" s="299" t="str">
        <f>CONCATENATE("(",ROUND((H289/$H289)*100,1),")")</f>
        <v>(100)</v>
      </c>
      <c r="K289" s="302">
        <f t="shared" si="222"/>
        <v>0.17749185238797893</v>
      </c>
      <c r="L289" s="302">
        <f t="shared" si="223"/>
        <v>1.5880238557729437E-2</v>
      </c>
      <c r="M289" s="302">
        <f t="shared" si="224"/>
        <v>7.6279090542862374E-3</v>
      </c>
      <c r="N289" s="302">
        <f t="shared" si="225"/>
        <v>0.2009999999999946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1.3529409540816817</v>
      </c>
      <c r="C292" s="299" t="str">
        <f>CONCATENATE("(",ROUND((B292/$H294)*100,1),")")</f>
        <v>(65.8)</v>
      </c>
      <c r="D292" s="302">
        <f>'Ind T6'!W117</f>
        <v>8.650101599670261E-2</v>
      </c>
      <c r="E292" s="299" t="str">
        <f>CONCATENATE("(",ROUND((D292/$H294)*100,1),")")</f>
        <v>(4.2)</v>
      </c>
      <c r="F292" s="302">
        <f>'Ind T6'!X117</f>
        <v>5.0181756964990311E-2</v>
      </c>
      <c r="G292" s="299" t="str">
        <f>CONCATENATE("(",ROUND((F292/$H294)*100,1),")")</f>
        <v>(2.4)</v>
      </c>
      <c r="H292" s="302">
        <f>SUM(B292,D292,F292)</f>
        <v>1.4896237270433745</v>
      </c>
      <c r="I292" s="299" t="str">
        <f>CONCATENATE("(",ROUND((H292/$H294)*100,1),")")</f>
        <v>(72.5)</v>
      </c>
      <c r="K292" s="302">
        <f>B292-B282</f>
        <v>0.22027227822307038</v>
      </c>
      <c r="L292" s="302">
        <f>D292-D282</f>
        <v>1.6492444645986093E-2</v>
      </c>
      <c r="M292" s="302">
        <f>F292-F282</f>
        <v>1.0720258913810524E-2</v>
      </c>
      <c r="N292" s="302">
        <f>SUM(K292:M292)</f>
        <v>0.24748498178286699</v>
      </c>
    </row>
    <row r="293" spans="1:14" x14ac:dyDescent="0.2">
      <c r="A293" s="282" t="s">
        <v>365</v>
      </c>
      <c r="B293" s="302">
        <f>'Ind T6'!V116</f>
        <v>0.44260455308634611</v>
      </c>
      <c r="C293" s="299" t="str">
        <f>CONCATENATE("(",ROUND((B293/$H294)*100,1),")")</f>
        <v>(21.5)</v>
      </c>
      <c r="D293" s="302">
        <f>'Ind T6'!W116</f>
        <v>0.10534041774118176</v>
      </c>
      <c r="E293" s="299" t="str">
        <f>CONCATENATE("(",ROUND((D293/$H294)*100,1),")")</f>
        <v>(5.1)</v>
      </c>
      <c r="F293" s="302">
        <f>'Ind T6'!X116</f>
        <v>1.7431302129093253E-2</v>
      </c>
      <c r="G293" s="299" t="str">
        <f>CONCATENATE("(",ROUND((F293/$H294)*100,1),")")</f>
        <v>(0.8)</v>
      </c>
      <c r="H293" s="302">
        <f t="shared" ref="H293" si="226">SUM(B293,D293,F293)</f>
        <v>0.56537627295662118</v>
      </c>
      <c r="I293" s="299" t="str">
        <f>CONCATENATE("(",ROUND((H293/$H294)*100,1),")")</f>
        <v>(27.5)</v>
      </c>
      <c r="K293" s="302">
        <f t="shared" ref="K293:K294" si="227">B293-B283</f>
        <v>0.1017094829919043</v>
      </c>
      <c r="L293" s="302">
        <f t="shared" ref="L293:L294" si="228">D293-D283</f>
        <v>1.4445955937499935E-2</v>
      </c>
      <c r="M293" s="302">
        <f t="shared" ref="M293:M294" si="229">F293-F283</f>
        <v>3.3595792877243371E-3</v>
      </c>
      <c r="N293" s="302">
        <f t="shared" ref="N293:N294" si="230">SUM(K293:M293)</f>
        <v>0.11951501821712857</v>
      </c>
    </row>
    <row r="294" spans="1:14" x14ac:dyDescent="0.2">
      <c r="A294" s="282" t="s">
        <v>363</v>
      </c>
      <c r="B294" s="302">
        <f>SUM(B292:B293)</f>
        <v>1.7955455071680277</v>
      </c>
      <c r="C294" s="299" t="str">
        <f>CONCATENATE("(",ROUND((B294/$H294)*100,1),")")</f>
        <v>(87.4)</v>
      </c>
      <c r="D294" s="302">
        <f>SUM(D292:D293)</f>
        <v>0.19184143373788437</v>
      </c>
      <c r="E294" s="299" t="str">
        <f>CONCATENATE("(",ROUND((D294/$H294)*100,1),")")</f>
        <v>(9.3)</v>
      </c>
      <c r="F294" s="302">
        <f>SUM(F292:F293)</f>
        <v>6.7613059094083564E-2</v>
      </c>
      <c r="G294" s="299" t="str">
        <f>CONCATENATE("(",ROUND((F294/$H294)*100,1),")")</f>
        <v>(3.3)</v>
      </c>
      <c r="H294" s="302">
        <f>SUM(H292:H293)</f>
        <v>2.0549999999999957</v>
      </c>
      <c r="I294" s="299" t="str">
        <f>CONCATENATE("(",ROUND((H294/$H294)*100,1),")")</f>
        <v>(100)</v>
      </c>
      <c r="K294" s="302">
        <f t="shared" si="227"/>
        <v>0.32198176121497468</v>
      </c>
      <c r="L294" s="302">
        <f t="shared" si="228"/>
        <v>3.0938400583486014E-2</v>
      </c>
      <c r="M294" s="302">
        <f t="shared" si="229"/>
        <v>1.4079838201534862E-2</v>
      </c>
      <c r="N294" s="302">
        <f t="shared" si="230"/>
        <v>0.36699999999999555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1.2444209887649789</v>
      </c>
      <c r="C303" s="299" t="str">
        <f>CONCATENATE("(",ROUND((B303/$H305)*100,1),")")</f>
        <v>(44.9)</v>
      </c>
      <c r="D303" s="302">
        <f>'Ind T6'!M126</f>
        <v>4.6539705178641623E-2</v>
      </c>
      <c r="E303" s="299" t="str">
        <f>CONCATENATE("(",ROUND((D303/$H305)*100,1),")")</f>
        <v>(1.7)</v>
      </c>
      <c r="F303" s="302">
        <f>'Ind T6'!N126</f>
        <v>5.8838220425558183E-2</v>
      </c>
      <c r="G303" s="299" t="str">
        <f>CONCATENATE("(",ROUND((F303/$H305)*100,1),")")</f>
        <v>(2.1)</v>
      </c>
      <c r="H303" s="302">
        <f>SUM(B303,D303,F303)</f>
        <v>1.3497989143691786</v>
      </c>
      <c r="I303" s="299" t="str">
        <f>CONCATENATE("(",ROUND((H303/$H305)*100,1),")")</f>
        <v>(48.7)</v>
      </c>
      <c r="K303" s="302">
        <f>B308-B303</f>
        <v>4.5806742100740205E-3</v>
      </c>
      <c r="L303" s="302">
        <f>D308-D303</f>
        <v>2.0886737725582666E-3</v>
      </c>
      <c r="M303" s="302">
        <f>F308-F303</f>
        <v>3.1835679840960945E-3</v>
      </c>
      <c r="N303" s="302">
        <f>SUM(K303:M303)</f>
        <v>9.8529159667283817E-3</v>
      </c>
    </row>
    <row r="304" spans="1:14" x14ac:dyDescent="0.2">
      <c r="A304" s="282" t="s">
        <v>365</v>
      </c>
      <c r="B304" s="302">
        <f>'Ind T6'!L125</f>
        <v>1.0134920334189073</v>
      </c>
      <c r="C304" s="299" t="str">
        <f>CONCATENATE("(",ROUND((B304/$H305)*100,1),")")</f>
        <v>(36.6)</v>
      </c>
      <c r="D304" s="302">
        <f>'Ind T6'!M125</f>
        <v>0.34798604651769965</v>
      </c>
      <c r="E304" s="299" t="str">
        <f>CONCATENATE("(",ROUND((D304/$H305)*100,1),")")</f>
        <v>(12.6)</v>
      </c>
      <c r="F304" s="302">
        <f>'Ind T6'!N125</f>
        <v>5.9723005694216492E-2</v>
      </c>
      <c r="G304" s="299" t="str">
        <f>CONCATENATE("(",ROUND((F304/$H305)*100,1),")")</f>
        <v>(2.2)</v>
      </c>
      <c r="H304" s="302">
        <f t="shared" ref="H304" si="231">SUM(B304,D304,F304)</f>
        <v>1.4212010856308233</v>
      </c>
      <c r="I304" s="299" t="str">
        <f>CONCATENATE("(",ROUND((H304/$H305)*100,1),")")</f>
        <v>(51.3)</v>
      </c>
      <c r="K304" s="302">
        <f t="shared" ref="K304:K305" si="232">B309-B304</f>
        <v>-5.9704569145102582E-4</v>
      </c>
      <c r="L304" s="302">
        <f t="shared" ref="L304:L305" si="233">D309-D304</f>
        <v>-3.9373218302801716E-3</v>
      </c>
      <c r="M304" s="302">
        <f t="shared" ref="M304:M305" si="234">F309-F304</f>
        <v>2.6814515550008799E-3</v>
      </c>
      <c r="N304" s="302">
        <f t="shared" ref="N304:N305" si="235">SUM(K304:M304)</f>
        <v>-1.8529159667303174E-3</v>
      </c>
    </row>
    <row r="305" spans="1:14" x14ac:dyDescent="0.2">
      <c r="A305" s="282" t="s">
        <v>363</v>
      </c>
      <c r="B305" s="302">
        <f>SUM(B303:B304)</f>
        <v>2.2579130221838861</v>
      </c>
      <c r="C305" s="299" t="str">
        <f>CONCATENATE("(",ROUND((B305/$H305)*100,1),")")</f>
        <v>(81.5)</v>
      </c>
      <c r="D305" s="302">
        <f>SUM(D303:D304)</f>
        <v>0.3945257516963413</v>
      </c>
      <c r="E305" s="299" t="str">
        <f>CONCATENATE("(",ROUND((D305/$H305)*100,1),")")</f>
        <v>(14.2)</v>
      </c>
      <c r="F305" s="302">
        <f>SUM(F303:F304)</f>
        <v>0.11856122611977468</v>
      </c>
      <c r="G305" s="299" t="str">
        <f>CONCATENATE("(",ROUND((F305/$H305)*100,1),")")</f>
        <v>(4.3)</v>
      </c>
      <c r="H305" s="302">
        <f>SUM(H303:H304)</f>
        <v>2.7710000000000017</v>
      </c>
      <c r="I305" s="299" t="str">
        <f>CONCATENATE("(",ROUND((H305/$H305)*100,1),")")</f>
        <v>(100)</v>
      </c>
      <c r="K305" s="302">
        <f t="shared" si="232"/>
        <v>3.9836285186227727E-3</v>
      </c>
      <c r="L305" s="302">
        <f t="shared" si="233"/>
        <v>-1.8486480577219466E-3</v>
      </c>
      <c r="M305" s="302">
        <f t="shared" si="234"/>
        <v>5.8650195390969606E-3</v>
      </c>
      <c r="N305" s="302">
        <f t="shared" si="235"/>
        <v>7.9999999999977867E-3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1.2490016629750529</v>
      </c>
      <c r="C308" s="299" t="str">
        <f>CONCATENATE("(",ROUND((B308/$H310)*100,1),")")</f>
        <v>(44.9)</v>
      </c>
      <c r="D308" s="302">
        <f>'Ind T6'!R126</f>
        <v>4.862837895119989E-2</v>
      </c>
      <c r="E308" s="299" t="str">
        <f>CONCATENATE("(",ROUND((D308/$H310)*100,1),")")</f>
        <v>(1.7)</v>
      </c>
      <c r="F308" s="302">
        <f>'Ind T6'!S126</f>
        <v>6.2021788409654277E-2</v>
      </c>
      <c r="G308" s="299" t="str">
        <f>CONCATENATE("(",ROUND((F308/$H310)*100,1),")")</f>
        <v>(2.2)</v>
      </c>
      <c r="H308" s="302">
        <f>SUM(B308,D308,F308)</f>
        <v>1.3596518303359071</v>
      </c>
      <c r="I308" s="299" t="str">
        <f>CONCATENATE("(",ROUND((H308/$H310)*100,1),")")</f>
        <v>(48.9)</v>
      </c>
      <c r="K308" s="302">
        <f>B313-B308</f>
        <v>-2.2165556836883704E-2</v>
      </c>
      <c r="L308" s="302">
        <f>D313-D308</f>
        <v>2.3968162001443902E-3</v>
      </c>
      <c r="M308" s="302">
        <f>F313-F308</f>
        <v>1.3803637007580166E-3</v>
      </c>
      <c r="N308" s="302">
        <f>SUM(K308:M308)</f>
        <v>-1.8388376935981297E-2</v>
      </c>
    </row>
    <row r="309" spans="1:14" x14ac:dyDescent="0.2">
      <c r="A309" s="282" t="s">
        <v>365</v>
      </c>
      <c r="B309" s="302">
        <f>'Ind T6'!Q125</f>
        <v>1.0128949877274562</v>
      </c>
      <c r="C309" s="299" t="str">
        <f>CONCATENATE("(",ROUND((B309/$H310)*100,1),")")</f>
        <v>(36.4)</v>
      </c>
      <c r="D309" s="302">
        <f>'Ind T6'!R125</f>
        <v>0.34404872468741948</v>
      </c>
      <c r="E309" s="299" t="str">
        <f>CONCATENATE("(",ROUND((D309/$H310)*100,1),")")</f>
        <v>(12.4)</v>
      </c>
      <c r="F309" s="302">
        <f>'Ind T6'!S125</f>
        <v>6.2404457249217372E-2</v>
      </c>
      <c r="G309" s="299" t="str">
        <f>CONCATENATE("(",ROUND((F309/$H310)*100,1),")")</f>
        <v>(2.2)</v>
      </c>
      <c r="H309" s="302">
        <f t="shared" ref="H309" si="236">SUM(B309,D309,F309)</f>
        <v>1.4193481696640931</v>
      </c>
      <c r="I309" s="299" t="str">
        <f>CONCATENATE("(",ROUND((H309/$H310)*100,1),")")</f>
        <v>(51.1)</v>
      </c>
      <c r="K309" s="302">
        <f t="shared" ref="K309:K310" si="237">B314-B309</f>
        <v>-2.1161559178546341E-2</v>
      </c>
      <c r="L309" s="302">
        <f t="shared" ref="L309:L310" si="238">D314-D309</f>
        <v>-1.025766672973627E-2</v>
      </c>
      <c r="M309" s="302">
        <f t="shared" ref="M309:M310" si="239">F314-F309</f>
        <v>-1.9239715573730887E-4</v>
      </c>
      <c r="N309" s="302">
        <f t="shared" ref="N309:N310" si="240">SUM(K309:M309)</f>
        <v>-3.161162306401992E-2</v>
      </c>
    </row>
    <row r="310" spans="1:14" x14ac:dyDescent="0.2">
      <c r="A310" s="282" t="s">
        <v>363</v>
      </c>
      <c r="B310" s="302">
        <f>SUM(B308:B309)</f>
        <v>2.2618966507025089</v>
      </c>
      <c r="C310" s="299" t="str">
        <f>CONCATENATE("(",ROUND((B310/$H310)*100,1),")")</f>
        <v>(81.4)</v>
      </c>
      <c r="D310" s="302">
        <f>SUM(D308:D309)</f>
        <v>0.39267710363861935</v>
      </c>
      <c r="E310" s="299" t="str">
        <f>CONCATENATE("(",ROUND((D310/$H310)*100,1),")")</f>
        <v>(14.1)</v>
      </c>
      <c r="F310" s="302">
        <f>SUM(F308:F309)</f>
        <v>0.12442624565887164</v>
      </c>
      <c r="G310" s="299" t="str">
        <f>CONCATENATE("(",ROUND((F310/$H310)*100,1),")")</f>
        <v>(4.5)</v>
      </c>
      <c r="H310" s="302">
        <f>SUM(H308:H309)</f>
        <v>2.7789999999999999</v>
      </c>
      <c r="I310" s="299" t="str">
        <f>CONCATENATE("(",ROUND((H310/$H310)*100,1),")")</f>
        <v>(100)</v>
      </c>
      <c r="K310" s="302">
        <f t="shared" si="237"/>
        <v>-4.3327116015429823E-2</v>
      </c>
      <c r="L310" s="302">
        <f t="shared" si="238"/>
        <v>-7.8608505295918452E-3</v>
      </c>
      <c r="M310" s="302">
        <f t="shared" si="239"/>
        <v>1.1879665450207078E-3</v>
      </c>
      <c r="N310" s="302">
        <f t="shared" si="240"/>
        <v>-5.000000000000096E-2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1.2268361061381692</v>
      </c>
      <c r="C313" s="299" t="str">
        <f>CONCATENATE("(",ROUND((B313/$H315)*100,1),")")</f>
        <v>(45)</v>
      </c>
      <c r="D313" s="302">
        <f>'Ind T6'!W126</f>
        <v>5.102519515134428E-2</v>
      </c>
      <c r="E313" s="299" t="str">
        <f>CONCATENATE("(",ROUND((D313/$H315)*100,1),")")</f>
        <v>(1.9)</v>
      </c>
      <c r="F313" s="302">
        <f>'Ind T6'!X126</f>
        <v>6.3402152110412294E-2</v>
      </c>
      <c r="G313" s="299" t="str">
        <f>CONCATENATE("(",ROUND((F313/$H315)*100,1),")")</f>
        <v>(2.3)</v>
      </c>
      <c r="H313" s="302">
        <f>SUM(B313,D313,F313)</f>
        <v>1.3412634533999257</v>
      </c>
      <c r="I313" s="299" t="str">
        <f>CONCATENATE("(",ROUND((H313/$H315)*100,1),")")</f>
        <v>(49.1)</v>
      </c>
      <c r="K313" s="302">
        <f>B313-B303</f>
        <v>-1.7584882626809684E-2</v>
      </c>
      <c r="L313" s="302">
        <f>D313-D303</f>
        <v>4.4854899727026568E-3</v>
      </c>
      <c r="M313" s="302">
        <f>F313-F303</f>
        <v>4.5639316848541112E-3</v>
      </c>
      <c r="N313" s="302">
        <f>SUM(K313:M313)</f>
        <v>-8.5354609692529157E-3</v>
      </c>
    </row>
    <row r="314" spans="1:14" x14ac:dyDescent="0.2">
      <c r="A314" s="282" t="s">
        <v>365</v>
      </c>
      <c r="B314" s="302">
        <f>'Ind T6'!V125</f>
        <v>0.99173342854890989</v>
      </c>
      <c r="C314" s="299" t="str">
        <f>CONCATENATE("(",ROUND((B314/$H315)*100,1),")")</f>
        <v>(36.3)</v>
      </c>
      <c r="D314" s="302">
        <f>'Ind T6'!W125</f>
        <v>0.33379105795768321</v>
      </c>
      <c r="E314" s="299" t="str">
        <f>CONCATENATE("(",ROUND((D314/$H315)*100,1),")")</f>
        <v>(12.2)</v>
      </c>
      <c r="F314" s="302">
        <f>'Ind T6'!X125</f>
        <v>6.2212060093480064E-2</v>
      </c>
      <c r="G314" s="299" t="str">
        <f>CONCATENATE("(",ROUND((F314/$H315)*100,1),")")</f>
        <v>(2.3)</v>
      </c>
      <c r="H314" s="302">
        <f t="shared" ref="H314" si="241">SUM(B314,D314,F314)</f>
        <v>1.3877365466000733</v>
      </c>
      <c r="I314" s="299" t="str">
        <f>CONCATENATE("(",ROUND((H314/$H315)*100,1),")")</f>
        <v>(50.9)</v>
      </c>
      <c r="K314" s="302">
        <f t="shared" ref="K314:K315" si="242">B314-B304</f>
        <v>-2.1758604869997367E-2</v>
      </c>
      <c r="L314" s="302">
        <f t="shared" ref="L314:L315" si="243">D314-D304</f>
        <v>-1.4194988560016442E-2</v>
      </c>
      <c r="M314" s="302">
        <f t="shared" ref="M314:M315" si="244">F314-F304</f>
        <v>2.4890543992635711E-3</v>
      </c>
      <c r="N314" s="302">
        <f t="shared" ref="N314:N315" si="245">SUM(K314:M314)</f>
        <v>-3.3464539030750237E-2</v>
      </c>
    </row>
    <row r="315" spans="1:14" x14ac:dyDescent="0.2">
      <c r="A315" s="282" t="s">
        <v>363</v>
      </c>
      <c r="B315" s="302">
        <f>SUM(B313:B314)</f>
        <v>2.2185695346870791</v>
      </c>
      <c r="C315" s="299" t="str">
        <f>CONCATENATE("(",ROUND((B315/$H315)*100,1),")")</f>
        <v>(81.3)</v>
      </c>
      <c r="D315" s="302">
        <f>SUM(D313:D314)</f>
        <v>0.38481625310902751</v>
      </c>
      <c r="E315" s="299" t="str">
        <f>CONCATENATE("(",ROUND((D315/$H315)*100,1),")")</f>
        <v>(14.1)</v>
      </c>
      <c r="F315" s="302">
        <f>SUM(F313:F314)</f>
        <v>0.12561421220389235</v>
      </c>
      <c r="G315" s="299" t="str">
        <f>CONCATENATE("(",ROUND((F315/$H315)*100,1),")")</f>
        <v>(4.6)</v>
      </c>
      <c r="H315" s="302">
        <f>SUM(H313:H314)</f>
        <v>2.7289999999999992</v>
      </c>
      <c r="I315" s="299" t="str">
        <f>CONCATENATE("(",ROUND((H315/$H315)*100,1),")")</f>
        <v>(100)</v>
      </c>
      <c r="K315" s="302">
        <f t="shared" si="242"/>
        <v>-3.934348749680705E-2</v>
      </c>
      <c r="L315" s="302">
        <f t="shared" si="243"/>
        <v>-9.7094985873137918E-3</v>
      </c>
      <c r="M315" s="302">
        <f t="shared" si="244"/>
        <v>7.0529860841176684E-3</v>
      </c>
      <c r="N315" s="302">
        <f t="shared" si="245"/>
        <v>-4.2000000000003174E-2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1.2434968271682674</v>
      </c>
      <c r="C324" s="299" t="str">
        <f>CONCATENATE("(",ROUND((B324/$H326)*100,1),")")</f>
        <v>(38.5)</v>
      </c>
      <c r="D324" s="302">
        <f>'Ind T6'!M135</f>
        <v>0.11376110488961784</v>
      </c>
      <c r="E324" s="299" t="str">
        <f>CONCATENATE("(",ROUND((D324/$H326)*100,1),")")</f>
        <v>(3.5)</v>
      </c>
      <c r="F324" s="302">
        <f>'Ind T6'!N135</f>
        <v>0.27350951847944532</v>
      </c>
      <c r="G324" s="299" t="str">
        <f>CONCATENATE("(",ROUND((F324/$H326)*100,1),")")</f>
        <v>(8.5)</v>
      </c>
      <c r="H324" s="302">
        <f>SUM(B324,D324,F324)</f>
        <v>1.6307674505373306</v>
      </c>
      <c r="I324" s="299" t="str">
        <f>CONCATENATE("(",ROUND((H324/$H326)*100,1),")")</f>
        <v>(50.4)</v>
      </c>
      <c r="K324" s="302">
        <f>B329-B324</f>
        <v>6.4060027576526846E-3</v>
      </c>
      <c r="L324" s="302">
        <f>D329-D324</f>
        <v>9.0053076431488577E-4</v>
      </c>
      <c r="M324" s="302">
        <f>F329-F324</f>
        <v>1.5817733791566257E-2</v>
      </c>
      <c r="N324" s="302">
        <f>SUM(K324:M324)</f>
        <v>2.3124267313533828E-2</v>
      </c>
    </row>
    <row r="325" spans="1:14" x14ac:dyDescent="0.2">
      <c r="A325" s="282" t="s">
        <v>365</v>
      </c>
      <c r="B325" s="302">
        <f>'Ind T6'!L134</f>
        <v>1.0464412094029063</v>
      </c>
      <c r="C325" s="299" t="str">
        <f>CONCATENATE("(",ROUND((B325/$H326)*100,1),")")</f>
        <v>(32.4)</v>
      </c>
      <c r="D325" s="302">
        <f>'Ind T6'!M134</f>
        <v>0.44716909295344776</v>
      </c>
      <c r="E325" s="299" t="str">
        <f>CONCATENATE("(",ROUND((D325/$H326)*100,1),")")</f>
        <v>(13.8)</v>
      </c>
      <c r="F325" s="302">
        <f>'Ind T6'!N134</f>
        <v>0.1096222471063121</v>
      </c>
      <c r="G325" s="299" t="str">
        <f>CONCATENATE("(",ROUND((F325/$H326)*100,1),")")</f>
        <v>(3.4)</v>
      </c>
      <c r="H325" s="302">
        <f t="shared" ref="H325" si="246">SUM(B325,D325,F325)</f>
        <v>1.6032325494626662</v>
      </c>
      <c r="I325" s="299" t="str">
        <f>CONCATENATE("(",ROUND((H325/$H326)*100,1),")")</f>
        <v>(49.6)</v>
      </c>
      <c r="K325" s="302">
        <f t="shared" ref="K325:K326" si="247">B330-B325</f>
        <v>4.3640590696907733E-2</v>
      </c>
      <c r="L325" s="302">
        <f t="shared" ref="L325:L326" si="248">D330-D325</f>
        <v>-1.6960455991821832E-2</v>
      </c>
      <c r="M325" s="302">
        <f t="shared" ref="M325:M326" si="249">F330-F325</f>
        <v>2.1955979813849946E-3</v>
      </c>
      <c r="N325" s="302">
        <f t="shared" ref="N325:N326" si="250">SUM(K325:M325)</f>
        <v>2.8875732686470895E-2</v>
      </c>
    </row>
    <row r="326" spans="1:14" x14ac:dyDescent="0.2">
      <c r="A326" s="282" t="s">
        <v>363</v>
      </c>
      <c r="B326" s="302">
        <f>SUM(B324:B325)</f>
        <v>2.2899380365711739</v>
      </c>
      <c r="C326" s="299" t="str">
        <f>CONCATENATE("(",ROUND((B326/$H326)*100,1),")")</f>
        <v>(70.8)</v>
      </c>
      <c r="D326" s="302">
        <f>SUM(D324:D325)</f>
        <v>0.56093019784306564</v>
      </c>
      <c r="E326" s="299" t="str">
        <f>CONCATENATE("(",ROUND((D326/$H326)*100,1),")")</f>
        <v>(17.3)</v>
      </c>
      <c r="F326" s="302">
        <f>SUM(F324:F325)</f>
        <v>0.38313176558575746</v>
      </c>
      <c r="G326" s="299" t="str">
        <f>CONCATENATE("(",ROUND((F326/$H326)*100,1),")")</f>
        <v>(11.8)</v>
      </c>
      <c r="H326" s="302">
        <f>SUM(H324:H325)</f>
        <v>3.2339999999999969</v>
      </c>
      <c r="I326" s="299" t="str">
        <f>CONCATENATE("(",ROUND((H326/$H326)*100,1),")")</f>
        <v>(100)</v>
      </c>
      <c r="K326" s="302">
        <f t="shared" si="247"/>
        <v>5.0046593454560195E-2</v>
      </c>
      <c r="L326" s="302">
        <f t="shared" si="248"/>
        <v>-1.6059925227506988E-2</v>
      </c>
      <c r="M326" s="302">
        <f t="shared" si="249"/>
        <v>1.8013331772951224E-2</v>
      </c>
      <c r="N326" s="302">
        <f t="shared" si="250"/>
        <v>5.2000000000004432E-2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1.2499028299259201</v>
      </c>
      <c r="C329" s="299" t="str">
        <f>CONCATENATE("(",ROUND((B329/$H331)*100,1),")")</f>
        <v>(38)</v>
      </c>
      <c r="D329" s="302">
        <f>'Ind T6'!R135</f>
        <v>0.11466163565393273</v>
      </c>
      <c r="E329" s="299" t="str">
        <f>CONCATENATE("(",ROUND((D329/$H331)*100,1),")")</f>
        <v>(3.5)</v>
      </c>
      <c r="F329" s="302">
        <f>'Ind T6'!S135</f>
        <v>0.28932725227101158</v>
      </c>
      <c r="G329" s="299" t="str">
        <f>CONCATENATE("(",ROUND((F329/$H331)*100,1),")")</f>
        <v>(8.8)</v>
      </c>
      <c r="H329" s="302">
        <f>SUM(B329,D329,F329)</f>
        <v>1.6538917178508643</v>
      </c>
      <c r="I329" s="299" t="str">
        <f>CONCATENATE("(",ROUND((H329/$H331)*100,1),")")</f>
        <v>(50.3)</v>
      </c>
      <c r="K329" s="302">
        <f>B334-B329</f>
        <v>7.994874455294787E-2</v>
      </c>
      <c r="L329" s="302">
        <f>D334-D329</f>
        <v>9.5673637137697193E-3</v>
      </c>
      <c r="M329" s="302">
        <f>F334-F329</f>
        <v>4.5189124162960892E-2</v>
      </c>
      <c r="N329" s="302">
        <f>SUM(K329:M329)</f>
        <v>0.13470523242967847</v>
      </c>
    </row>
    <row r="330" spans="1:14" x14ac:dyDescent="0.2">
      <c r="A330" s="282" t="s">
        <v>365</v>
      </c>
      <c r="B330" s="302">
        <f>'Ind T6'!Q134</f>
        <v>1.090081800099814</v>
      </c>
      <c r="C330" s="299" t="str">
        <f>CONCATENATE("(",ROUND((B330/$H331)*100,1),")")</f>
        <v>(33.2)</v>
      </c>
      <c r="D330" s="302">
        <f>'Ind T6'!R134</f>
        <v>0.43020863696162592</v>
      </c>
      <c r="E330" s="299" t="str">
        <f>CONCATENATE("(",ROUND((D330/$H331)*100,1),")")</f>
        <v>(13.1)</v>
      </c>
      <c r="F330" s="302">
        <f>'Ind T6'!S134</f>
        <v>0.1118178450876971</v>
      </c>
      <c r="G330" s="299" t="str">
        <f>CONCATENATE("(",ROUND((F330/$H331)*100,1),")")</f>
        <v>(3.4)</v>
      </c>
      <c r="H330" s="302">
        <f t="shared" ref="H330" si="251">SUM(B330,D330,F330)</f>
        <v>1.6321082821491371</v>
      </c>
      <c r="I330" s="299" t="str">
        <f>CONCATENATE("(",ROUND((H330/$H331)*100,1),")")</f>
        <v>(49.7)</v>
      </c>
      <c r="K330" s="302">
        <f t="shared" ref="K330:K331" si="252">B335-B330</f>
        <v>0.15226187940861724</v>
      </c>
      <c r="L330" s="302">
        <f t="shared" ref="L330:L331" si="253">D335-D330</f>
        <v>-1.1029714282757674E-2</v>
      </c>
      <c r="M330" s="302">
        <f t="shared" ref="M330:M331" si="254">F335-F330</f>
        <v>8.0626024444633709E-3</v>
      </c>
      <c r="N330" s="302">
        <f t="shared" ref="N330:N331" si="255">SUM(K330:M330)</f>
        <v>0.14929476757032295</v>
      </c>
    </row>
    <row r="331" spans="1:14" x14ac:dyDescent="0.2">
      <c r="A331" s="282" t="s">
        <v>363</v>
      </c>
      <c r="B331" s="302">
        <f>SUM(B329:B330)</f>
        <v>2.3399846300257341</v>
      </c>
      <c r="C331" s="299" t="str">
        <f>CONCATENATE("(",ROUND((B331/$H331)*100,1),")")</f>
        <v>(71.2)</v>
      </c>
      <c r="D331" s="302">
        <f>SUM(D329:D330)</f>
        <v>0.54487027261555865</v>
      </c>
      <c r="E331" s="299" t="str">
        <f>CONCATENATE("(",ROUND((D331/$H331)*100,1),")")</f>
        <v>(16.6)</v>
      </c>
      <c r="F331" s="302">
        <f>SUM(F329:F330)</f>
        <v>0.40114509735870868</v>
      </c>
      <c r="G331" s="299" t="str">
        <f>CONCATENATE("(",ROUND((F331/$H331)*100,1),")")</f>
        <v>(12.2)</v>
      </c>
      <c r="H331" s="302">
        <f>SUM(H329:H330)</f>
        <v>3.2860000000000014</v>
      </c>
      <c r="I331" s="299" t="str">
        <f>CONCATENATE("(",ROUND((H331/$H331)*100,1),")")</f>
        <v>(100)</v>
      </c>
      <c r="K331" s="302">
        <f t="shared" si="252"/>
        <v>0.23221062396156533</v>
      </c>
      <c r="L331" s="302">
        <f t="shared" si="253"/>
        <v>-1.4623505689879135E-3</v>
      </c>
      <c r="M331" s="302">
        <f t="shared" si="254"/>
        <v>5.3251726607424277E-2</v>
      </c>
      <c r="N331" s="302">
        <f t="shared" si="255"/>
        <v>0.2840000000000017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1.3298515744788679</v>
      </c>
      <c r="C334" s="299" t="str">
        <f>CONCATENATE("(",ROUND((B334/$H336)*100,1),")")</f>
        <v>(37.3)</v>
      </c>
      <c r="D334" s="302">
        <f>'Ind T6'!W135</f>
        <v>0.12422899936770244</v>
      </c>
      <c r="E334" s="299" t="str">
        <f>CONCATENATE("(",ROUND((D334/$H336)*100,1),")")</f>
        <v>(3.5)</v>
      </c>
      <c r="F334" s="302">
        <f>'Ind T6'!X135</f>
        <v>0.33451637643397247</v>
      </c>
      <c r="G334" s="299" t="str">
        <f>CONCATENATE("(",ROUND((F334/$H336)*100,1),")")</f>
        <v>(9.4)</v>
      </c>
      <c r="H334" s="302">
        <f>SUM(B334,D334,F334)</f>
        <v>1.7885969502805428</v>
      </c>
      <c r="I334" s="299" t="str">
        <f>CONCATENATE("(",ROUND((H334/$H336)*100,1),")")</f>
        <v>(50.1)</v>
      </c>
      <c r="K334" s="302">
        <f>B334-B324</f>
        <v>8.6354747310600555E-2</v>
      </c>
      <c r="L334" s="302">
        <f>D334-D324</f>
        <v>1.0467894478084605E-2</v>
      </c>
      <c r="M334" s="302">
        <f>F334-F324</f>
        <v>6.1006857954527149E-2</v>
      </c>
      <c r="N334" s="302">
        <f>SUM(K334:M334)</f>
        <v>0.15782949974321231</v>
      </c>
    </row>
    <row r="335" spans="1:14" x14ac:dyDescent="0.2">
      <c r="A335" s="282" t="s">
        <v>365</v>
      </c>
      <c r="B335" s="302">
        <f>'Ind T6'!V134</f>
        <v>1.2423436795084313</v>
      </c>
      <c r="C335" s="299" t="str">
        <f>CONCATENATE("(",ROUND((B335/$H336)*100,1),")")</f>
        <v>(34.8)</v>
      </c>
      <c r="D335" s="302">
        <f>'Ind T6'!W134</f>
        <v>0.41917892267886825</v>
      </c>
      <c r="E335" s="299" t="str">
        <f>CONCATENATE("(",ROUND((D335/$H336)*100,1),")")</f>
        <v>(11.7)</v>
      </c>
      <c r="F335" s="302">
        <f>'Ind T6'!X134</f>
        <v>0.11988044753216047</v>
      </c>
      <c r="G335" s="299" t="str">
        <f>CONCATENATE("(",ROUND((F335/$H336)*100,1),")")</f>
        <v>(3.4)</v>
      </c>
      <c r="H335" s="302">
        <f>SUM(B335,D335,F335)</f>
        <v>1.78140304971946</v>
      </c>
      <c r="I335" s="299" t="str">
        <f>CONCATENATE("(",ROUND((H335/$H336)*100,1),")")</f>
        <v>(49.9)</v>
      </c>
      <c r="K335" s="302">
        <f t="shared" ref="K335:K336" si="256">B335-B325</f>
        <v>0.19590247010552497</v>
      </c>
      <c r="L335" s="302">
        <f t="shared" ref="L335:L336" si="257">D335-D325</f>
        <v>-2.7990170274579507E-2</v>
      </c>
      <c r="M335" s="302">
        <f t="shared" ref="M335:M336" si="258">F335-F325</f>
        <v>1.0258200425848366E-2</v>
      </c>
      <c r="N335" s="302">
        <f t="shared" ref="N335:N336" si="259">SUM(K335:M335)</f>
        <v>0.17817050025679382</v>
      </c>
    </row>
    <row r="336" spans="1:14" x14ac:dyDescent="0.2">
      <c r="A336" s="282" t="s">
        <v>363</v>
      </c>
      <c r="B336" s="302">
        <f>SUM(B334:B335)</f>
        <v>2.5721952539872994</v>
      </c>
      <c r="C336" s="299" t="str">
        <f>CONCATENATE("(",ROUND((B336/$H336)*100,1),")")</f>
        <v>(72.1)</v>
      </c>
      <c r="D336" s="302">
        <f>SUM(D334:D335)</f>
        <v>0.54340792204657073</v>
      </c>
      <c r="E336" s="299" t="str">
        <f>CONCATENATE("(",ROUND((D336/$H336)*100,1),")")</f>
        <v>(15.2)</v>
      </c>
      <c r="F336" s="302">
        <f>SUM(F334:F335)</f>
        <v>0.45439682396613296</v>
      </c>
      <c r="G336" s="299" t="str">
        <f>CONCATENATE("(",ROUND((F336/$H336)*100,1),")")</f>
        <v>(12.7)</v>
      </c>
      <c r="H336" s="302">
        <f>SUM(H334:H335)</f>
        <v>3.5700000000000029</v>
      </c>
      <c r="I336" s="299" t="str">
        <f>CONCATENATE("(",ROUND((H336/$H336)*100,1),")")</f>
        <v>(100)</v>
      </c>
      <c r="K336" s="302">
        <f t="shared" si="256"/>
        <v>0.28225721741612553</v>
      </c>
      <c r="L336" s="302">
        <f t="shared" si="257"/>
        <v>-1.7522275796494902E-2</v>
      </c>
      <c r="M336" s="302">
        <f t="shared" si="258"/>
        <v>7.1265058380375501E-2</v>
      </c>
      <c r="N336" s="302">
        <f t="shared" si="259"/>
        <v>0.33600000000000613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7.4571769203608032</v>
      </c>
      <c r="C345" s="299" t="str">
        <f>CONCATENATE("(",ROUND((B345/$H347)*100,1),")")</f>
        <v>(40.4)</v>
      </c>
      <c r="D345" s="302">
        <f>'Ind T6'!M144</f>
        <v>1.7983707181032789</v>
      </c>
      <c r="E345" s="299" t="str">
        <f>CONCATENATE("(",ROUND((D345/$H347)*100,1),")")</f>
        <v>(9.8)</v>
      </c>
      <c r="F345" s="302">
        <f>'Ind T6'!N144</f>
        <v>1.4788152387209026</v>
      </c>
      <c r="G345" s="299" t="str">
        <f>CONCATENATE("(",ROUND((F345/$H347)*100,1),")")</f>
        <v>(8)</v>
      </c>
      <c r="H345" s="302">
        <f>SUM(B345,D345,F345)</f>
        <v>10.734362877184985</v>
      </c>
      <c r="I345" s="299" t="str">
        <f>CONCATENATE("(",ROUND((H345/$H347)*100,1),")")</f>
        <v>(58.2)</v>
      </c>
      <c r="K345" s="302">
        <f>B350-B345</f>
        <v>0.16569594822672062</v>
      </c>
      <c r="L345" s="302">
        <f>D350-D345</f>
        <v>9.4622887375251263E-2</v>
      </c>
      <c r="M345" s="302">
        <f>F350-F345</f>
        <v>7.1658607950203734E-2</v>
      </c>
      <c r="N345" s="302">
        <f>SUM(K345:M345)</f>
        <v>0.33197744355217562</v>
      </c>
    </row>
    <row r="346" spans="1:14" x14ac:dyDescent="0.2">
      <c r="A346" s="282" t="s">
        <v>365</v>
      </c>
      <c r="B346" s="302">
        <f>'Ind T6'!L143</f>
        <v>4.5142411328696577</v>
      </c>
      <c r="C346" s="299" t="str">
        <f>CONCATENATE("(",ROUND((B346/$H347)*100,1),")")</f>
        <v>(24.5)</v>
      </c>
      <c r="D346" s="302">
        <f>'Ind T6'!M143</f>
        <v>2.2710318996858434</v>
      </c>
      <c r="E346" s="299" t="str">
        <f>CONCATENATE("(",ROUND((D346/$H347)*100,1),")")</f>
        <v>(12.3)</v>
      </c>
      <c r="F346" s="302">
        <f>'Ind T6'!N143</f>
        <v>0.91836409025952004</v>
      </c>
      <c r="G346" s="299" t="str">
        <f>CONCATENATE("(",ROUND((F346/$H347)*100,1),")")</f>
        <v>(5)</v>
      </c>
      <c r="H346" s="302">
        <f t="shared" ref="H346" si="260">SUM(B346,D346,F346)</f>
        <v>7.7036371228150218</v>
      </c>
      <c r="I346" s="299" t="str">
        <f>CONCATENATE("(",ROUND((H346/$H347)*100,1),")")</f>
        <v>(41.8)</v>
      </c>
      <c r="K346" s="302">
        <f t="shared" ref="K346:K347" si="261">B351-B346</f>
        <v>0.22322557088995421</v>
      </c>
      <c r="L346" s="302">
        <f t="shared" ref="L346:L347" si="262">D351-D346</f>
        <v>0.11953420703048545</v>
      </c>
      <c r="M346" s="302">
        <f t="shared" ref="M346:M347" si="263">F351-F346</f>
        <v>7.426277852741836E-2</v>
      </c>
      <c r="N346" s="302">
        <f t="shared" ref="N346:N347" si="264">SUM(K346:M346)</f>
        <v>0.41702255644785802</v>
      </c>
    </row>
    <row r="347" spans="1:14" x14ac:dyDescent="0.2">
      <c r="A347" s="282" t="s">
        <v>363</v>
      </c>
      <c r="B347" s="302">
        <f>SUM(B345:B346)</f>
        <v>11.971418053230462</v>
      </c>
      <c r="C347" s="299" t="str">
        <f>CONCATENATE("(",ROUND((B347/$H347)*100,1),")")</f>
        <v>(64.9)</v>
      </c>
      <c r="D347" s="302">
        <f>SUM(D345:D346)</f>
        <v>4.0694026177891223</v>
      </c>
      <c r="E347" s="299" t="str">
        <f>CONCATENATE("(",ROUND((D347/$H347)*100,1),")")</f>
        <v>(22.1)</v>
      </c>
      <c r="F347" s="302">
        <f>SUM(F345:F346)</f>
        <v>2.3971793289804229</v>
      </c>
      <c r="G347" s="299" t="str">
        <f>CONCATENATE("(",ROUND((F347/$H347)*100,1),")")</f>
        <v>(13)</v>
      </c>
      <c r="H347" s="302">
        <f>SUM(H345:H346)</f>
        <v>18.438000000000006</v>
      </c>
      <c r="I347" s="299" t="str">
        <f>CONCATENATE("(",ROUND((H347/$H347)*100,1),")")</f>
        <v>(100)</v>
      </c>
      <c r="K347" s="302">
        <f t="shared" si="261"/>
        <v>0.38892151911667483</v>
      </c>
      <c r="L347" s="302">
        <f t="shared" si="262"/>
        <v>0.21415709440573671</v>
      </c>
      <c r="M347" s="302">
        <f t="shared" si="263"/>
        <v>0.14592138647762187</v>
      </c>
      <c r="N347" s="302">
        <f t="shared" si="264"/>
        <v>0.74900000000003342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7.6228728685875238</v>
      </c>
      <c r="C350" s="299" t="str">
        <f>CONCATENATE("(",ROUND((B350/$H352)*100,1),")")</f>
        <v>(39.7)</v>
      </c>
      <c r="D350" s="302">
        <f>'Ind T6'!R144</f>
        <v>1.8929936054785301</v>
      </c>
      <c r="E350" s="299" t="str">
        <f>CONCATENATE("(",ROUND((D350/$H352)*100,1),")")</f>
        <v>(9.9)</v>
      </c>
      <c r="F350" s="302">
        <f>'Ind T6'!S144</f>
        <v>1.5504738466711063</v>
      </c>
      <c r="G350" s="299" t="str">
        <f>CONCATENATE("(",ROUND((F350/$H352)*100,1),")")</f>
        <v>(8.1)</v>
      </c>
      <c r="H350" s="302">
        <f>SUM(B350,D350,F350)</f>
        <v>11.066340320737162</v>
      </c>
      <c r="I350" s="299" t="str">
        <f>CONCATENATE("(",ROUND((H350/$H352)*100,1),")")</f>
        <v>(57.7)</v>
      </c>
      <c r="K350" s="302">
        <f>B355-B350</f>
        <v>0.22865592768013787</v>
      </c>
      <c r="L350" s="302">
        <f>D355-D350</f>
        <v>0.17541126611727176</v>
      </c>
      <c r="M350" s="302">
        <f>F355-F350</f>
        <v>8.3589540573336008E-2</v>
      </c>
      <c r="N350" s="302">
        <f>SUM(K350:M350)</f>
        <v>0.48765673437074564</v>
      </c>
    </row>
    <row r="351" spans="1:14" x14ac:dyDescent="0.2">
      <c r="A351" s="282" t="s">
        <v>365</v>
      </c>
      <c r="B351" s="302">
        <f>'Ind T6'!Q143</f>
        <v>4.7374667037596119</v>
      </c>
      <c r="C351" s="299" t="str">
        <f>CONCATENATE("(",ROUND((B351/$H352)*100,1),")")</f>
        <v>(24.7)</v>
      </c>
      <c r="D351" s="302">
        <f>'Ind T6'!R143</f>
        <v>2.3905661067163289</v>
      </c>
      <c r="E351" s="299" t="str">
        <f>CONCATENATE("(",ROUND((D351/$H352)*100,1),")")</f>
        <v>(12.5)</v>
      </c>
      <c r="F351" s="302">
        <f>'Ind T6'!S143</f>
        <v>0.9926268687869384</v>
      </c>
      <c r="G351" s="299" t="str">
        <f>CONCATENATE("(",ROUND((F351/$H352)*100,1),")")</f>
        <v>(5.2)</v>
      </c>
      <c r="H351" s="302">
        <f t="shared" ref="H351" si="265">SUM(B351,D351,F351)</f>
        <v>8.1206596792628787</v>
      </c>
      <c r="I351" s="299" t="str">
        <f>CONCATENATE("(",ROUND((H351/$H352)*100,1),")")</f>
        <v>(42.3)</v>
      </c>
      <c r="K351" s="302">
        <f t="shared" ref="K351:K352" si="266">B356-B351</f>
        <v>0.27952784574943212</v>
      </c>
      <c r="L351" s="302">
        <f t="shared" ref="L351:L352" si="267">D356-D351</f>
        <v>0.17140133847680827</v>
      </c>
      <c r="M351" s="302">
        <f t="shared" ref="M351:M352" si="268">F356-F351</f>
        <v>9.3414081402954929E-2</v>
      </c>
      <c r="N351" s="302">
        <f t="shared" ref="N351:N352" si="269">SUM(K351:M351)</f>
        <v>0.54434326562919533</v>
      </c>
    </row>
    <row r="352" spans="1:14" x14ac:dyDescent="0.2">
      <c r="A352" s="282" t="s">
        <v>363</v>
      </c>
      <c r="B352" s="302">
        <f>SUM(B350:B351)</f>
        <v>12.360339572347137</v>
      </c>
      <c r="C352" s="299" t="str">
        <f>CONCATENATE("(",ROUND((B352/$H352)*100,1),")")</f>
        <v>(64.4)</v>
      </c>
      <c r="D352" s="302">
        <f>SUM(D350:D351)</f>
        <v>4.283559712194859</v>
      </c>
      <c r="E352" s="299" t="str">
        <f>CONCATENATE("(",ROUND((D352/$H352)*100,1),")")</f>
        <v>(22.3)</v>
      </c>
      <c r="F352" s="302">
        <f>SUM(F350:F351)</f>
        <v>2.5431007154580447</v>
      </c>
      <c r="G352" s="299" t="str">
        <f>CONCATENATE("(",ROUND((F352/$H352)*100,1),")")</f>
        <v>(13.3)</v>
      </c>
      <c r="H352" s="302">
        <f>SUM(H350:H351)</f>
        <v>19.18700000000004</v>
      </c>
      <c r="I352" s="299" t="str">
        <f>CONCATENATE("(",ROUND((H352/$H352)*100,1),")")</f>
        <v>(100)</v>
      </c>
      <c r="K352" s="302">
        <f t="shared" si="266"/>
        <v>0.50818377342956822</v>
      </c>
      <c r="L352" s="302">
        <f t="shared" si="267"/>
        <v>0.34681260459408048</v>
      </c>
      <c r="M352" s="302">
        <f t="shared" si="268"/>
        <v>0.17700362197629094</v>
      </c>
      <c r="N352" s="302">
        <f t="shared" si="269"/>
        <v>1.0319999999999396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7.8515287962676616</v>
      </c>
      <c r="C355" s="299" t="str">
        <f>CONCATENATE("(",ROUND((B355/$H357)*100,1),")")</f>
        <v>(38.8)</v>
      </c>
      <c r="D355" s="302">
        <f>'Ind T6'!W144</f>
        <v>2.0684048715958019</v>
      </c>
      <c r="E355" s="299" t="str">
        <f>CONCATENATE("(",ROUND((D355/$H357)*100,1),")")</f>
        <v>(10.2)</v>
      </c>
      <c r="F355" s="302">
        <f>'Ind T6'!X144</f>
        <v>1.6340633872444423</v>
      </c>
      <c r="G355" s="299" t="str">
        <f>CONCATENATE("(",ROUND((F355/$H357)*100,1),")")</f>
        <v>(8.1)</v>
      </c>
      <c r="H355" s="302">
        <f>SUM(B355,D355,F355)</f>
        <v>11.553997055107907</v>
      </c>
      <c r="I355" s="299" t="str">
        <f>CONCATENATE("(",ROUND((H355/$H357)*100,1),")")</f>
        <v>(57.1)</v>
      </c>
      <c r="K355" s="302">
        <f>B355-B345</f>
        <v>0.3943518759068585</v>
      </c>
      <c r="L355" s="302">
        <f>D355-D345</f>
        <v>0.27003415349252302</v>
      </c>
      <c r="M355" s="302">
        <f>F355-F345</f>
        <v>0.15524814852353974</v>
      </c>
      <c r="N355" s="302">
        <f>SUM(K355:M355)</f>
        <v>0.81963417792292126</v>
      </c>
    </row>
    <row r="356" spans="1:14" x14ac:dyDescent="0.2">
      <c r="A356" s="282" t="s">
        <v>365</v>
      </c>
      <c r="B356" s="302">
        <f>'Ind T6'!V143</f>
        <v>5.016994549509044</v>
      </c>
      <c r="C356" s="299" t="str">
        <f>CONCATENATE("(",ROUND((B356/$H357)*100,1),")")</f>
        <v>(24.8)</v>
      </c>
      <c r="D356" s="302">
        <f>'Ind T6'!W143</f>
        <v>2.5619674451931371</v>
      </c>
      <c r="E356" s="299" t="str">
        <f>CONCATENATE("(",ROUND((D356/$H357)*100,1),")")</f>
        <v>(12.7)</v>
      </c>
      <c r="F356" s="302">
        <f>'Ind T6'!X143</f>
        <v>1.0860409501898933</v>
      </c>
      <c r="G356" s="299" t="str">
        <f>CONCATENATE("(",ROUND((F356/$H357)*100,1),")")</f>
        <v>(5.4)</v>
      </c>
      <c r="H356" s="302">
        <f t="shared" ref="H356" si="270">SUM(B356,D356,F356)</f>
        <v>8.6650029448920751</v>
      </c>
      <c r="I356" s="299" t="str">
        <f>CONCATENATE("(",ROUND((H356/$H357)*100,1),")")</f>
        <v>(42.9)</v>
      </c>
      <c r="K356" s="302">
        <f t="shared" ref="K356:K357" si="271">B356-B346</f>
        <v>0.50275341663938633</v>
      </c>
      <c r="L356" s="302">
        <f t="shared" ref="L356:L357" si="272">D356-D346</f>
        <v>0.29093554550729372</v>
      </c>
      <c r="M356" s="302">
        <f t="shared" ref="M356:M357" si="273">F356-F346</f>
        <v>0.16767685993037329</v>
      </c>
      <c r="N356" s="302">
        <f t="shared" ref="N356:N357" si="274">SUM(K356:M356)</f>
        <v>0.96136582207705334</v>
      </c>
    </row>
    <row r="357" spans="1:14" x14ac:dyDescent="0.2">
      <c r="A357" s="282" t="s">
        <v>363</v>
      </c>
      <c r="B357" s="302">
        <f>SUM(B355:B356)</f>
        <v>12.868523345776705</v>
      </c>
      <c r="C357" s="299" t="str">
        <f>CONCATENATE("(",ROUND((B357/$H357)*100,1),")")</f>
        <v>(63.6)</v>
      </c>
      <c r="D357" s="302">
        <f>SUM(D355:D356)</f>
        <v>4.6303723167889395</v>
      </c>
      <c r="E357" s="299" t="str">
        <f>CONCATENATE("(",ROUND((D357/$H357)*100,1),")")</f>
        <v>(22.9)</v>
      </c>
      <c r="F357" s="302">
        <f>SUM(F355:F356)</f>
        <v>2.7201043374343357</v>
      </c>
      <c r="G357" s="299" t="str">
        <f>CONCATENATE("(",ROUND((F357/$H357)*100,1),")")</f>
        <v>(13.5)</v>
      </c>
      <c r="H357" s="302">
        <f>SUM(H355:H356)</f>
        <v>20.21899999999998</v>
      </c>
      <c r="I357" s="299" t="str">
        <f>CONCATENATE("(",ROUND((H357/$H357)*100,1),")")</f>
        <v>(100)</v>
      </c>
      <c r="K357" s="302">
        <f t="shared" si="271"/>
        <v>0.89710529254624305</v>
      </c>
      <c r="L357" s="302">
        <f t="shared" si="272"/>
        <v>0.56096969899981719</v>
      </c>
      <c r="M357" s="302">
        <f t="shared" si="273"/>
        <v>0.32292500845391281</v>
      </c>
      <c r="N357" s="302">
        <f t="shared" si="274"/>
        <v>1.780999999999973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5.7229470384145795</v>
      </c>
      <c r="C366" s="299" t="str">
        <f>CONCATENATE("(",ROUND((B366/$H368)*100,1),")")</f>
        <v>(42)</v>
      </c>
      <c r="D366" s="302">
        <f>'Ind T6'!M153</f>
        <v>1.6700942756092183</v>
      </c>
      <c r="E366" s="299" t="str">
        <f>CONCATENATE("(",ROUND((D366/$H368)*100,1),")")</f>
        <v>(12.2)</v>
      </c>
      <c r="F366" s="302">
        <f>'Ind T6'!N153</f>
        <v>0.69188669073288167</v>
      </c>
      <c r="G366" s="299" t="str">
        <f>CONCATENATE("(",ROUND((F366/$H368)*100,1),")")</f>
        <v>(5.1)</v>
      </c>
      <c r="H366" s="302">
        <f>SUM(B366,D366,F366)</f>
        <v>8.0849280047566783</v>
      </c>
      <c r="I366" s="299" t="str">
        <f>CONCATENATE("(",ROUND((H366/$H368)*100,1),")")</f>
        <v>(59.3)</v>
      </c>
      <c r="K366" s="302">
        <f>B371-B366</f>
        <v>0.29174843374146331</v>
      </c>
      <c r="L366" s="302">
        <f>D371-D366</f>
        <v>8.1475233794555235E-2</v>
      </c>
      <c r="M366" s="302">
        <f>F371-F366</f>
        <v>2.3889565619335085E-2</v>
      </c>
      <c r="N366" s="302">
        <f>SUM(K366:M366)</f>
        <v>0.39711323315535363</v>
      </c>
    </row>
    <row r="367" spans="1:14" x14ac:dyDescent="0.2">
      <c r="A367" s="282" t="s">
        <v>365</v>
      </c>
      <c r="B367" s="302">
        <f>'Ind T6'!L152</f>
        <v>2.8611169255890929</v>
      </c>
      <c r="C367" s="299" t="str">
        <f>CONCATENATE("(",ROUND((B367/$H368)*100,1),")")</f>
        <v>(21)</v>
      </c>
      <c r="D367" s="302">
        <f>'Ind T6'!M152</f>
        <v>2.2354140084790513</v>
      </c>
      <c r="E367" s="299" t="str">
        <f>CONCATENATE("(",ROUND((D367/$H368)*100,1),")")</f>
        <v>(16.4)</v>
      </c>
      <c r="F367" s="302">
        <f>'Ind T6'!N152</f>
        <v>0.45254106117517739</v>
      </c>
      <c r="G367" s="299" t="str">
        <f>CONCATENATE("(",ROUND((F367/$H368)*100,1),")")</f>
        <v>(3.3)</v>
      </c>
      <c r="H367" s="302">
        <f t="shared" ref="H367" si="275">SUM(B367,D367,F367)</f>
        <v>5.5490719952433212</v>
      </c>
      <c r="I367" s="299" t="str">
        <f>CONCATENATE("(",ROUND((H367/$H368)*100,1),")")</f>
        <v>(40.7)</v>
      </c>
      <c r="K367" s="302">
        <f t="shared" ref="K367:K368" si="276">B372-B367</f>
        <v>0.19991521694445424</v>
      </c>
      <c r="L367" s="302">
        <f t="shared" ref="L367:L368" si="277">D372-D367</f>
        <v>6.9810073516776594E-2</v>
      </c>
      <c r="M367" s="302">
        <f t="shared" ref="M367:M368" si="278">F372-F367</f>
        <v>1.5161476383400596E-2</v>
      </c>
      <c r="N367" s="302">
        <f t="shared" ref="N367:N368" si="279">SUM(K367:M367)</f>
        <v>0.28488676684463143</v>
      </c>
    </row>
    <row r="368" spans="1:14" x14ac:dyDescent="0.2">
      <c r="A368" s="282" t="s">
        <v>363</v>
      </c>
      <c r="B368" s="302">
        <f>SUM(B366:B367)</f>
        <v>8.584063964003672</v>
      </c>
      <c r="C368" s="299" t="str">
        <f>CONCATENATE("(",ROUND((B368/$H368)*100,1),")")</f>
        <v>(63)</v>
      </c>
      <c r="D368" s="302">
        <f>SUM(D366:D367)</f>
        <v>3.9055082840882696</v>
      </c>
      <c r="E368" s="299" t="str">
        <f>CONCATENATE("(",ROUND((D368/$H368)*100,1),")")</f>
        <v>(28.6)</v>
      </c>
      <c r="F368" s="302">
        <f>SUM(F366:F367)</f>
        <v>1.144427751908059</v>
      </c>
      <c r="G368" s="299" t="str">
        <f>CONCATENATE("(",ROUND((F368/$H368)*100,1),")")</f>
        <v>(8.4)</v>
      </c>
      <c r="H368" s="302">
        <f>SUM(H366:H367)</f>
        <v>13.634</v>
      </c>
      <c r="I368" s="299" t="str">
        <f>CONCATENATE("(",ROUND((H368/$H368)*100,1),")")</f>
        <v>(100)</v>
      </c>
      <c r="K368" s="302">
        <f t="shared" si="276"/>
        <v>0.49166365068591844</v>
      </c>
      <c r="L368" s="302">
        <f t="shared" si="277"/>
        <v>0.15128530731133161</v>
      </c>
      <c r="M368" s="302">
        <f t="shared" si="278"/>
        <v>3.9051042002735681E-2</v>
      </c>
      <c r="N368" s="302">
        <f t="shared" si="279"/>
        <v>0.68199999999998573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6.0146954721560428</v>
      </c>
      <c r="C371" s="299" t="str">
        <f>CONCATENATE("(",ROUND((B371/$H373)*100,1),")")</f>
        <v>(42)</v>
      </c>
      <c r="D371" s="302">
        <f>'Ind T6'!R153</f>
        <v>1.7515695094037735</v>
      </c>
      <c r="E371" s="299" t="str">
        <f>CONCATENATE("(",ROUND((D371/$H373)*100,1),")")</f>
        <v>(12.2)</v>
      </c>
      <c r="F371" s="302">
        <f>'Ind T6'!S153</f>
        <v>0.71577625635221676</v>
      </c>
      <c r="G371" s="299" t="str">
        <f>CONCATENATE("(",ROUND((F371/$H373)*100,1),")")</f>
        <v>(5)</v>
      </c>
      <c r="H371" s="302">
        <f>SUM(B371,D371,F371)</f>
        <v>8.482041237912032</v>
      </c>
      <c r="I371" s="299" t="str">
        <f>CONCATENATE("(",ROUND((H371/$H373)*100,1),")")</f>
        <v>(59.2)</v>
      </c>
      <c r="K371" s="302">
        <f>B376-B371</f>
        <v>0.40643957869157443</v>
      </c>
      <c r="L371" s="302">
        <f>D376-D371</f>
        <v>0.10127174575136233</v>
      </c>
      <c r="M371" s="302">
        <f>F376-F371</f>
        <v>5.0836575943435269E-2</v>
      </c>
      <c r="N371" s="302">
        <f>SUM(K371:M371)</f>
        <v>0.55854790038637203</v>
      </c>
    </row>
    <row r="372" spans="1:14" x14ac:dyDescent="0.2">
      <c r="A372" s="282" t="s">
        <v>365</v>
      </c>
      <c r="B372" s="302">
        <f>'Ind T6'!Q152</f>
        <v>3.0610321425335472</v>
      </c>
      <c r="C372" s="299" t="str">
        <f>CONCATENATE("(",ROUND((B372/$H373)*100,1),")")</f>
        <v>(21.4)</v>
      </c>
      <c r="D372" s="302">
        <f>'Ind T6'!R152</f>
        <v>2.3052240819958278</v>
      </c>
      <c r="E372" s="299" t="str">
        <f>CONCATENATE("(",ROUND((D372/$H373)*100,1),")")</f>
        <v>(16.1)</v>
      </c>
      <c r="F372" s="302">
        <f>'Ind T6'!S152</f>
        <v>0.46770253755857799</v>
      </c>
      <c r="G372" s="299" t="str">
        <f>CONCATENATE("(",ROUND((F372/$H373)*100,1),")")</f>
        <v>(3.3)</v>
      </c>
      <c r="H372" s="302">
        <f t="shared" ref="H372" si="280">SUM(B372,D372,F372)</f>
        <v>5.8339587620879527</v>
      </c>
      <c r="I372" s="299" t="str">
        <f>CONCATENATE("(",ROUND((H372/$H373)*100,1),")")</f>
        <v>(40.8)</v>
      </c>
      <c r="K372" s="302">
        <f t="shared" ref="K372:K373" si="281">B377-B372</f>
        <v>0.27966661932086634</v>
      </c>
      <c r="L372" s="302">
        <f t="shared" ref="L372:L373" si="282">D377-D372</f>
        <v>7.1697617218391851E-2</v>
      </c>
      <c r="M372" s="302">
        <f t="shared" ref="M372:M373" si="283">F377-F372</f>
        <v>3.6087863074406201E-2</v>
      </c>
      <c r="N372" s="302">
        <f t="shared" ref="N372:N373" si="284">SUM(K372:M372)</f>
        <v>0.38745209961366439</v>
      </c>
    </row>
    <row r="373" spans="1:14" x14ac:dyDescent="0.2">
      <c r="A373" s="282" t="s">
        <v>363</v>
      </c>
      <c r="B373" s="302">
        <f>SUM(B371:B372)</f>
        <v>9.0757276146895904</v>
      </c>
      <c r="C373" s="299" t="str">
        <f>CONCATENATE("(",ROUND((B373/$H373)*100,1),")")</f>
        <v>(63.4)</v>
      </c>
      <c r="D373" s="302">
        <f>SUM(D371:D372)</f>
        <v>4.0567935913996012</v>
      </c>
      <c r="E373" s="299" t="str">
        <f>CONCATENATE("(",ROUND((D373/$H373)*100,1),")")</f>
        <v>(28.3)</v>
      </c>
      <c r="F373" s="302">
        <f>SUM(F371:F372)</f>
        <v>1.1834787939107947</v>
      </c>
      <c r="G373" s="299" t="str">
        <f>CONCATENATE("(",ROUND((F373/$H373)*100,1),")")</f>
        <v>(8.3)</v>
      </c>
      <c r="H373" s="302">
        <f>SUM(H371:H372)</f>
        <v>14.315999999999985</v>
      </c>
      <c r="I373" s="299" t="str">
        <f>CONCATENATE("(",ROUND((H373/$H373)*100,1),")")</f>
        <v>(100)</v>
      </c>
      <c r="K373" s="302">
        <f t="shared" si="281"/>
        <v>0.68610619801244077</v>
      </c>
      <c r="L373" s="302">
        <f t="shared" si="282"/>
        <v>0.17296936296975485</v>
      </c>
      <c r="M373" s="302">
        <f t="shared" si="283"/>
        <v>8.6924439017841637E-2</v>
      </c>
      <c r="N373" s="302">
        <f t="shared" si="284"/>
        <v>0.94600000000003726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6.4211350508476173</v>
      </c>
      <c r="C376" s="299" t="str">
        <f>CONCATENATE("(",ROUND((B376/$H378)*100,1),")")</f>
        <v>(42.1)</v>
      </c>
      <c r="D376" s="302">
        <f>'Ind T6'!W153</f>
        <v>1.8528412551551359</v>
      </c>
      <c r="E376" s="299" t="str">
        <f>CONCATENATE("(",ROUND((D376/$H378)*100,1),")")</f>
        <v>(12.1)</v>
      </c>
      <c r="F376" s="302">
        <f>'Ind T6'!X153</f>
        <v>0.76661283229565202</v>
      </c>
      <c r="G376" s="299" t="str">
        <f>CONCATENATE("(",ROUND((F376/$H378)*100,1),")")</f>
        <v>(5)</v>
      </c>
      <c r="H376" s="302">
        <f>SUM(B376,D376,F376)</f>
        <v>9.0405891382984045</v>
      </c>
      <c r="I376" s="299" t="str">
        <f>CONCATENATE("(",ROUND((H376/$H378)*100,1),")")</f>
        <v>(59.2)</v>
      </c>
      <c r="K376" s="302">
        <f>B376-B366</f>
        <v>0.69818801243303774</v>
      </c>
      <c r="L376" s="302">
        <f>D376-D366</f>
        <v>0.18274697954591756</v>
      </c>
      <c r="M376" s="302">
        <f>F376-F366</f>
        <v>7.4726141562770354E-2</v>
      </c>
      <c r="N376" s="302">
        <f>SUM(K376:M376)</f>
        <v>0.95566113354172566</v>
      </c>
    </row>
    <row r="377" spans="1:14" x14ac:dyDescent="0.2">
      <c r="A377" s="282" t="s">
        <v>365</v>
      </c>
      <c r="B377" s="302">
        <f>'Ind T6'!V152</f>
        <v>3.3406987618544135</v>
      </c>
      <c r="C377" s="299" t="str">
        <f>CONCATENATE("(",ROUND((B377/$H378)*100,1),")")</f>
        <v>(21.9)</v>
      </c>
      <c r="D377" s="302">
        <f>'Ind T6'!W152</f>
        <v>2.3769216992142197</v>
      </c>
      <c r="E377" s="299" t="str">
        <f>CONCATENATE("(",ROUND((D377/$H378)*100,1),")")</f>
        <v>(15.6)</v>
      </c>
      <c r="F377" s="302">
        <f>'Ind T6'!X152</f>
        <v>0.50379040063298419</v>
      </c>
      <c r="G377" s="299" t="str">
        <f>CONCATENATE("(",ROUND((F377/$H378)*100,1),")")</f>
        <v>(3.3)</v>
      </c>
      <c r="H377" s="302">
        <f t="shared" ref="H377" si="285">SUM(B377,D377,F377)</f>
        <v>6.2214108617016173</v>
      </c>
      <c r="I377" s="299" t="str">
        <f>CONCATENATE("(",ROUND((H377/$H378)*100,1),")")</f>
        <v>(40.8)</v>
      </c>
      <c r="K377" s="302">
        <f t="shared" ref="K377:K378" si="286">B377-B367</f>
        <v>0.47958183626532058</v>
      </c>
      <c r="L377" s="302">
        <f t="shared" ref="L377:L378" si="287">D377-D367</f>
        <v>0.14150769073516845</v>
      </c>
      <c r="M377" s="302">
        <f t="shared" ref="M377:M378" si="288">F377-F367</f>
        <v>5.1249339457806797E-2</v>
      </c>
      <c r="N377" s="302">
        <f t="shared" ref="N377:N378" si="289">SUM(K377:M377)</f>
        <v>0.67233886645829588</v>
      </c>
    </row>
    <row r="378" spans="1:14" x14ac:dyDescent="0.2">
      <c r="A378" s="282" t="s">
        <v>363</v>
      </c>
      <c r="B378" s="302">
        <f>SUM(B376:B377)</f>
        <v>9.7618338127020312</v>
      </c>
      <c r="C378" s="299" t="str">
        <f>CONCATENATE("(",ROUND((B378/$H378)*100,1),")")</f>
        <v>(64)</v>
      </c>
      <c r="D378" s="302">
        <f>SUM(D376:D377)</f>
        <v>4.229762954369356</v>
      </c>
      <c r="E378" s="299" t="str">
        <f>CONCATENATE("(",ROUND((D378/$H378)*100,1),")")</f>
        <v>(27.7)</v>
      </c>
      <c r="F378" s="302">
        <f>SUM(F376:F377)</f>
        <v>1.2704032329286363</v>
      </c>
      <c r="G378" s="299" t="str">
        <f>CONCATENATE("(",ROUND((F378/$H378)*100,1),")")</f>
        <v>(8.3)</v>
      </c>
      <c r="H378" s="302">
        <f>SUM(H376:H377)</f>
        <v>15.262000000000022</v>
      </c>
      <c r="I378" s="299" t="str">
        <f>CONCATENATE("(",ROUND((H378/$H378)*100,1),")")</f>
        <v>(100)</v>
      </c>
      <c r="K378" s="302">
        <f t="shared" si="286"/>
        <v>1.1777698486983592</v>
      </c>
      <c r="L378" s="302">
        <f t="shared" si="287"/>
        <v>0.32425467028108645</v>
      </c>
      <c r="M378" s="302">
        <f t="shared" si="288"/>
        <v>0.12597548102057732</v>
      </c>
      <c r="N378" s="302">
        <f t="shared" si="289"/>
        <v>1.628000000000023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3.6316089509136136</v>
      </c>
      <c r="C387" s="299" t="str">
        <f>CONCATENATE("(",ROUND((B387/$H389)*100,1),")")</f>
        <v>(33.8)</v>
      </c>
      <c r="D387" s="302">
        <f>'Ind T6'!M162</f>
        <v>0.49783990728032673</v>
      </c>
      <c r="E387" s="299" t="str">
        <f>CONCATENATE("(",ROUND((D387/$H389)*100,1),")")</f>
        <v>(4.6)</v>
      </c>
      <c r="F387" s="302">
        <f>'Ind T6'!N162</f>
        <v>0.30941253486816539</v>
      </c>
      <c r="G387" s="299" t="str">
        <f>CONCATENATE("(",ROUND((F387/$H389)*100,1),")")</f>
        <v>(2.9)</v>
      </c>
      <c r="H387" s="302">
        <f>SUM(B387,D387,F387)</f>
        <v>4.4388613930621057</v>
      </c>
      <c r="I387" s="299" t="str">
        <f>CONCATENATE("(",ROUND((H387/$H389)*100,1),")")</f>
        <v>(41.3)</v>
      </c>
      <c r="K387" s="302">
        <f>B392-B387</f>
        <v>-0.12974656851316002</v>
      </c>
      <c r="L387" s="302">
        <f>D392-D387</f>
        <v>1.8510772172732837E-2</v>
      </c>
      <c r="M387" s="302">
        <f>F392-F387</f>
        <v>-4.6260057437049751E-3</v>
      </c>
      <c r="N387" s="302">
        <f>SUM(K387:M387)</f>
        <v>-0.11586180208413216</v>
      </c>
    </row>
    <row r="388" spans="1:14" x14ac:dyDescent="0.2">
      <c r="A388" s="282" t="s">
        <v>365</v>
      </c>
      <c r="B388" s="302">
        <f>'Ind T6'!L161</f>
        <v>3.2509199281788588</v>
      </c>
      <c r="C388" s="299" t="str">
        <f>CONCATENATE("(",ROUND((B388/$H389)*100,1),")")</f>
        <v>(30.2)</v>
      </c>
      <c r="D388" s="302">
        <f>'Ind T6'!M161</f>
        <v>2.8027886954444008</v>
      </c>
      <c r="E388" s="299" t="str">
        <f>CONCATENATE("(",ROUND((D388/$H389)*100,1),")")</f>
        <v>(26.1)</v>
      </c>
      <c r="F388" s="302">
        <f>'Ind T6'!N161</f>
        <v>0.25942998331465972</v>
      </c>
      <c r="G388" s="299" t="str">
        <f>CONCATENATE("(",ROUND((F388/$H389)*100,1),")")</f>
        <v>(2.4)</v>
      </c>
      <c r="H388" s="302">
        <f t="shared" ref="H388" si="290">SUM(B388,D388,F388)</f>
        <v>6.3131386069379198</v>
      </c>
      <c r="I388" s="299" t="str">
        <f>CONCATENATE("(",ROUND((H388/$H389)*100,1),")")</f>
        <v>(58.7)</v>
      </c>
      <c r="K388" s="302">
        <f t="shared" ref="K388:K389" si="291">B393-B388</f>
        <v>-5.1516937699051191E-2</v>
      </c>
      <c r="L388" s="302">
        <f t="shared" ref="L388:L389" si="292">D393-D388</f>
        <v>-3.876569857301071E-2</v>
      </c>
      <c r="M388" s="302">
        <f t="shared" ref="M388:M389" si="293">F393-F388</f>
        <v>-3.8555616438137874E-3</v>
      </c>
      <c r="N388" s="302">
        <f t="shared" ref="N388:N389" si="294">SUM(K388:M388)</f>
        <v>-9.4138197915875688E-2</v>
      </c>
    </row>
    <row r="389" spans="1:14" x14ac:dyDescent="0.2">
      <c r="A389" s="282" t="s">
        <v>363</v>
      </c>
      <c r="B389" s="302">
        <f>SUM(B387:B388)</f>
        <v>6.8825288790924724</v>
      </c>
      <c r="C389" s="299" t="str">
        <f>CONCATENATE("(",ROUND((B389/$H389)*100,1),")")</f>
        <v>(64)</v>
      </c>
      <c r="D389" s="302">
        <f>SUM(D387:D388)</f>
        <v>3.3006286027247276</v>
      </c>
      <c r="E389" s="299" t="str">
        <f>CONCATENATE("(",ROUND((D389/$H389)*100,1),")")</f>
        <v>(30.7)</v>
      </c>
      <c r="F389" s="302">
        <f>SUM(F387:F388)</f>
        <v>0.56884251818282516</v>
      </c>
      <c r="G389" s="299" t="str">
        <f>CONCATENATE("(",ROUND((F389/$H389)*100,1),")")</f>
        <v>(5.3)</v>
      </c>
      <c r="H389" s="302">
        <f>SUM(H387:H388)</f>
        <v>10.752000000000026</v>
      </c>
      <c r="I389" s="299" t="str">
        <f>CONCATENATE("(",ROUND((H389/$H389)*100,1),")")</f>
        <v>(100)</v>
      </c>
      <c r="K389" s="302">
        <f t="shared" si="291"/>
        <v>-0.18126350621221121</v>
      </c>
      <c r="L389" s="302">
        <f t="shared" si="292"/>
        <v>-2.0254926400277817E-2</v>
      </c>
      <c r="M389" s="302">
        <f t="shared" si="293"/>
        <v>-8.481567387518818E-3</v>
      </c>
      <c r="N389" s="302">
        <f t="shared" si="294"/>
        <v>-0.21000000000000785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3.5018623824004536</v>
      </c>
      <c r="C392" s="299" t="str">
        <f>CONCATENATE("(",ROUND((B392/$H394)*100,1),")")</f>
        <v>(33.2)</v>
      </c>
      <c r="D392" s="302">
        <f>'Ind T6'!R162</f>
        <v>0.51635067945305957</v>
      </c>
      <c r="E392" s="299" t="str">
        <f>CONCATENATE("(",ROUND((D392/$H394)*100,1),")")</f>
        <v>(4.9)</v>
      </c>
      <c r="F392" s="302">
        <f>'Ind T6'!S162</f>
        <v>0.30478652912446041</v>
      </c>
      <c r="G392" s="299" t="str">
        <f>CONCATENATE("(",ROUND((F392/$H394)*100,1),")")</f>
        <v>(2.9)</v>
      </c>
      <c r="H392" s="302">
        <f>SUM(B392,D392,F392)</f>
        <v>4.3229995909779735</v>
      </c>
      <c r="I392" s="299" t="str">
        <f>CONCATENATE("(",ROUND((H392/$H394)*100,1),")")</f>
        <v>(41)</v>
      </c>
      <c r="K392" s="302">
        <f>B397-B392</f>
        <v>-5.3695224600863067E-2</v>
      </c>
      <c r="L392" s="302">
        <f>D397-D392</f>
        <v>6.83116143378798E-2</v>
      </c>
      <c r="M392" s="302">
        <f>F397-F392</f>
        <v>1.1392416452958742E-2</v>
      </c>
      <c r="N392" s="302">
        <f>SUM(K392:M392)</f>
        <v>2.6008806189975475E-2</v>
      </c>
    </row>
    <row r="393" spans="1:14" x14ac:dyDescent="0.2">
      <c r="A393" s="282" t="s">
        <v>365</v>
      </c>
      <c r="B393" s="302">
        <f>'Ind T6'!Q161</f>
        <v>3.1994029904798076</v>
      </c>
      <c r="C393" s="299" t="str">
        <f>CONCATENATE("(",ROUND((B393/$H394)*100,1),")")</f>
        <v>(30.3)</v>
      </c>
      <c r="D393" s="302">
        <f>'Ind T6'!R161</f>
        <v>2.7640229968713901</v>
      </c>
      <c r="E393" s="299" t="str">
        <f>CONCATENATE("(",ROUND((D393/$H394)*100,1),")")</f>
        <v>(26.2)</v>
      </c>
      <c r="F393" s="302">
        <f>'Ind T6'!S161</f>
        <v>0.25557442167084593</v>
      </c>
      <c r="G393" s="299" t="str">
        <f>CONCATENATE("(",ROUND((F393/$H394)*100,1),")")</f>
        <v>(2.4)</v>
      </c>
      <c r="H393" s="302">
        <f t="shared" ref="H393" si="295">SUM(B393,D393,F393)</f>
        <v>6.2190004090220432</v>
      </c>
      <c r="I393" s="299" t="str">
        <f>CONCATENATE("(",ROUND((H393/$H394)*100,1),")")</f>
        <v>(59)</v>
      </c>
      <c r="K393" s="302">
        <f t="shared" ref="K393:K394" si="296">B398-B393</f>
        <v>8.465321045742602E-2</v>
      </c>
      <c r="L393" s="302">
        <f t="shared" ref="L393:L394" si="297">D398-D393</f>
        <v>7.4375340172322169E-2</v>
      </c>
      <c r="M393" s="302">
        <f t="shared" ref="M393:M394" si="298">F398-F393</f>
        <v>8.9626431802607431E-3</v>
      </c>
      <c r="N393" s="302">
        <f t="shared" ref="N393:N394" si="299">SUM(K393:M393)</f>
        <v>0.16799119381000893</v>
      </c>
    </row>
    <row r="394" spans="1:14" x14ac:dyDescent="0.2">
      <c r="A394" s="282" t="s">
        <v>363</v>
      </c>
      <c r="B394" s="302">
        <f>SUM(B392:B393)</f>
        <v>6.7012653728802611</v>
      </c>
      <c r="C394" s="299" t="str">
        <f>CONCATENATE("(",ROUND((B394/$H394)*100,1),")")</f>
        <v>(63.6)</v>
      </c>
      <c r="D394" s="302">
        <f>SUM(D392:D393)</f>
        <v>3.2803736763244498</v>
      </c>
      <c r="E394" s="299" t="str">
        <f>CONCATENATE("(",ROUND((D394/$H394)*100,1),")")</f>
        <v>(31.1)</v>
      </c>
      <c r="F394" s="302">
        <f>SUM(F392:F393)</f>
        <v>0.56036095079530635</v>
      </c>
      <c r="G394" s="299" t="str">
        <f>CONCATENATE("(",ROUND((F394/$H394)*100,1),")")</f>
        <v>(5.3)</v>
      </c>
      <c r="H394" s="302">
        <f>SUM(H392:H393)</f>
        <v>10.542000000000016</v>
      </c>
      <c r="I394" s="299" t="str">
        <f>CONCATENATE("(",ROUND((H394/$H394)*100,1),")")</f>
        <v>(100)</v>
      </c>
      <c r="K394" s="302">
        <f t="shared" si="296"/>
        <v>3.0957985856563397E-2</v>
      </c>
      <c r="L394" s="302">
        <f t="shared" si="297"/>
        <v>0.14268695451020186</v>
      </c>
      <c r="M394" s="302">
        <f t="shared" si="298"/>
        <v>2.0355059633219486E-2</v>
      </c>
      <c r="N394" s="302">
        <f t="shared" si="299"/>
        <v>0.19399999999998474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3.4481671577995905</v>
      </c>
      <c r="C397" s="299" t="str">
        <f>CONCATENATE("(",ROUND((B397/$H399)*100,1),")")</f>
        <v>(32.1)</v>
      </c>
      <c r="D397" s="302">
        <f>'Ind T6'!W162</f>
        <v>0.58466229379093937</v>
      </c>
      <c r="E397" s="299" t="str">
        <f>CONCATENATE("(",ROUND((D397/$H399)*100,1),")")</f>
        <v>(5.4)</v>
      </c>
      <c r="F397" s="302">
        <f>'Ind T6'!X162</f>
        <v>0.31617894557741916</v>
      </c>
      <c r="G397" s="299" t="str">
        <f>CONCATENATE("(",ROUND((F397/$H399)*100,1),")")</f>
        <v>(2.9)</v>
      </c>
      <c r="H397" s="302">
        <f>SUM(B397,D397,F397)</f>
        <v>4.3490083971679487</v>
      </c>
      <c r="I397" s="299" t="str">
        <f>CONCATENATE("(",ROUND((H397/$H399)*100,1),")")</f>
        <v>(40.5)</v>
      </c>
      <c r="K397" s="302">
        <f>B397-B387</f>
        <v>-0.18344179311402309</v>
      </c>
      <c r="L397" s="302">
        <f>D397-D387</f>
        <v>8.6822386510612637E-2</v>
      </c>
      <c r="M397" s="302">
        <f>F397-F387</f>
        <v>6.7664107092537673E-3</v>
      </c>
      <c r="N397" s="302">
        <f>SUM(K397:M397)</f>
        <v>-8.9852995894156684E-2</v>
      </c>
    </row>
    <row r="398" spans="1:14" x14ac:dyDescent="0.2">
      <c r="A398" s="282" t="s">
        <v>365</v>
      </c>
      <c r="B398" s="302">
        <f>'Ind T6'!V161</f>
        <v>3.2840562009372336</v>
      </c>
      <c r="C398" s="299" t="str">
        <f>CONCATENATE("(",ROUND((B398/$H399)*100,1),")")</f>
        <v>(30.6)</v>
      </c>
      <c r="D398" s="302">
        <f>'Ind T6'!W161</f>
        <v>2.8383983370437122</v>
      </c>
      <c r="E398" s="299" t="str">
        <f>CONCATENATE("(",ROUND((D398/$H399)*100,1),")")</f>
        <v>(26.4)</v>
      </c>
      <c r="F398" s="302">
        <f>'Ind T6'!X161</f>
        <v>0.26453706485110667</v>
      </c>
      <c r="G398" s="299" t="str">
        <f>CONCATENATE("(",ROUND((F398/$H399)*100,1),")")</f>
        <v>(2.5)</v>
      </c>
      <c r="H398" s="302">
        <f t="shared" ref="H398" si="300">SUM(B398,D398,F398)</f>
        <v>6.3869916028320528</v>
      </c>
      <c r="I398" s="299" t="str">
        <f>CONCATENATE("(",ROUND((H398/$H399)*100,1),")")</f>
        <v>(59.5)</v>
      </c>
      <c r="K398" s="302">
        <f t="shared" ref="K398:K399" si="301">B398-B388</f>
        <v>3.313627275837483E-2</v>
      </c>
      <c r="L398" s="302">
        <f t="shared" ref="L398:L399" si="302">D398-D388</f>
        <v>3.5609641599311459E-2</v>
      </c>
      <c r="M398" s="302">
        <f t="shared" ref="M398:M399" si="303">F398-F388</f>
        <v>5.1070815364469557E-3</v>
      </c>
      <c r="N398" s="302">
        <f t="shared" ref="N398:N399" si="304">SUM(K398:M398)</f>
        <v>7.3852995894133244E-2</v>
      </c>
    </row>
    <row r="399" spans="1:14" x14ac:dyDescent="0.2">
      <c r="A399" s="282" t="s">
        <v>363</v>
      </c>
      <c r="B399" s="302">
        <f>SUM(B397:B398)</f>
        <v>6.7322233587368245</v>
      </c>
      <c r="C399" s="299" t="str">
        <f>CONCATENATE("(",ROUND((B399/$H399)*100,1),")")</f>
        <v>(62.7)</v>
      </c>
      <c r="D399" s="302">
        <f>SUM(D397:D398)</f>
        <v>3.4230606308346516</v>
      </c>
      <c r="E399" s="299" t="str">
        <f>CONCATENATE("(",ROUND((D399/$H399)*100,1),")")</f>
        <v>(31.9)</v>
      </c>
      <c r="F399" s="302">
        <f>SUM(F397:F398)</f>
        <v>0.58071601042852583</v>
      </c>
      <c r="G399" s="299" t="str">
        <f>CONCATENATE("(",ROUND((F399/$H399)*100,1),")")</f>
        <v>(5.4)</v>
      </c>
      <c r="H399" s="302">
        <f>SUM(H397:H398)</f>
        <v>10.736000000000001</v>
      </c>
      <c r="I399" s="299" t="str">
        <f>CONCATENATE("(",ROUND((H399/$H399)*100,1),")")</f>
        <v>(100)</v>
      </c>
      <c r="K399" s="302">
        <f t="shared" si="301"/>
        <v>-0.15030552035564781</v>
      </c>
      <c r="L399" s="302">
        <f t="shared" si="302"/>
        <v>0.12243202810992404</v>
      </c>
      <c r="M399" s="302">
        <f t="shared" si="303"/>
        <v>1.1873492245700668E-2</v>
      </c>
      <c r="N399" s="302">
        <f t="shared" si="304"/>
        <v>-1.6000000000023107E-2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3.5828451650150313</v>
      </c>
      <c r="C408" s="299" t="str">
        <f>CONCATENATE("(",ROUND((B408/$H410)*100,1),")")</f>
        <v>(19.7)</v>
      </c>
      <c r="D408" s="302">
        <f>'Ind T6'!M171</f>
        <v>1.326447242364758</v>
      </c>
      <c r="E408" s="299" t="str">
        <f>CONCATENATE("(",ROUND((D408/$H410)*100,1),")")</f>
        <v>(7.3)</v>
      </c>
      <c r="F408" s="302">
        <f>'Ind T6'!N171</f>
        <v>0.72389315631938289</v>
      </c>
      <c r="G408" s="299" t="str">
        <f>CONCATENATE("(",ROUND((F408/$H410)*100,1),")")</f>
        <v>(4)</v>
      </c>
      <c r="H408" s="302">
        <f>SUM(B408,D408,F408)</f>
        <v>5.6331855636991719</v>
      </c>
      <c r="I408" s="299" t="str">
        <f>CONCATENATE("(",ROUND((H408/$H410)*100,1),")")</f>
        <v>(30.9)</v>
      </c>
      <c r="K408" s="302">
        <f>B413-B408</f>
        <v>0.22566404346937086</v>
      </c>
      <c r="L408" s="302">
        <f>D413-D408</f>
        <v>0.12137737806490989</v>
      </c>
      <c r="M408" s="302">
        <f>F413-F408</f>
        <v>7.0923534314450198E-2</v>
      </c>
      <c r="N408" s="302">
        <f>SUM(K408:M408)</f>
        <v>0.41796495584873095</v>
      </c>
    </row>
    <row r="409" spans="1:14" x14ac:dyDescent="0.2">
      <c r="A409" s="282" t="s">
        <v>365</v>
      </c>
      <c r="B409" s="302">
        <f>'Ind T6'!L170</f>
        <v>5.494985628115117</v>
      </c>
      <c r="C409" s="299" t="str">
        <f>CONCATENATE("(",ROUND((B409/$H410)*100,1),")")</f>
        <v>(30.2)</v>
      </c>
      <c r="D409" s="302">
        <f>'Ind T6'!M170</f>
        <v>6.168059543947729</v>
      </c>
      <c r="E409" s="299" t="str">
        <f>CONCATENATE("(",ROUND((D409/$H410)*100,1),")")</f>
        <v>(33.9)</v>
      </c>
      <c r="F409" s="302">
        <f>'Ind T6'!N170</f>
        <v>0.9187692642379649</v>
      </c>
      <c r="G409" s="299" t="str">
        <f>CONCATENATE("(",ROUND((F409/$H410)*100,1),")")</f>
        <v>(5)</v>
      </c>
      <c r="H409" s="302">
        <f t="shared" ref="H409" si="305">SUM(B409,D409,F409)</f>
        <v>12.58181443630081</v>
      </c>
      <c r="I409" s="299" t="str">
        <f>CONCATENATE("(",ROUND((H409/$H410)*100,1),")")</f>
        <v>(69.1)</v>
      </c>
      <c r="K409" s="302">
        <f t="shared" ref="K409:K410" si="306">B414-B409</f>
        <v>0.55495852107481447</v>
      </c>
      <c r="L409" s="302">
        <f t="shared" ref="L409:L410" si="307">D414-D409</f>
        <v>0.33228274085950549</v>
      </c>
      <c r="M409" s="302">
        <f t="shared" ref="M409:M410" si="308">F414-F409</f>
        <v>8.1793782216942446E-2</v>
      </c>
      <c r="N409" s="302">
        <f t="shared" ref="N409:N410" si="309">SUM(K409:M409)</f>
        <v>0.9690350441512624</v>
      </c>
    </row>
    <row r="410" spans="1:14" x14ac:dyDescent="0.2">
      <c r="A410" s="282" t="s">
        <v>363</v>
      </c>
      <c r="B410" s="302">
        <f>SUM(B408:B409)</f>
        <v>9.0778307931301487</v>
      </c>
      <c r="C410" s="299" t="str">
        <f>CONCATENATE("(",ROUND((B410/$H410)*100,1),")")</f>
        <v>(49.8)</v>
      </c>
      <c r="D410" s="302">
        <f>SUM(D408:D409)</f>
        <v>7.4945067863124866</v>
      </c>
      <c r="E410" s="299" t="str">
        <f>CONCATENATE("(",ROUND((D410/$H410)*100,1),")")</f>
        <v>(41.1)</v>
      </c>
      <c r="F410" s="302">
        <f>SUM(F408:F409)</f>
        <v>1.6426624205573477</v>
      </c>
      <c r="G410" s="299" t="str">
        <f>CONCATENATE("(",ROUND((F410/$H410)*100,1),")")</f>
        <v>(9)</v>
      </c>
      <c r="H410" s="302">
        <f>SUM(H408:H409)</f>
        <v>18.214999999999982</v>
      </c>
      <c r="I410" s="299" t="str">
        <f>CONCATENATE("(",ROUND((H410/$H410)*100,1),")")</f>
        <v>(100)</v>
      </c>
      <c r="K410" s="302">
        <f t="shared" si="306"/>
        <v>0.78062256454418488</v>
      </c>
      <c r="L410" s="302">
        <f t="shared" si="307"/>
        <v>0.45366011892441627</v>
      </c>
      <c r="M410" s="302">
        <f t="shared" si="308"/>
        <v>0.15271731653139264</v>
      </c>
      <c r="N410" s="302">
        <f t="shared" si="309"/>
        <v>1.3869999999999938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3.8085092084844021</v>
      </c>
      <c r="C413" s="299" t="str">
        <f>CONCATENATE("(",ROUND((B413/$H415)*100,1),")")</f>
        <v>(19.4)</v>
      </c>
      <c r="D413" s="302">
        <f>'Ind T6'!R171</f>
        <v>1.4478246204296679</v>
      </c>
      <c r="E413" s="299" t="str">
        <f>CONCATENATE("(",ROUND((D413/$H415)*100,1),")")</f>
        <v>(7.4)</v>
      </c>
      <c r="F413" s="302">
        <f>'Ind T6'!S171</f>
        <v>0.79481669063383309</v>
      </c>
      <c r="G413" s="299" t="str">
        <f>CONCATENATE("(",ROUND((F413/$H415)*100,1),")")</f>
        <v>(4.1)</v>
      </c>
      <c r="H413" s="302">
        <f>SUM(B413,D413,F413)</f>
        <v>6.0511505195479023</v>
      </c>
      <c r="I413" s="299" t="str">
        <f>CONCATENATE("(",ROUND((H413/$H415)*100,1),")")</f>
        <v>(30.9)</v>
      </c>
      <c r="K413" s="302">
        <f>B418-B413</f>
        <v>0.24021934282101221</v>
      </c>
      <c r="L413" s="302">
        <f>D418-D413</f>
        <v>0.16542387381264834</v>
      </c>
      <c r="M413" s="302">
        <f>F418-F413</f>
        <v>9.8648261854242358E-2</v>
      </c>
      <c r="N413" s="302">
        <f>SUM(K413:M413)</f>
        <v>0.5042914784879029</v>
      </c>
    </row>
    <row r="414" spans="1:14" x14ac:dyDescent="0.2">
      <c r="A414" s="282" t="s">
        <v>365</v>
      </c>
      <c r="B414" s="302">
        <f>'Ind T6'!Q170</f>
        <v>6.0499441491899315</v>
      </c>
      <c r="C414" s="299" t="str">
        <f>CONCATENATE("(",ROUND((B414/$H415)*100,1),")")</f>
        <v>(30.9)</v>
      </c>
      <c r="D414" s="302">
        <f>'Ind T6'!R170</f>
        <v>6.5003422848072345</v>
      </c>
      <c r="E414" s="299" t="str">
        <f>CONCATENATE("(",ROUND((D414/$H415)*100,1),")")</f>
        <v>(33.2)</v>
      </c>
      <c r="F414" s="302">
        <f>'Ind T6'!S170</f>
        <v>1.0005630464549073</v>
      </c>
      <c r="G414" s="299" t="str">
        <f>CONCATENATE("(",ROUND((F414/$H415)*100,1),")")</f>
        <v>(5.1)</v>
      </c>
      <c r="H414" s="302">
        <f t="shared" ref="H414" si="310">SUM(B414,D414,F414)</f>
        <v>13.550849480452072</v>
      </c>
      <c r="I414" s="299" t="str">
        <f>CONCATENATE("(",ROUND((H414/$H415)*100,1),")")</f>
        <v>(69.1)</v>
      </c>
      <c r="K414" s="302">
        <f t="shared" ref="K414:K415" si="311">B419-B414</f>
        <v>0.85446142067103992</v>
      </c>
      <c r="L414" s="302">
        <f t="shared" ref="L414:L415" si="312">D419-D414</f>
        <v>0.28099021164796234</v>
      </c>
      <c r="M414" s="302">
        <f t="shared" ref="M414:M415" si="313">F419-F414</f>
        <v>9.2256889193086611E-2</v>
      </c>
      <c r="N414" s="302">
        <f t="shared" ref="N414:N415" si="314">SUM(K414:M414)</f>
        <v>1.2277085215120889</v>
      </c>
    </row>
    <row r="415" spans="1:14" x14ac:dyDescent="0.2">
      <c r="A415" s="282" t="s">
        <v>363</v>
      </c>
      <c r="B415" s="302">
        <f>SUM(B413:B414)</f>
        <v>9.8584533576743336</v>
      </c>
      <c r="C415" s="299" t="str">
        <f>CONCATENATE("(",ROUND((B415/$H415)*100,1),")")</f>
        <v>(50.3)</v>
      </c>
      <c r="D415" s="302">
        <f>SUM(D413:D414)</f>
        <v>7.9481669052369028</v>
      </c>
      <c r="E415" s="299" t="str">
        <f>CONCATENATE("(",ROUND((D415/$H415)*100,1),")")</f>
        <v>(40.5)</v>
      </c>
      <c r="F415" s="302">
        <f>SUM(F413:F414)</f>
        <v>1.7953797370887403</v>
      </c>
      <c r="G415" s="299" t="str">
        <f>CONCATENATE("(",ROUND((F415/$H415)*100,1),")")</f>
        <v>(9.2)</v>
      </c>
      <c r="H415" s="302">
        <f>SUM(H413:H414)</f>
        <v>19.601999999999975</v>
      </c>
      <c r="I415" s="299" t="str">
        <f>CONCATENATE("(",ROUND((H415/$H415)*100,1),")")</f>
        <v>(100)</v>
      </c>
      <c r="K415" s="302">
        <f t="shared" si="311"/>
        <v>1.0946807634920521</v>
      </c>
      <c r="L415" s="302">
        <f t="shared" si="312"/>
        <v>0.44641408546061001</v>
      </c>
      <c r="M415" s="302">
        <f t="shared" si="313"/>
        <v>0.19090515104732919</v>
      </c>
      <c r="N415" s="302">
        <f t="shared" si="314"/>
        <v>1.7319999999999913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4.0487285513054143</v>
      </c>
      <c r="C418" s="299" t="str">
        <f>CONCATENATE("(",ROUND((B418/$H420)*100,1),")")</f>
        <v>(19)</v>
      </c>
      <c r="D418" s="302">
        <f>'Ind T6'!W171</f>
        <v>1.6132484942423162</v>
      </c>
      <c r="E418" s="299" t="str">
        <f>CONCATENATE("(",ROUND((D418/$H420)*100,1),")")</f>
        <v>(7.6)</v>
      </c>
      <c r="F418" s="302">
        <f>'Ind T6'!X171</f>
        <v>0.89346495248807545</v>
      </c>
      <c r="G418" s="299" t="str">
        <f>CONCATENATE("(",ROUND((F418/$H420)*100,1),")")</f>
        <v>(4.2)</v>
      </c>
      <c r="H418" s="302">
        <f>SUM(B418,D418,F418)</f>
        <v>6.5554419980358061</v>
      </c>
      <c r="I418" s="299" t="str">
        <f>CONCATENATE("(",ROUND((H418/$H420)*100,1),")")</f>
        <v>(30.7)</v>
      </c>
      <c r="K418" s="302">
        <f>B418-B408</f>
        <v>0.46588338629038306</v>
      </c>
      <c r="L418" s="302">
        <f>D418-D408</f>
        <v>0.28680125187755823</v>
      </c>
      <c r="M418" s="302">
        <f>F418-F408</f>
        <v>0.16957179616869256</v>
      </c>
      <c r="N418" s="302">
        <f>SUM(K418:M418)</f>
        <v>0.92225643433663385</v>
      </c>
    </row>
    <row r="419" spans="1:14" x14ac:dyDescent="0.2">
      <c r="A419" s="282" t="s">
        <v>365</v>
      </c>
      <c r="B419" s="302">
        <f>'Ind T6'!V170</f>
        <v>6.9044055698609714</v>
      </c>
      <c r="C419" s="299" t="str">
        <f>CONCATENATE("(",ROUND((B419/$H420)*100,1),")")</f>
        <v>(32.4)</v>
      </c>
      <c r="D419" s="302">
        <f>'Ind T6'!W170</f>
        <v>6.7813324964551969</v>
      </c>
      <c r="E419" s="299" t="str">
        <f>CONCATENATE("(",ROUND((D419/$H420)*100,1),")")</f>
        <v>(31.8)</v>
      </c>
      <c r="F419" s="302">
        <f>'Ind T6'!X170</f>
        <v>1.092819935647994</v>
      </c>
      <c r="G419" s="299" t="str">
        <f>CONCATENATE("(",ROUND((F419/$H420)*100,1),")")</f>
        <v>(5.1)</v>
      </c>
      <c r="H419" s="302">
        <f t="shared" ref="H419" si="315">SUM(B419,D419,F419)</f>
        <v>14.778558001964162</v>
      </c>
      <c r="I419" s="299" t="str">
        <f>CONCATENATE("(",ROUND((H419/$H420)*100,1),")")</f>
        <v>(69.3)</v>
      </c>
      <c r="K419" s="302">
        <f t="shared" ref="K419:K420" si="316">B419-B409</f>
        <v>1.4094199417458544</v>
      </c>
      <c r="L419" s="302">
        <f t="shared" ref="L419:L420" si="317">D419-D409</f>
        <v>0.61327295250746783</v>
      </c>
      <c r="M419" s="302">
        <f t="shared" ref="M419:M420" si="318">F419-F409</f>
        <v>0.17405067141002906</v>
      </c>
      <c r="N419" s="302">
        <f t="shared" ref="N419:N420" si="319">SUM(K419:M419)</f>
        <v>2.1967435656633514</v>
      </c>
    </row>
    <row r="420" spans="1:14" x14ac:dyDescent="0.2">
      <c r="A420" s="282" t="s">
        <v>363</v>
      </c>
      <c r="B420" s="302">
        <f>SUM(B418:B419)</f>
        <v>10.953134121166386</v>
      </c>
      <c r="C420" s="299" t="str">
        <f>CONCATENATE("(",ROUND((B420/$H420)*100,1),")")</f>
        <v>(51.3)</v>
      </c>
      <c r="D420" s="302">
        <f>SUM(D418:D419)</f>
        <v>8.3945809906975128</v>
      </c>
      <c r="E420" s="299" t="str">
        <f>CONCATENATE("(",ROUND((D420/$H420)*100,1),")")</f>
        <v>(39.3)</v>
      </c>
      <c r="F420" s="302">
        <f>SUM(F418:F419)</f>
        <v>1.9862848881360695</v>
      </c>
      <c r="G420" s="299" t="str">
        <f>CONCATENATE("(",ROUND((F420/$H420)*100,1),")")</f>
        <v>(9.3)</v>
      </c>
      <c r="H420" s="302">
        <f>SUM(H418:H419)</f>
        <v>21.333999999999968</v>
      </c>
      <c r="I420" s="299" t="str">
        <f>CONCATENATE("(",ROUND((H420/$H420)*100,1),")")</f>
        <v>(100)</v>
      </c>
      <c r="K420" s="302">
        <f t="shared" si="316"/>
        <v>1.875303328036237</v>
      </c>
      <c r="L420" s="302">
        <f t="shared" si="317"/>
        <v>0.90007420438502628</v>
      </c>
      <c r="M420" s="302">
        <f t="shared" si="318"/>
        <v>0.34362246757872184</v>
      </c>
      <c r="N420" s="302">
        <f t="shared" si="319"/>
        <v>3.1189999999999851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5.1878117377063449</v>
      </c>
      <c r="C429" s="299" t="str">
        <f>CONCATENATE("(",ROUND((B429/$H431)*100,1),")")</f>
        <v>(14.9)</v>
      </c>
      <c r="D429" s="302">
        <f>'Ind T6'!M180</f>
        <v>1.7216303382347851</v>
      </c>
      <c r="E429" s="299" t="str">
        <f>CONCATENATE("(",ROUND((D429/$H431)*100,1),")")</f>
        <v>(4.9)</v>
      </c>
      <c r="F429" s="302">
        <f>'Ind T6'!N180</f>
        <v>0.65023515384069563</v>
      </c>
      <c r="G429" s="299" t="str">
        <f>CONCATENATE("(",ROUND((F429/$H431)*100,1),")")</f>
        <v>(1.9)</v>
      </c>
      <c r="H429" s="302">
        <f>SUM(B429,D429,F429)</f>
        <v>7.5596772297818262</v>
      </c>
      <c r="I429" s="299" t="str">
        <f>CONCATENATE("(",ROUND((H429/$H431)*100,1),")")</f>
        <v>(21.7)</v>
      </c>
      <c r="K429" s="302">
        <f>B434-B429</f>
        <v>0.40976492413163257</v>
      </c>
      <c r="L429" s="302">
        <f>D434-D429</f>
        <v>0.18489798074755104</v>
      </c>
      <c r="M429" s="302">
        <f>F434-F429</f>
        <v>1.1821775111433785E-2</v>
      </c>
      <c r="N429" s="302">
        <f>SUM(K429:M429)</f>
        <v>0.60648467999061739</v>
      </c>
    </row>
    <row r="430" spans="1:14" x14ac:dyDescent="0.2">
      <c r="A430" s="282" t="s">
        <v>365</v>
      </c>
      <c r="B430" s="302">
        <f>'Ind T6'!L179</f>
        <v>13.239128570457616</v>
      </c>
      <c r="C430" s="299" t="str">
        <f>CONCATENATE("(",ROUND((B430/$H431)*100,1),")")</f>
        <v>(38)</v>
      </c>
      <c r="D430" s="302">
        <f>'Ind T6'!M179</f>
        <v>12.04553356525107</v>
      </c>
      <c r="E430" s="299" t="str">
        <f>CONCATENATE("(",ROUND((D430/$H431)*100,1),")")</f>
        <v>(34.6)</v>
      </c>
      <c r="F430" s="302">
        <f>'Ind T6'!N179</f>
        <v>1.9986606345094693</v>
      </c>
      <c r="G430" s="299" t="str">
        <f>CONCATENATE("(",ROUND((F430/$H431)*100,1),")")</f>
        <v>(5.7)</v>
      </c>
      <c r="H430" s="302">
        <f t="shared" ref="H430" si="320">SUM(B430,D430,F430)</f>
        <v>27.283322770218156</v>
      </c>
      <c r="I430" s="299" t="str">
        <f>CONCATENATE("(",ROUND((H430/$H431)*100,1),")")</f>
        <v>(78.3)</v>
      </c>
      <c r="K430" s="302">
        <f t="shared" ref="K430:K431" si="321">B435-B430</f>
        <v>1.4085422531261038</v>
      </c>
      <c r="L430" s="302">
        <f t="shared" ref="L430:L431" si="322">D435-D430</f>
        <v>0.55615200395290998</v>
      </c>
      <c r="M430" s="302">
        <f t="shared" ref="M430:M431" si="323">F435-F430</f>
        <v>0.28982106293038545</v>
      </c>
      <c r="N430" s="302">
        <f t="shared" ref="N430:N431" si="324">SUM(K430:M430)</f>
        <v>2.254515320009399</v>
      </c>
    </row>
    <row r="431" spans="1:14" x14ac:dyDescent="0.2">
      <c r="A431" s="282" t="s">
        <v>363</v>
      </c>
      <c r="B431" s="302">
        <f>SUM(B429:B430)</f>
        <v>18.42694030816396</v>
      </c>
      <c r="C431" s="299" t="str">
        <f>CONCATENATE("(",ROUND((B431/$H431)*100,1),")")</f>
        <v>(52.9)</v>
      </c>
      <c r="D431" s="302">
        <f>SUM(D429:D430)</f>
        <v>13.767163903485855</v>
      </c>
      <c r="E431" s="299" t="str">
        <f>CONCATENATE("(",ROUND((D431/$H431)*100,1),")")</f>
        <v>(39.5)</v>
      </c>
      <c r="F431" s="302">
        <f>SUM(F429:F430)</f>
        <v>2.6488957883501651</v>
      </c>
      <c r="G431" s="299" t="str">
        <f>CONCATENATE("(",ROUND((F431/$H431)*100,1),")")</f>
        <v>(7.6)</v>
      </c>
      <c r="H431" s="302">
        <f>SUM(H429:H430)</f>
        <v>34.842999999999982</v>
      </c>
      <c r="I431" s="299" t="str">
        <f>CONCATENATE("(",ROUND((H431/$H431)*100,1),")")</f>
        <v>(100)</v>
      </c>
      <c r="K431" s="302">
        <f t="shared" si="321"/>
        <v>1.8183071772577364</v>
      </c>
      <c r="L431" s="302">
        <f t="shared" si="322"/>
        <v>0.74104998470046013</v>
      </c>
      <c r="M431" s="302">
        <f t="shared" si="323"/>
        <v>0.30164283804181924</v>
      </c>
      <c r="N431" s="302">
        <f t="shared" si="324"/>
        <v>2.8610000000000158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5.5975766618379774</v>
      </c>
      <c r="C434" s="299" t="str">
        <f>CONCATENATE("(",ROUND((B434/$H436)*100,1),")")</f>
        <v>(14.8)</v>
      </c>
      <c r="D434" s="302">
        <f>'Ind T6'!R180</f>
        <v>1.9065283189823361</v>
      </c>
      <c r="E434" s="299" t="str">
        <f>CONCATENATE("(",ROUND((D434/$H436)*100,1),")")</f>
        <v>(5.1)</v>
      </c>
      <c r="F434" s="302">
        <f>'Ind T6'!S180</f>
        <v>0.66205692895212942</v>
      </c>
      <c r="G434" s="299" t="str">
        <f>CONCATENATE("(",ROUND((F434/$H436)*100,1),")")</f>
        <v>(1.8)</v>
      </c>
      <c r="H434" s="302">
        <f>SUM(B434,D434,F434)</f>
        <v>8.1661619097724429</v>
      </c>
      <c r="I434" s="299" t="str">
        <f>CONCATENATE("(",ROUND((H434/$H436)*100,1),")")</f>
        <v>(21.7)</v>
      </c>
      <c r="K434" s="302">
        <f>B439-B434</f>
        <v>0.53858641090704218</v>
      </c>
      <c r="L434" s="302">
        <f>D439-D434</f>
        <v>0.26918762332796242</v>
      </c>
      <c r="M434" s="302">
        <f>F439-F434</f>
        <v>-1.7476594657419131E-2</v>
      </c>
      <c r="N434" s="302">
        <f>SUM(K434:M434)</f>
        <v>0.79029743957758547</v>
      </c>
    </row>
    <row r="435" spans="1:14" x14ac:dyDescent="0.2">
      <c r="A435" s="282" t="s">
        <v>365</v>
      </c>
      <c r="B435" s="302">
        <f>'Ind T6'!Q179</f>
        <v>14.64767082358372</v>
      </c>
      <c r="C435" s="299" t="str">
        <f>CONCATENATE("(",ROUND((B435/$H436)*100,1),")")</f>
        <v>(38.8)</v>
      </c>
      <c r="D435" s="302">
        <f>'Ind T6'!R179</f>
        <v>12.60168556920398</v>
      </c>
      <c r="E435" s="299" t="str">
        <f>CONCATENATE("(",ROUND((D435/$H436)*100,1),")")</f>
        <v>(33.4)</v>
      </c>
      <c r="F435" s="302">
        <f>'Ind T6'!S179</f>
        <v>2.2884816974398547</v>
      </c>
      <c r="G435" s="299" t="str">
        <f>CONCATENATE("(",ROUND((F435/$H436)*100,1),")")</f>
        <v>(6.1)</v>
      </c>
      <c r="H435" s="302">
        <f t="shared" ref="H435" si="325">SUM(B435,D435,F435)</f>
        <v>29.537838090227556</v>
      </c>
      <c r="I435" s="299" t="str">
        <f>CONCATENATE("(",ROUND((H435/$H436)*100,1),")")</f>
        <v>(78.3)</v>
      </c>
      <c r="K435" s="302">
        <f t="shared" ref="K435:K436" si="326">B440-B435</f>
        <v>2.2101601105385136</v>
      </c>
      <c r="L435" s="302">
        <f t="shared" ref="L435:L436" si="327">D440-D435</f>
        <v>0.23195072018475749</v>
      </c>
      <c r="M435" s="302">
        <f t="shared" ref="M435:M436" si="328">F440-F435</f>
        <v>0.43659172969907978</v>
      </c>
      <c r="N435" s="302">
        <f t="shared" ref="N435:N436" si="329">SUM(K435:M435)</f>
        <v>2.8787025604223508</v>
      </c>
    </row>
    <row r="436" spans="1:14" x14ac:dyDescent="0.2">
      <c r="A436" s="282" t="s">
        <v>363</v>
      </c>
      <c r="B436" s="302">
        <f>SUM(B434:B435)</f>
        <v>20.245247485421697</v>
      </c>
      <c r="C436" s="299" t="str">
        <f>CONCATENATE("(",ROUND((B436/$H436)*100,1),")")</f>
        <v>(53.7)</v>
      </c>
      <c r="D436" s="302">
        <f>SUM(D434:D435)</f>
        <v>14.508213888186315</v>
      </c>
      <c r="E436" s="299" t="str">
        <f>CONCATENATE("(",ROUND((D436/$H436)*100,1),")")</f>
        <v>(38.5)</v>
      </c>
      <c r="F436" s="302">
        <f>SUM(F434:F435)</f>
        <v>2.9505386263919844</v>
      </c>
      <c r="G436" s="299" t="str">
        <f>CONCATENATE("(",ROUND((F436/$H436)*100,1),")")</f>
        <v>(7.8)</v>
      </c>
      <c r="H436" s="302">
        <f>SUM(H434:H435)</f>
        <v>37.704000000000001</v>
      </c>
      <c r="I436" s="299" t="str">
        <f>CONCATENATE("(",ROUND((H436/$H436)*100,1),")")</f>
        <v>(100)</v>
      </c>
      <c r="K436" s="302">
        <f t="shared" si="326"/>
        <v>2.7487465214455575</v>
      </c>
      <c r="L436" s="302">
        <f t="shared" si="327"/>
        <v>0.50113834351272146</v>
      </c>
      <c r="M436" s="302">
        <f t="shared" si="328"/>
        <v>0.4191151350416602</v>
      </c>
      <c r="N436" s="302">
        <f t="shared" si="329"/>
        <v>3.6689999999999392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6.1361630727450196</v>
      </c>
      <c r="C439" s="299" t="str">
        <f>CONCATENATE("(",ROUND((B439/$H441)*100,1),")")</f>
        <v>(14.8)</v>
      </c>
      <c r="D439" s="302">
        <f>'Ind T6'!W180</f>
        <v>2.1757159423102985</v>
      </c>
      <c r="E439" s="299" t="str">
        <f>CONCATENATE("(",ROUND((D439/$H441)*100,1),")")</f>
        <v>(5.3)</v>
      </c>
      <c r="F439" s="302">
        <f>'Ind T6'!X180</f>
        <v>0.64458033429471029</v>
      </c>
      <c r="G439" s="299" t="str">
        <f>CONCATENATE("(",ROUND((F439/$H441)*100,1),")")</f>
        <v>(1.6)</v>
      </c>
      <c r="H439" s="302">
        <f>SUM(B439,D439,F439)</f>
        <v>8.9564593493500286</v>
      </c>
      <c r="I439" s="299" t="str">
        <f>CONCATENATE("(",ROUND((H439/$H441)*100,1),")")</f>
        <v>(21.6)</v>
      </c>
      <c r="K439" s="302">
        <f>B439-B429</f>
        <v>0.94835133503867475</v>
      </c>
      <c r="L439" s="302">
        <f>D439-D429</f>
        <v>0.45408560407551346</v>
      </c>
      <c r="M439" s="302">
        <f>F439-F429</f>
        <v>-5.6548195459853456E-3</v>
      </c>
      <c r="N439" s="302">
        <f>SUM(K439:M439)</f>
        <v>1.3967821195682029</v>
      </c>
    </row>
    <row r="440" spans="1:14" x14ac:dyDescent="0.2">
      <c r="A440" s="282" t="s">
        <v>365</v>
      </c>
      <c r="B440" s="302">
        <f>'Ind T6'!V179</f>
        <v>16.857830934122234</v>
      </c>
      <c r="C440" s="299" t="str">
        <f>CONCATENATE("(",ROUND((B440/$H441)*100,1),")")</f>
        <v>(40.7)</v>
      </c>
      <c r="D440" s="302">
        <f>'Ind T6'!W179</f>
        <v>12.833636289388737</v>
      </c>
      <c r="E440" s="299" t="str">
        <f>CONCATENATE("(",ROUND((D440/$H441)*100,1),")")</f>
        <v>(31)</v>
      </c>
      <c r="F440" s="302">
        <f>'Ind T6'!X179</f>
        <v>2.7250734271389345</v>
      </c>
      <c r="G440" s="299" t="str">
        <f>CONCATENATE("(",ROUND((F440/$H441)*100,1),")")</f>
        <v>(6.6)</v>
      </c>
      <c r="H440" s="302">
        <f t="shared" ref="H440" si="330">SUM(B440,D440,F440)</f>
        <v>32.416540650649907</v>
      </c>
      <c r="I440" s="299" t="str">
        <f>CONCATENATE("(",ROUND((H440/$H441)*100,1),")")</f>
        <v>(78.4)</v>
      </c>
      <c r="K440" s="302">
        <f t="shared" ref="K440:K441" si="331">B440-B430</f>
        <v>3.6187023636646174</v>
      </c>
      <c r="L440" s="302">
        <f t="shared" ref="L440:L441" si="332">D440-D430</f>
        <v>0.78810272413766747</v>
      </c>
      <c r="M440" s="302">
        <f t="shared" ref="M440:M441" si="333">F440-F430</f>
        <v>0.72641279262946523</v>
      </c>
      <c r="N440" s="302">
        <f t="shared" ref="N440:N441" si="334">SUM(K440:M440)</f>
        <v>5.1332178804317499</v>
      </c>
    </row>
    <row r="441" spans="1:14" x14ac:dyDescent="0.2">
      <c r="A441" s="282" t="s">
        <v>363</v>
      </c>
      <c r="B441" s="302">
        <f>SUM(B439:B440)</f>
        <v>22.993994006867254</v>
      </c>
      <c r="C441" s="299" t="str">
        <f>CONCATENATE("(",ROUND((B441/$H441)*100,1),")")</f>
        <v>(55.6)</v>
      </c>
      <c r="D441" s="302">
        <f>SUM(D439:D440)</f>
        <v>15.009352231699037</v>
      </c>
      <c r="E441" s="299" t="str">
        <f>CONCATENATE("(",ROUND((D441/$H441)*100,1),")")</f>
        <v>(36.3)</v>
      </c>
      <c r="F441" s="302">
        <f>SUM(F439:F440)</f>
        <v>3.3696537614336446</v>
      </c>
      <c r="G441" s="299" t="str">
        <f>CONCATENATE("(",ROUND((F441/$H441)*100,1),")")</f>
        <v>(8.1)</v>
      </c>
      <c r="H441" s="302">
        <f>SUM(H439:H440)</f>
        <v>41.372999999999934</v>
      </c>
      <c r="I441" s="299" t="str">
        <f>CONCATENATE("(",ROUND((H441/$H441)*100,1),")")</f>
        <v>(100)</v>
      </c>
      <c r="K441" s="302">
        <f t="shared" si="331"/>
        <v>4.5670536987032939</v>
      </c>
      <c r="L441" s="302">
        <f t="shared" si="332"/>
        <v>1.2421883282131816</v>
      </c>
      <c r="M441" s="302">
        <f t="shared" si="333"/>
        <v>0.72075797308347944</v>
      </c>
      <c r="N441" s="302">
        <f t="shared" si="334"/>
        <v>6.529999999999955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1.298123230148249</v>
      </c>
      <c r="C450" s="299" t="str">
        <f>CONCATENATE("(",ROUND((B450/$H452)*100,1),")")</f>
        <v>(18)</v>
      </c>
      <c r="D450" s="302">
        <f>'Ind T6'!M189</f>
        <v>1.6769299873124233</v>
      </c>
      <c r="E450" s="299" t="str">
        <f>CONCATENATE("(",ROUND((D450/$H452)*100,1),")")</f>
        <v>(23.3)</v>
      </c>
      <c r="F450" s="302">
        <f>'Ind T6'!N189</f>
        <v>0.69117468998167086</v>
      </c>
      <c r="G450" s="299" t="str">
        <f>CONCATENATE("(",ROUND((F450/$H452)*100,1),")")</f>
        <v>(9.6)</v>
      </c>
      <c r="H450" s="302">
        <f>SUM(B450,D450,F450)</f>
        <v>3.6662279074423436</v>
      </c>
      <c r="I450" s="299" t="str">
        <f>CONCATENATE("(",ROUND((H450/$H452)*100,1),")")</f>
        <v>(50.9)</v>
      </c>
      <c r="K450" s="302">
        <f>B455-B450</f>
        <v>-0.1759772020619732</v>
      </c>
      <c r="L450" s="302">
        <f>D455-D450</f>
        <v>-0.18236480216982875</v>
      </c>
      <c r="M450" s="302">
        <f>F455-F450</f>
        <v>-0.1689244366552034</v>
      </c>
      <c r="N450" s="302">
        <f>SUM(K450:M450)</f>
        <v>-0.52726644088700536</v>
      </c>
    </row>
    <row r="451" spans="1:14" x14ac:dyDescent="0.2">
      <c r="A451" s="282" t="s">
        <v>365</v>
      </c>
      <c r="B451" s="302">
        <f>'Ind T6'!L188</f>
        <v>0.97984962404995124</v>
      </c>
      <c r="C451" s="299" t="str">
        <f>CONCATENATE("(",ROUND((B451/$H452)*100,1),")")</f>
        <v>(13.6)</v>
      </c>
      <c r="D451" s="302">
        <f>'Ind T6'!M188</f>
        <v>2.0472297627368183</v>
      </c>
      <c r="E451" s="299" t="str">
        <f>CONCATENATE("(",ROUND((D451/$H452)*100,1),")")</f>
        <v>(28.4)</v>
      </c>
      <c r="F451" s="302">
        <f>'Ind T6'!N188</f>
        <v>0.50669270577088255</v>
      </c>
      <c r="G451" s="299" t="str">
        <f>CONCATENATE("(",ROUND((F451/$H452)*100,1),")")</f>
        <v>(7)</v>
      </c>
      <c r="H451" s="302">
        <f t="shared" ref="H451" si="335">SUM(B451,D451,F451)</f>
        <v>3.5337720925576521</v>
      </c>
      <c r="I451" s="299" t="str">
        <f>CONCATENATE("(",ROUND((H451/$H452)*100,1),")")</f>
        <v>(49.1)</v>
      </c>
      <c r="K451" s="302">
        <f t="shared" ref="K451:K452" si="336">B456-B451</f>
        <v>-0.18822083625935648</v>
      </c>
      <c r="L451" s="302">
        <f t="shared" ref="L451:L452" si="337">D456-D451</f>
        <v>-0.27147732108427935</v>
      </c>
      <c r="M451" s="302">
        <f t="shared" ref="M451:M452" si="338">F456-F451</f>
        <v>-0.1350354017693558</v>
      </c>
      <c r="N451" s="302">
        <f t="shared" ref="N451:N452" si="339">SUM(K451:M451)</f>
        <v>-0.59473355911299164</v>
      </c>
    </row>
    <row r="452" spans="1:14" x14ac:dyDescent="0.2">
      <c r="A452" s="282" t="s">
        <v>363</v>
      </c>
      <c r="B452" s="302">
        <f>SUM(B450:B451)</f>
        <v>2.2779728541982003</v>
      </c>
      <c r="C452" s="299" t="str">
        <f>CONCATENATE("(",ROUND((B452/$H452)*100,1),")")</f>
        <v>(31.6)</v>
      </c>
      <c r="D452" s="302">
        <f>SUM(D450:D451)</f>
        <v>3.7241597500492416</v>
      </c>
      <c r="E452" s="299" t="str">
        <f>CONCATENATE("(",ROUND((D452/$H452)*100,1),")")</f>
        <v>(51.7)</v>
      </c>
      <c r="F452" s="302">
        <f>SUM(F450:F451)</f>
        <v>1.1978673957525534</v>
      </c>
      <c r="G452" s="299" t="str">
        <f>CONCATENATE("(",ROUND((F452/$H452)*100,1),")")</f>
        <v>(16.6)</v>
      </c>
      <c r="H452" s="302">
        <f>SUM(H450:H451)</f>
        <v>7.1999999999999957</v>
      </c>
      <c r="I452" s="299" t="str">
        <f>CONCATENATE("(",ROUND((H452/$H452)*100,1),")")</f>
        <v>(100)</v>
      </c>
      <c r="K452" s="302">
        <f t="shared" si="336"/>
        <v>-0.36419803832132969</v>
      </c>
      <c r="L452" s="302">
        <f t="shared" si="337"/>
        <v>-0.45384212325410811</v>
      </c>
      <c r="M452" s="302">
        <f t="shared" si="338"/>
        <v>-0.3039598384245592</v>
      </c>
      <c r="N452" s="302">
        <f t="shared" si="339"/>
        <v>-1.121999999999997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1.1221460280862758</v>
      </c>
      <c r="C455" s="299" t="str">
        <f>CONCATENATE("(",ROUND((B455/$H457)*100,1),")")</f>
        <v>(18.5)</v>
      </c>
      <c r="D455" s="302">
        <f>'Ind T6'!R189</f>
        <v>1.4945651851425945</v>
      </c>
      <c r="E455" s="299" t="str">
        <f>CONCATENATE("(",ROUND((D455/$H457)*100,1),")")</f>
        <v>(24.6)</v>
      </c>
      <c r="F455" s="302">
        <f>'Ind T6'!S189</f>
        <v>0.52225025332646746</v>
      </c>
      <c r="G455" s="299" t="str">
        <f>CONCATENATE("(",ROUND((F455/$H457)*100,1),")")</f>
        <v>(8.6)</v>
      </c>
      <c r="H455" s="302">
        <f>SUM(B455,D455,F455)</f>
        <v>3.138961466555338</v>
      </c>
      <c r="I455" s="299" t="str">
        <f>CONCATENATE("(",ROUND((H455/$H457)*100,1),")")</f>
        <v>(51.6)</v>
      </c>
      <c r="K455" s="302">
        <f>B460-B455</f>
        <v>5.14409269218985E-2</v>
      </c>
      <c r="L455" s="302">
        <f>D460-D455</f>
        <v>0.12119475858961626</v>
      </c>
      <c r="M455" s="302">
        <f>F460-F455</f>
        <v>1.2321772492029481E-2</v>
      </c>
      <c r="N455" s="302">
        <f>SUM(K455:M455)</f>
        <v>0.18495745800354424</v>
      </c>
    </row>
    <row r="456" spans="1:14" x14ac:dyDescent="0.2">
      <c r="A456" s="282" t="s">
        <v>365</v>
      </c>
      <c r="B456" s="302">
        <f>'Ind T6'!Q188</f>
        <v>0.79162878779059476</v>
      </c>
      <c r="C456" s="299" t="str">
        <f>CONCATENATE("(",ROUND((B456/$H457)*100,1),")")</f>
        <v>(13)</v>
      </c>
      <c r="D456" s="302">
        <f>'Ind T6'!R188</f>
        <v>1.775752441652539</v>
      </c>
      <c r="E456" s="299" t="str">
        <f>CONCATENATE("(",ROUND((D456/$H457)*100,1),")")</f>
        <v>(29.2)</v>
      </c>
      <c r="F456" s="302">
        <f>'Ind T6'!S188</f>
        <v>0.37165730400152674</v>
      </c>
      <c r="G456" s="299" t="str">
        <f>CONCATENATE("(",ROUND((F456/$H457)*100,1),")")</f>
        <v>(6.1)</v>
      </c>
      <c r="H456" s="302">
        <f t="shared" ref="H456" si="340">SUM(B456,D456,F456)</f>
        <v>2.9390385334446609</v>
      </c>
      <c r="I456" s="299" t="str">
        <f>CONCATENATE("(",ROUND((H456/$H457)*100,1),")")</f>
        <v>(48.4)</v>
      </c>
      <c r="K456" s="302">
        <f t="shared" ref="K456:K457" si="341">B461-B456</f>
        <v>-1.9943143419270393E-2</v>
      </c>
      <c r="L456" s="302">
        <f t="shared" ref="L456:L457" si="342">D461-D456</f>
        <v>6.1125360659391115E-2</v>
      </c>
      <c r="M456" s="302">
        <f t="shared" ref="M456:M457" si="343">F461-F456</f>
        <v>2.7860324756349752E-2</v>
      </c>
      <c r="N456" s="302">
        <f t="shared" ref="N456:N457" si="344">SUM(K456:M456)</f>
        <v>6.9042541996470475E-2</v>
      </c>
    </row>
    <row r="457" spans="1:14" x14ac:dyDescent="0.2">
      <c r="A457" s="282" t="s">
        <v>363</v>
      </c>
      <c r="B457" s="302">
        <f>SUM(B455:B456)</f>
        <v>1.9137748158768706</v>
      </c>
      <c r="C457" s="299" t="str">
        <f>CONCATENATE("(",ROUND((B457/$H457)*100,1),")")</f>
        <v>(31.5)</v>
      </c>
      <c r="D457" s="302">
        <f>SUM(D455:D456)</f>
        <v>3.2703176267951335</v>
      </c>
      <c r="E457" s="299" t="str">
        <f>CONCATENATE("(",ROUND((D457/$H457)*100,1),")")</f>
        <v>(53.8)</v>
      </c>
      <c r="F457" s="302">
        <f>SUM(F455:F456)</f>
        <v>0.89390755732799421</v>
      </c>
      <c r="G457" s="299" t="str">
        <f>CONCATENATE("(",ROUND((F457/$H457)*100,1),")")</f>
        <v>(14.7)</v>
      </c>
      <c r="H457" s="302">
        <f>SUM(H455:H456)</f>
        <v>6.0779999999999994</v>
      </c>
      <c r="I457" s="299" t="str">
        <f>CONCATENATE("(",ROUND((H457/$H457)*100,1),")")</f>
        <v>(100)</v>
      </c>
      <c r="K457" s="302">
        <f t="shared" si="341"/>
        <v>3.1497783502627996E-2</v>
      </c>
      <c r="L457" s="302">
        <f t="shared" si="342"/>
        <v>0.18232011924900737</v>
      </c>
      <c r="M457" s="302">
        <f t="shared" si="343"/>
        <v>4.0182097248379289E-2</v>
      </c>
      <c r="N457" s="302">
        <f t="shared" si="344"/>
        <v>0.25400000000001466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1.1735869550081743</v>
      </c>
      <c r="C460" s="299" t="str">
        <f>CONCATENATE("(",ROUND((B460/$H462)*100,1),")")</f>
        <v>(18.5)</v>
      </c>
      <c r="D460" s="302">
        <f>'Ind T6'!W189</f>
        <v>1.6157599437322108</v>
      </c>
      <c r="E460" s="299" t="str">
        <f>CONCATENATE("(",ROUND((D460/$H462)*100,1),")")</f>
        <v>(25.5)</v>
      </c>
      <c r="F460" s="302">
        <f>'Ind T6'!X189</f>
        <v>0.53457202581849694</v>
      </c>
      <c r="G460" s="299" t="str">
        <f>CONCATENATE("(",ROUND((F460/$H462)*100,1),")")</f>
        <v>(8.4)</v>
      </c>
      <c r="H460" s="302">
        <f>SUM(B460,D460,F460)</f>
        <v>3.3239189245588823</v>
      </c>
      <c r="I460" s="299" t="str">
        <f>CONCATENATE("(",ROUND((H460/$H462)*100,1),")")</f>
        <v>(52.5)</v>
      </c>
      <c r="K460" s="302">
        <f>B460-B450</f>
        <v>-0.1245362751400747</v>
      </c>
      <c r="L460" s="302">
        <f>D460-D450</f>
        <v>-6.1170043580212496E-2</v>
      </c>
      <c r="M460" s="302">
        <f>F460-F450</f>
        <v>-0.15660266416317392</v>
      </c>
      <c r="N460" s="302">
        <f>SUM(K460:M460)</f>
        <v>-0.34230898288346112</v>
      </c>
    </row>
    <row r="461" spans="1:14" x14ac:dyDescent="0.2">
      <c r="A461" s="282" t="s">
        <v>365</v>
      </c>
      <c r="B461" s="302">
        <f>'Ind T6'!V188</f>
        <v>0.77168564437132436</v>
      </c>
      <c r="C461" s="299" t="str">
        <f>CONCATENATE("(",ROUND((B461/$H462)*100,1),")")</f>
        <v>(12.2)</v>
      </c>
      <c r="D461" s="302">
        <f>'Ind T6'!W188</f>
        <v>1.8368778023119301</v>
      </c>
      <c r="E461" s="299" t="str">
        <f>CONCATENATE("(",ROUND((D461/$H462)*100,1),")")</f>
        <v>(29)</v>
      </c>
      <c r="F461" s="302">
        <f>'Ind T6'!X188</f>
        <v>0.3995176287578765</v>
      </c>
      <c r="G461" s="299" t="str">
        <f>CONCATENATE("(",ROUND((F461/$H462)*100,1),")")</f>
        <v>(6.3)</v>
      </c>
      <c r="H461" s="302">
        <f t="shared" ref="H461" si="345">SUM(B461,D461,F461)</f>
        <v>3.0080810754411309</v>
      </c>
      <c r="I461" s="299" t="str">
        <f>CONCATENATE("(",ROUND((H461/$H462)*100,1),")")</f>
        <v>(47.5)</v>
      </c>
      <c r="K461" s="302">
        <f t="shared" ref="K461:K462" si="346">B461-B451</f>
        <v>-0.20816397967862688</v>
      </c>
      <c r="L461" s="302">
        <f t="shared" ref="L461:L462" si="347">D461-D451</f>
        <v>-0.21035196042488824</v>
      </c>
      <c r="M461" s="302">
        <f t="shared" ref="M461:M462" si="348">F461-F451</f>
        <v>-0.10717507701300605</v>
      </c>
      <c r="N461" s="302">
        <f t="shared" ref="N461:N462" si="349">SUM(K461:M461)</f>
        <v>-0.52569101711652122</v>
      </c>
    </row>
    <row r="462" spans="1:14" x14ac:dyDescent="0.2">
      <c r="A462" s="282" t="s">
        <v>363</v>
      </c>
      <c r="B462" s="302">
        <f>SUM(B460:B461)</f>
        <v>1.9452725993794986</v>
      </c>
      <c r="C462" s="299" t="str">
        <f>CONCATENATE("(",ROUND((B462/$H462)*100,1),")")</f>
        <v>(30.7)</v>
      </c>
      <c r="D462" s="302">
        <f>SUM(D460:D461)</f>
        <v>3.4526377460441409</v>
      </c>
      <c r="E462" s="299" t="str">
        <f>CONCATENATE("(",ROUND((D462/$H462)*100,1),")")</f>
        <v>(54.5)</v>
      </c>
      <c r="F462" s="302">
        <f>SUM(F460:F461)</f>
        <v>0.9340896545763735</v>
      </c>
      <c r="G462" s="299" t="str">
        <f>CONCATENATE("(",ROUND((F462/$H462)*100,1),")")</f>
        <v>(14.8)</v>
      </c>
      <c r="H462" s="302">
        <f>SUM(H460:H461)</f>
        <v>6.3320000000000132</v>
      </c>
      <c r="I462" s="299" t="str">
        <f>CONCATENATE("(",ROUND((H462/$H462)*100,1),")")</f>
        <v>(100)</v>
      </c>
      <c r="K462" s="302">
        <f t="shared" si="346"/>
        <v>-0.33270025481870169</v>
      </c>
      <c r="L462" s="302">
        <f t="shared" si="347"/>
        <v>-0.27152200400510074</v>
      </c>
      <c r="M462" s="302">
        <f t="shared" si="348"/>
        <v>-0.26377774117617991</v>
      </c>
      <c r="N462" s="302">
        <f t="shared" si="349"/>
        <v>-0.86799999999998234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1.6135064393538407</v>
      </c>
      <c r="C471" s="299" t="str">
        <f>CONCATENATE("(",ROUND((B471/$H473)*100,1),")")</f>
        <v>(21)</v>
      </c>
      <c r="D471" s="302">
        <f>'Ind T6'!M198</f>
        <v>0.20558952819476053</v>
      </c>
      <c r="E471" s="299" t="str">
        <f>CONCATENATE("(",ROUND((D471/$H473)*100,1),")")</f>
        <v>(2.7)</v>
      </c>
      <c r="F471" s="302">
        <f>'Ind T6'!N198</f>
        <v>0.96837250482811466</v>
      </c>
      <c r="G471" s="299" t="str">
        <f>CONCATENATE("(",ROUND((F471/$H473)*100,1),")")</f>
        <v>(12.6)</v>
      </c>
      <c r="H471" s="302">
        <f>SUM(B471,D471,F471)</f>
        <v>2.787468472376716</v>
      </c>
      <c r="I471" s="299" t="str">
        <f>CONCATENATE("(",ROUND((H471/$H473)*100,1),")")</f>
        <v>(36.3)</v>
      </c>
      <c r="K471" s="302">
        <f>B476-B471</f>
        <v>5.8933689727500571E-3</v>
      </c>
      <c r="L471" s="302">
        <f>D476-D471</f>
        <v>-6.4688074924244277E-3</v>
      </c>
      <c r="M471" s="302">
        <f>F476-F471</f>
        <v>2.4491836410055479E-3</v>
      </c>
      <c r="N471" s="302">
        <f>SUM(K471:M471)</f>
        <v>1.8737451213311773E-3</v>
      </c>
    </row>
    <row r="472" spans="1:14" x14ac:dyDescent="0.2">
      <c r="A472" s="282" t="s">
        <v>365</v>
      </c>
      <c r="B472" s="302">
        <f>'Ind T6'!L197</f>
        <v>1.7139308399422741</v>
      </c>
      <c r="C472" s="299" t="str">
        <f>CONCATENATE("(",ROUND((B472/$H473)*100,1),")")</f>
        <v>(22.3)</v>
      </c>
      <c r="D472" s="302">
        <f>'Ind T6'!M197</f>
        <v>1.5073141542608024</v>
      </c>
      <c r="E472" s="299" t="str">
        <f>CONCATENATE("(",ROUND((D472/$H473)*100,1),")")</f>
        <v>(19.6)</v>
      </c>
      <c r="F472" s="302">
        <f>'Ind T6'!N197</f>
        <v>1.6662865334202195</v>
      </c>
      <c r="G472" s="299" t="str">
        <f>CONCATENATE("(",ROUND((F472/$H473)*100,1),")")</f>
        <v>(21.7)</v>
      </c>
      <c r="H472" s="302">
        <f t="shared" ref="H472" si="350">SUM(B472,D472,F472)</f>
        <v>4.8875315276232962</v>
      </c>
      <c r="I472" s="299" t="str">
        <f>CONCATENATE("(",ROUND((H472/$H473)*100,1),")")</f>
        <v>(63.7)</v>
      </c>
      <c r="K472" s="302">
        <f t="shared" ref="K472:K473" si="351">B477-B472</f>
        <v>-0.10043148756752474</v>
      </c>
      <c r="L472" s="302">
        <f t="shared" ref="L472:L473" si="352">D477-D472</f>
        <v>-6.3433242725645878E-2</v>
      </c>
      <c r="M472" s="302">
        <f t="shared" ref="M472:M473" si="353">F477-F472</f>
        <v>-4.2009014828175761E-2</v>
      </c>
      <c r="N472" s="302">
        <f t="shared" ref="N472:N473" si="354">SUM(K472:M472)</f>
        <v>-0.20587374512134637</v>
      </c>
    </row>
    <row r="473" spans="1:14" x14ac:dyDescent="0.2">
      <c r="A473" s="282" t="s">
        <v>363</v>
      </c>
      <c r="B473" s="302">
        <f>SUM(B471:B472)</f>
        <v>3.3274372792961149</v>
      </c>
      <c r="C473" s="299" t="str">
        <f>CONCATENATE("(",ROUND((B473/$H473)*100,1),")")</f>
        <v>(43.4)</v>
      </c>
      <c r="D473" s="302">
        <f>SUM(D471:D472)</f>
        <v>1.712903682455563</v>
      </c>
      <c r="E473" s="299" t="str">
        <f>CONCATENATE("(",ROUND((D473/$H473)*100,1),")")</f>
        <v>(22.3)</v>
      </c>
      <c r="F473" s="302">
        <f>SUM(F471:F472)</f>
        <v>2.6346590382483344</v>
      </c>
      <c r="G473" s="299" t="str">
        <f>CONCATENATE("(",ROUND((F473/$H473)*100,1),")")</f>
        <v>(34.3)</v>
      </c>
      <c r="H473" s="302">
        <f>SUM(H471:H472)</f>
        <v>7.6750000000000123</v>
      </c>
      <c r="I473" s="299" t="str">
        <f>CONCATENATE("(",ROUND((H473/$H473)*100,1),")")</f>
        <v>(100)</v>
      </c>
      <c r="K473" s="302">
        <f t="shared" si="351"/>
        <v>-9.45381185947749E-2</v>
      </c>
      <c r="L473" s="302">
        <f t="shared" si="352"/>
        <v>-6.9902050218070499E-2</v>
      </c>
      <c r="M473" s="302">
        <f t="shared" si="353"/>
        <v>-3.9559831187170325E-2</v>
      </c>
      <c r="N473" s="302">
        <f t="shared" si="354"/>
        <v>-0.20400000000001572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1.6193998083265908</v>
      </c>
      <c r="C476" s="299" t="str">
        <f>CONCATENATE("(",ROUND((B476/$H478)*100,1),")")</f>
        <v>(21.7)</v>
      </c>
      <c r="D476" s="302">
        <f>'Ind T6'!R198</f>
        <v>0.19912072070233611</v>
      </c>
      <c r="E476" s="299" t="str">
        <f>CONCATENATE("(",ROUND((D476/$H478)*100,1),")")</f>
        <v>(2.7)</v>
      </c>
      <c r="F476" s="302">
        <f>'Ind T6'!S198</f>
        <v>0.9708216884691202</v>
      </c>
      <c r="G476" s="299" t="str">
        <f>CONCATENATE("(",ROUND((F476/$H478)*100,1),")")</f>
        <v>(13)</v>
      </c>
      <c r="H476" s="302">
        <f>SUM(B476,D476,F476)</f>
        <v>2.7893422174980471</v>
      </c>
      <c r="I476" s="299" t="str">
        <f>CONCATENATE("(",ROUND((H476/$H478)*100,1),")")</f>
        <v>(37.3)</v>
      </c>
      <c r="K476" s="302">
        <f>B481-B476</f>
        <v>8.2958880449763184E-2</v>
      </c>
      <c r="L476" s="302">
        <f>D481-D476</f>
        <v>1.2678009205184804E-3</v>
      </c>
      <c r="M476" s="302">
        <f>F481-F476</f>
        <v>4.5513030906529583E-2</v>
      </c>
      <c r="N476" s="302">
        <f>SUM(K476:M476)</f>
        <v>0.12973971227681125</v>
      </c>
    </row>
    <row r="477" spans="1:14" x14ac:dyDescent="0.2">
      <c r="A477" s="282" t="s">
        <v>365</v>
      </c>
      <c r="B477" s="302">
        <f>'Ind T6'!Q197</f>
        <v>1.6134993523747494</v>
      </c>
      <c r="C477" s="299" t="str">
        <f>CONCATENATE("(",ROUND((B477/$H478)*100,1),")")</f>
        <v>(21.6)</v>
      </c>
      <c r="D477" s="302">
        <f>'Ind T6'!R197</f>
        <v>1.4438809115351565</v>
      </c>
      <c r="E477" s="299" t="str">
        <f>CONCATENATE("(",ROUND((D477/$H478)*100,1),")")</f>
        <v>(19.3)</v>
      </c>
      <c r="F477" s="302">
        <f>'Ind T6'!S197</f>
        <v>1.6242775185920437</v>
      </c>
      <c r="G477" s="299" t="str">
        <f>CONCATENATE("(",ROUND((F477/$H478)*100,1),")")</f>
        <v>(21.7)</v>
      </c>
      <c r="H477" s="302">
        <f t="shared" ref="H477" si="355">SUM(B477,D477,F477)</f>
        <v>4.681657782501949</v>
      </c>
      <c r="I477" s="299" t="str">
        <f>CONCATENATE("(",ROUND((H477/$H478)*100,1),")")</f>
        <v>(62.7)</v>
      </c>
      <c r="K477" s="302">
        <f t="shared" ref="K477:K478" si="356">B482-B477</f>
        <v>-6.8038269806671936E-2</v>
      </c>
      <c r="L477" s="302">
        <f t="shared" ref="L477:L478" si="357">D482-D477</f>
        <v>-4.1554487267799978E-2</v>
      </c>
      <c r="M477" s="302">
        <f t="shared" ref="M477:M478" si="358">F482-F477</f>
        <v>-2.0146955202340555E-2</v>
      </c>
      <c r="N477" s="302">
        <f t="shared" ref="N477:N478" si="359">SUM(K477:M477)</f>
        <v>-0.12973971227681247</v>
      </c>
    </row>
    <row r="478" spans="1:14" x14ac:dyDescent="0.2">
      <c r="A478" s="282" t="s">
        <v>363</v>
      </c>
      <c r="B478" s="302">
        <f>SUM(B476:B477)</f>
        <v>3.23289916070134</v>
      </c>
      <c r="C478" s="299" t="str">
        <f>CONCATENATE("(",ROUND((B478/$H478)*100,1),")")</f>
        <v>(43.3)</v>
      </c>
      <c r="D478" s="302">
        <f>SUM(D476:D477)</f>
        <v>1.6430016322374925</v>
      </c>
      <c r="E478" s="299" t="str">
        <f>CONCATENATE("(",ROUND((D478/$H478)*100,1),")")</f>
        <v>(22)</v>
      </c>
      <c r="F478" s="302">
        <f>SUM(F476:F477)</f>
        <v>2.595099207061164</v>
      </c>
      <c r="G478" s="299" t="str">
        <f>CONCATENATE("(",ROUND((F478/$H478)*100,1),")")</f>
        <v>(34.7)</v>
      </c>
      <c r="H478" s="302">
        <f>SUM(H476:H477)</f>
        <v>7.4709999999999965</v>
      </c>
      <c r="I478" s="299" t="str">
        <f>CONCATENATE("(",ROUND((H478/$H478)*100,1),")")</f>
        <v>(100)</v>
      </c>
      <c r="K478" s="302">
        <f t="shared" si="356"/>
        <v>1.4920610643091692E-2</v>
      </c>
      <c r="L478" s="302">
        <f t="shared" si="357"/>
        <v>-4.0286686347281275E-2</v>
      </c>
      <c r="M478" s="302">
        <f t="shared" si="358"/>
        <v>2.5366075704188695E-2</v>
      </c>
      <c r="N478" s="302">
        <f t="shared" si="359"/>
        <v>-8.8817841970012523E-16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1.702358688776354</v>
      </c>
      <c r="C481" s="299" t="str">
        <f>CONCATENATE("(",ROUND((B481/$H483)*100,1),")")</f>
        <v>(22.8)</v>
      </c>
      <c r="D481" s="302">
        <f>'Ind T6'!W198</f>
        <v>0.20038852162285459</v>
      </c>
      <c r="E481" s="299" t="str">
        <f>CONCATENATE("(",ROUND((D481/$H483)*100,1),")")</f>
        <v>(2.7)</v>
      </c>
      <c r="F481" s="302">
        <f>'Ind T6'!X198</f>
        <v>1.0163347193756498</v>
      </c>
      <c r="G481" s="299" t="str">
        <f>CONCATENATE("(",ROUND((F481/$H483)*100,1),")")</f>
        <v>(13.6)</v>
      </c>
      <c r="H481" s="302">
        <f>SUM(B481,D481,F481)</f>
        <v>2.9190819297748583</v>
      </c>
      <c r="I481" s="299" t="str">
        <f>CONCATENATE("(",ROUND((H481/$H483)*100,1),")")</f>
        <v>(39.1)</v>
      </c>
      <c r="K481" s="302">
        <f>B481-B471</f>
        <v>8.8852249422513241E-2</v>
      </c>
      <c r="L481" s="302">
        <f>D481-D471</f>
        <v>-5.2010065719059473E-3</v>
      </c>
      <c r="M481" s="302">
        <f>F481-F471</f>
        <v>4.7962214547535131E-2</v>
      </c>
      <c r="N481" s="302">
        <f>SUM(K481:M481)</f>
        <v>0.13161345739814242</v>
      </c>
    </row>
    <row r="482" spans="1:14" x14ac:dyDescent="0.2">
      <c r="A482" s="282" t="s">
        <v>365</v>
      </c>
      <c r="B482" s="302">
        <f>'Ind T6'!V197</f>
        <v>1.5454610825680775</v>
      </c>
      <c r="C482" s="299" t="str">
        <f>CONCATENATE("(",ROUND((B482/$H483)*100,1),")")</f>
        <v>(20.7)</v>
      </c>
      <c r="D482" s="302">
        <f>'Ind T6'!W197</f>
        <v>1.4023264242673565</v>
      </c>
      <c r="E482" s="299" t="str">
        <f>CONCATENATE("(",ROUND((D482/$H483)*100,1),")")</f>
        <v>(18.8)</v>
      </c>
      <c r="F482" s="302">
        <f>'Ind T6'!X197</f>
        <v>1.6041305633897032</v>
      </c>
      <c r="G482" s="299" t="str">
        <f>CONCATENATE("(",ROUND((F482/$H483)*100,1),")")</f>
        <v>(21.5)</v>
      </c>
      <c r="H482" s="302">
        <f t="shared" ref="H482" si="360">SUM(B482,D482,F482)</f>
        <v>4.5519180702251374</v>
      </c>
      <c r="I482" s="299" t="str">
        <f>CONCATENATE("(",ROUND((H482/$H483)*100,1),")")</f>
        <v>(60.9)</v>
      </c>
      <c r="K482" s="302">
        <f t="shared" ref="K482:K483" si="361">B482-B472</f>
        <v>-0.16846975737419667</v>
      </c>
      <c r="L482" s="302">
        <f t="shared" ref="L482:L483" si="362">D482-D472</f>
        <v>-0.10498772999344586</v>
      </c>
      <c r="M482" s="302">
        <f t="shared" ref="M482:M483" si="363">F482-F472</f>
        <v>-6.2155970030516317E-2</v>
      </c>
      <c r="N482" s="302">
        <f t="shared" ref="N482:N483" si="364">SUM(K482:M482)</f>
        <v>-0.33561345739815884</v>
      </c>
    </row>
    <row r="483" spans="1:14" x14ac:dyDescent="0.2">
      <c r="A483" s="282" t="s">
        <v>363</v>
      </c>
      <c r="B483" s="302">
        <f>SUM(B481:B482)</f>
        <v>3.2478197713444317</v>
      </c>
      <c r="C483" s="299" t="str">
        <f>CONCATENATE("(",ROUND((B483/$H483)*100,1),")")</f>
        <v>(43.5)</v>
      </c>
      <c r="D483" s="302">
        <f>SUM(D481:D482)</f>
        <v>1.6027149458902112</v>
      </c>
      <c r="E483" s="299" t="str">
        <f>CONCATENATE("(",ROUND((D483/$H483)*100,1),")")</f>
        <v>(21.5)</v>
      </c>
      <c r="F483" s="302">
        <f>SUM(F481:F482)</f>
        <v>2.6204652827653527</v>
      </c>
      <c r="G483" s="299" t="str">
        <f>CONCATENATE("(",ROUND((F483/$H483)*100,1),")")</f>
        <v>(35.1)</v>
      </c>
      <c r="H483" s="302">
        <f>SUM(H481:H482)</f>
        <v>7.4709999999999956</v>
      </c>
      <c r="I483" s="299" t="str">
        <f>CONCATENATE("(",ROUND((H483/$H483)*100,1),")")</f>
        <v>(100)</v>
      </c>
      <c r="K483" s="302">
        <f t="shared" si="361"/>
        <v>-7.9617507951683208E-2</v>
      </c>
      <c r="L483" s="302">
        <f t="shared" si="362"/>
        <v>-0.11018873656535177</v>
      </c>
      <c r="M483" s="302">
        <f t="shared" si="363"/>
        <v>-1.4193755482981629E-2</v>
      </c>
      <c r="N483" s="302">
        <f t="shared" si="364"/>
        <v>-0.20400000000001661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Cumbria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0.32607096340981367</v>
      </c>
      <c r="C8" s="300">
        <v>0.17738386549302904</v>
      </c>
      <c r="D8" s="300">
        <v>0.84986580891736963</v>
      </c>
      <c r="E8" s="300">
        <f>SUM(B8:D8)</f>
        <v>1.3533206378202123</v>
      </c>
      <c r="F8" s="300"/>
      <c r="G8" s="300">
        <v>0.41478238007734736</v>
      </c>
      <c r="H8" s="300">
        <v>1.656783632005605E-2</v>
      </c>
      <c r="I8" s="300">
        <v>0.46038058448227615</v>
      </c>
      <c r="J8" s="300">
        <f>SUM(G8:I8)</f>
        <v>0.8917308008796796</v>
      </c>
      <c r="K8" s="300"/>
      <c r="L8" s="300">
        <v>0.33523578985317481</v>
      </c>
      <c r="M8" s="300">
        <v>0.11749327595696205</v>
      </c>
      <c r="N8" s="300">
        <v>0.55546261429911514</v>
      </c>
      <c r="O8" s="300">
        <f>SUM(L8:N8)</f>
        <v>1.0081916801092521</v>
      </c>
      <c r="P8" s="300"/>
      <c r="Q8" s="300">
        <v>0.34402078499270505</v>
      </c>
      <c r="R8" s="300">
        <v>0.11690026674404305</v>
      </c>
      <c r="S8" s="300">
        <v>0.57825697163686518</v>
      </c>
      <c r="T8" s="300">
        <f>SUM(Q8:S8)</f>
        <v>1.0391780233736134</v>
      </c>
      <c r="U8" s="300"/>
      <c r="V8" s="300">
        <v>0.34850716284684963</v>
      </c>
      <c r="W8" s="300">
        <v>0.11015367243144226</v>
      </c>
      <c r="X8" s="300">
        <v>0.60389621465593335</v>
      </c>
      <c r="Y8" s="300">
        <f>SUM(V8:X8)</f>
        <v>1.0625570499342252</v>
      </c>
    </row>
    <row r="9" spans="1:25" x14ac:dyDescent="0.2">
      <c r="A9" s="260" t="s">
        <v>364</v>
      </c>
      <c r="B9" s="300">
        <v>1.0808590203992572</v>
      </c>
      <c r="C9" s="300">
        <v>9.4604728262421712E-3</v>
      </c>
      <c r="D9" s="300">
        <v>1.5513598689542973</v>
      </c>
      <c r="E9" s="300">
        <f t="shared" ref="E9:E10" si="0">SUM(B9:D9)</f>
        <v>2.6416793621797967</v>
      </c>
      <c r="F9" s="300"/>
      <c r="G9" s="300">
        <v>1.0664994813392943</v>
      </c>
      <c r="H9" s="300">
        <v>8.7970812318462262E-3</v>
      </c>
      <c r="I9" s="300">
        <v>2.131972636549178</v>
      </c>
      <c r="J9" s="300">
        <f t="shared" ref="J9:J10" si="1">SUM(G9:I9)</f>
        <v>3.2072691991203186</v>
      </c>
      <c r="K9" s="300"/>
      <c r="L9" s="300">
        <v>1.5263896360238927</v>
      </c>
      <c r="M9" s="300">
        <v>9.0604267528790715E-3</v>
      </c>
      <c r="N9" s="300">
        <v>1.5313582571139746</v>
      </c>
      <c r="O9" s="300">
        <f t="shared" ref="O9:O10" si="2">SUM(L9:N9)</f>
        <v>3.0668083198907463</v>
      </c>
      <c r="P9" s="300"/>
      <c r="Q9" s="300">
        <v>1.6191776076754547</v>
      </c>
      <c r="R9" s="300">
        <v>9.2939342503481973E-3</v>
      </c>
      <c r="S9" s="300">
        <v>1.5243504347005816</v>
      </c>
      <c r="T9" s="300">
        <f t="shared" ref="T9:T10" si="3">SUM(Q9:S9)</f>
        <v>3.1528219766263845</v>
      </c>
      <c r="U9" s="300"/>
      <c r="V9" s="300">
        <v>1.7800717969705995</v>
      </c>
      <c r="W9" s="300">
        <v>9.5283648500091925E-3</v>
      </c>
      <c r="X9" s="300">
        <v>1.4308427882451602</v>
      </c>
      <c r="Y9" s="300">
        <f t="shared" ref="Y9:Y10" si="4">SUM(V9:X9)</f>
        <v>3.220442950065769</v>
      </c>
    </row>
    <row r="10" spans="1:25" x14ac:dyDescent="0.2">
      <c r="A10" s="264" t="s">
        <v>363</v>
      </c>
      <c r="B10" s="301">
        <f>SUM(B8:B9)</f>
        <v>1.406929983809071</v>
      </c>
      <c r="C10" s="301">
        <f t="shared" ref="C10:D10" si="5">SUM(C8:C9)</f>
        <v>0.18684433831927122</v>
      </c>
      <c r="D10" s="301">
        <f t="shared" si="5"/>
        <v>2.401225677871667</v>
      </c>
      <c r="E10" s="301">
        <f t="shared" si="0"/>
        <v>3.995000000000009</v>
      </c>
      <c r="F10" s="301"/>
      <c r="G10" s="301">
        <f>SUM(G8:G9)</f>
        <v>1.4812818614166416</v>
      </c>
      <c r="H10" s="301">
        <f t="shared" ref="H10" si="6">SUM(H8:H9)</f>
        <v>2.5364917551902275E-2</v>
      </c>
      <c r="I10" s="301">
        <f t="shared" ref="I10" si="7">SUM(I8:I9)</f>
        <v>2.5923532210314542</v>
      </c>
      <c r="J10" s="301">
        <f t="shared" si="1"/>
        <v>4.0989999999999984</v>
      </c>
      <c r="K10" s="301"/>
      <c r="L10" s="301">
        <f>SUM(L8:L9)</f>
        <v>1.8616254258770675</v>
      </c>
      <c r="M10" s="301">
        <f t="shared" ref="M10" si="8">SUM(M8:M9)</f>
        <v>0.12655370270984112</v>
      </c>
      <c r="N10" s="301">
        <f t="shared" ref="N10" si="9">SUM(N8:N9)</f>
        <v>2.0868208714130896</v>
      </c>
      <c r="O10" s="301">
        <f t="shared" si="2"/>
        <v>4.0749999999999984</v>
      </c>
      <c r="P10" s="301"/>
      <c r="Q10" s="301">
        <f>SUM(Q8:Q9)</f>
        <v>1.9631983926681598</v>
      </c>
      <c r="R10" s="301">
        <f t="shared" ref="R10" si="10">SUM(R8:R9)</f>
        <v>0.12619420099439124</v>
      </c>
      <c r="S10" s="301">
        <f t="shared" ref="S10" si="11">SUM(S8:S9)</f>
        <v>2.1026074063374467</v>
      </c>
      <c r="T10" s="301">
        <f t="shared" si="3"/>
        <v>4.1919999999999975</v>
      </c>
      <c r="U10" s="301"/>
      <c r="V10" s="301">
        <f>SUM(V8:V9)</f>
        <v>2.1285789598174492</v>
      </c>
      <c r="W10" s="301">
        <f t="shared" ref="W10" si="12">SUM(W8:W9)</f>
        <v>0.11968203728145146</v>
      </c>
      <c r="X10" s="301">
        <f t="shared" ref="X10" si="13">SUM(X8:X9)</f>
        <v>2.0347390029010937</v>
      </c>
      <c r="Y10" s="301">
        <f t="shared" si="4"/>
        <v>4.2829999999999941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3.8783590962678416E-2</v>
      </c>
      <c r="C17" s="300">
        <v>4.8228299642814774E-3</v>
      </c>
      <c r="D17" s="300">
        <v>2.0095124851383797E-4</v>
      </c>
      <c r="E17" s="300">
        <f>SUM(B17:D17)</f>
        <v>4.380737217547373E-2</v>
      </c>
      <c r="F17" s="300"/>
      <c r="G17" s="300">
        <v>8.9287294669186779E-2</v>
      </c>
      <c r="H17" s="300">
        <v>1.426483405952985E-2</v>
      </c>
      <c r="I17" s="300">
        <v>2.6416359369851752E-4</v>
      </c>
      <c r="J17" s="300">
        <f>SUM(G17:I17)</f>
        <v>0.10381629232241515</v>
      </c>
      <c r="K17" s="300"/>
      <c r="L17" s="300">
        <v>0.10557063403670354</v>
      </c>
      <c r="M17" s="300">
        <v>2.0527623284881814E-2</v>
      </c>
      <c r="N17" s="300">
        <v>0</v>
      </c>
      <c r="O17" s="300">
        <f>SUM(L17:N17)</f>
        <v>0.12609825732158536</v>
      </c>
      <c r="P17" s="300"/>
      <c r="Q17" s="300">
        <v>8.5443303778768201E-2</v>
      </c>
      <c r="R17" s="300">
        <v>1.6924871674736289E-2</v>
      </c>
      <c r="S17" s="300">
        <v>0</v>
      </c>
      <c r="T17" s="300">
        <f>SUM(Q17:S17)</f>
        <v>0.10236817545350449</v>
      </c>
      <c r="U17" s="300"/>
      <c r="V17" s="300">
        <v>6.1436363636009184E-2</v>
      </c>
      <c r="W17" s="300">
        <v>1.2963636363760259E-2</v>
      </c>
      <c r="X17" s="300">
        <v>0</v>
      </c>
      <c r="Y17" s="300">
        <f>SUM(V17:X17)</f>
        <v>7.4399999999769442E-2</v>
      </c>
    </row>
    <row r="18" spans="1:25" x14ac:dyDescent="0.2">
      <c r="A18" s="260" t="s">
        <v>364</v>
      </c>
      <c r="B18" s="300">
        <v>0.29017360285424948</v>
      </c>
      <c r="C18" s="300">
        <v>4.0190249702765305E-3</v>
      </c>
      <c r="D18" s="300">
        <v>0</v>
      </c>
      <c r="E18" s="300">
        <f t="shared" ref="E18:E19" si="14">SUM(B18:D18)</f>
        <v>0.29419262782452599</v>
      </c>
      <c r="F18" s="300"/>
      <c r="G18" s="300">
        <v>0.6437666778418496</v>
      </c>
      <c r="H18" s="300">
        <v>4.0417029835735571E-2</v>
      </c>
      <c r="I18" s="300">
        <v>0</v>
      </c>
      <c r="J18" s="300">
        <f t="shared" ref="J18:J19" si="15">SUM(G18:I18)</f>
        <v>0.68418370767758518</v>
      </c>
      <c r="K18" s="300"/>
      <c r="L18" s="300">
        <v>0.58410418984193313</v>
      </c>
      <c r="M18" s="300">
        <v>8.7975528364815023E-3</v>
      </c>
      <c r="N18" s="300">
        <v>0</v>
      </c>
      <c r="O18" s="300">
        <f t="shared" ref="O18:O19" si="16">SUM(L18:N18)</f>
        <v>0.59290174267841467</v>
      </c>
      <c r="P18" s="300"/>
      <c r="Q18" s="300">
        <v>0.47526131591376397</v>
      </c>
      <c r="R18" s="300">
        <v>7.3705086327319879E-3</v>
      </c>
      <c r="S18" s="300">
        <v>0</v>
      </c>
      <c r="T18" s="300">
        <f t="shared" ref="T18:T19" si="17">SUM(Q18:S18)</f>
        <v>0.48263182454649595</v>
      </c>
      <c r="U18" s="300"/>
      <c r="V18" s="300">
        <v>0.35368181818205907</v>
      </c>
      <c r="W18" s="300">
        <v>5.9181818181713629E-3</v>
      </c>
      <c r="X18" s="300">
        <v>0</v>
      </c>
      <c r="Y18" s="300">
        <f t="shared" ref="Y18:Y19" si="18">SUM(V18:X18)</f>
        <v>0.35960000000023046</v>
      </c>
    </row>
    <row r="19" spans="1:25" x14ac:dyDescent="0.2">
      <c r="A19" s="264" t="s">
        <v>363</v>
      </c>
      <c r="B19" s="301">
        <f>SUM(B17:B18)</f>
        <v>0.3289571938169279</v>
      </c>
      <c r="C19" s="301">
        <f t="shared" ref="C19" si="19">SUM(C17:C18)</f>
        <v>8.8418549345580071E-3</v>
      </c>
      <c r="D19" s="301">
        <f t="shared" ref="D19" si="20">SUM(D17:D18)</f>
        <v>2.0095124851383797E-4</v>
      </c>
      <c r="E19" s="301">
        <f t="shared" si="14"/>
        <v>0.33799999999999975</v>
      </c>
      <c r="F19" s="301"/>
      <c r="G19" s="301">
        <f>SUM(G17:G18)</f>
        <v>0.73305397251103632</v>
      </c>
      <c r="H19" s="301">
        <f t="shared" ref="H19" si="21">SUM(H17:H18)</f>
        <v>5.4681863895265422E-2</v>
      </c>
      <c r="I19" s="301">
        <f t="shared" ref="I19" si="22">SUM(I17:I18)</f>
        <v>2.6416359369851752E-4</v>
      </c>
      <c r="J19" s="301">
        <f t="shared" si="15"/>
        <v>0.78800000000000026</v>
      </c>
      <c r="K19" s="301"/>
      <c r="L19" s="301">
        <f>SUM(L17:L18)</f>
        <v>0.68967482387863666</v>
      </c>
      <c r="M19" s="301">
        <f t="shared" ref="M19" si="23">SUM(M17:M18)</f>
        <v>2.9325176121363317E-2</v>
      </c>
      <c r="N19" s="301">
        <f t="shared" ref="N19" si="24">SUM(N17:N18)</f>
        <v>0</v>
      </c>
      <c r="O19" s="301">
        <f t="shared" si="16"/>
        <v>0.71899999999999997</v>
      </c>
      <c r="P19" s="301"/>
      <c r="Q19" s="301">
        <f>SUM(Q17:Q18)</f>
        <v>0.56070461969253216</v>
      </c>
      <c r="R19" s="301">
        <f t="shared" ref="R19" si="25">SUM(R17:R18)</f>
        <v>2.4295380307468278E-2</v>
      </c>
      <c r="S19" s="301">
        <f t="shared" ref="S19" si="26">SUM(S17:S18)</f>
        <v>0</v>
      </c>
      <c r="T19" s="301">
        <f t="shared" si="17"/>
        <v>0.58500000000000041</v>
      </c>
      <c r="U19" s="301"/>
      <c r="V19" s="301">
        <f>SUM(V17:V18)</f>
        <v>0.41511818181806825</v>
      </c>
      <c r="W19" s="301">
        <f t="shared" ref="W19" si="27">SUM(W17:W18)</f>
        <v>1.8881818181931621E-2</v>
      </c>
      <c r="X19" s="301">
        <f t="shared" ref="X19" si="28">SUM(X17:X18)</f>
        <v>0</v>
      </c>
      <c r="Y19" s="301">
        <f t="shared" si="18"/>
        <v>0.43399999999999989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1.493480802848516</v>
      </c>
      <c r="C26" s="300">
        <v>0.56877537156763869</v>
      </c>
      <c r="D26" s="300">
        <v>4.7622923649678496E-2</v>
      </c>
      <c r="E26" s="300">
        <f>SUM(B26:D26)</f>
        <v>2.1098790980658335</v>
      </c>
      <c r="F26" s="300"/>
      <c r="G26" s="300">
        <v>1.4581986816487034</v>
      </c>
      <c r="H26" s="300">
        <v>0.51723880490924112</v>
      </c>
      <c r="I26" s="300">
        <v>0.1007957655679811</v>
      </c>
      <c r="J26" s="300">
        <f>SUM(G26:I26)</f>
        <v>2.0762332521259257</v>
      </c>
      <c r="K26" s="300"/>
      <c r="L26" s="300">
        <v>1.4734229903317579</v>
      </c>
      <c r="M26" s="300">
        <v>0.5545386682248844</v>
      </c>
      <c r="N26" s="300">
        <v>5.8382978722343278E-2</v>
      </c>
      <c r="O26" s="300">
        <f>SUM(L26:N26)</f>
        <v>2.0863446372789856</v>
      </c>
      <c r="P26" s="300"/>
      <c r="Q26" s="300">
        <v>1.4939533121739785</v>
      </c>
      <c r="R26" s="300">
        <v>0.54094845113865486</v>
      </c>
      <c r="S26" s="300">
        <v>5.8623484399641795E-2</v>
      </c>
      <c r="T26" s="300">
        <f>SUM(Q26:S26)</f>
        <v>2.0935252477122748</v>
      </c>
      <c r="U26" s="300"/>
      <c r="V26" s="300">
        <v>1.4534152338049315</v>
      </c>
      <c r="W26" s="300">
        <v>0.4890986662349513</v>
      </c>
      <c r="X26" s="300">
        <v>5.5622207938269462E-2</v>
      </c>
      <c r="Y26" s="300">
        <f>SUM(V26:X26)</f>
        <v>1.9981361079781523</v>
      </c>
    </row>
    <row r="27" spans="1:25" x14ac:dyDescent="0.2">
      <c r="A27" s="260" t="s">
        <v>364</v>
      </c>
      <c r="B27" s="300">
        <v>3.6124309339912477</v>
      </c>
      <c r="C27" s="300">
        <v>0.14286877094468592</v>
      </c>
      <c r="D27" s="300">
        <v>6.3821196998234186E-2</v>
      </c>
      <c r="E27" s="300">
        <f t="shared" ref="E27:E28" si="29">SUM(B27:D27)</f>
        <v>3.8191209019341676</v>
      </c>
      <c r="F27" s="300"/>
      <c r="G27" s="300">
        <v>3.2832899620322178</v>
      </c>
      <c r="H27" s="300">
        <v>0.1878330586798776</v>
      </c>
      <c r="I27" s="300">
        <v>1.8643727161983245E-2</v>
      </c>
      <c r="J27" s="300">
        <f t="shared" ref="J27:J28" si="30">SUM(G27:I27)</f>
        <v>3.4897667478740786</v>
      </c>
      <c r="K27" s="300"/>
      <c r="L27" s="300">
        <v>3.1644371505405391</v>
      </c>
      <c r="M27" s="300">
        <v>0.21589746568437582</v>
      </c>
      <c r="N27" s="300">
        <v>2.13207464960973E-2</v>
      </c>
      <c r="O27" s="300">
        <f t="shared" ref="O27:O28" si="31">SUM(L27:N27)</f>
        <v>3.4016553627210122</v>
      </c>
      <c r="P27" s="300"/>
      <c r="Q27" s="300">
        <v>3.0593695475044775</v>
      </c>
      <c r="R27" s="300">
        <v>0.21100473162061978</v>
      </c>
      <c r="S27" s="300">
        <v>2.1100473162632673E-2</v>
      </c>
      <c r="T27" s="300">
        <f t="shared" ref="T27:T28" si="32">SUM(Q27:S27)</f>
        <v>3.2914747522877299</v>
      </c>
      <c r="U27" s="300"/>
      <c r="V27" s="300">
        <v>2.725785633949231</v>
      </c>
      <c r="W27" s="300">
        <v>0.19214944560246577</v>
      </c>
      <c r="X27" s="300">
        <v>1.9928812470146877E-2</v>
      </c>
      <c r="Y27" s="300">
        <f t="shared" ref="Y27:Y28" si="33">SUM(V27:X27)</f>
        <v>2.9378638920218436</v>
      </c>
    </row>
    <row r="28" spans="1:25" x14ac:dyDescent="0.2">
      <c r="A28" s="264" t="s">
        <v>363</v>
      </c>
      <c r="B28" s="301">
        <f>SUM(B26:B27)</f>
        <v>5.1059117368397633</v>
      </c>
      <c r="C28" s="301">
        <f t="shared" ref="C28" si="34">SUM(C26:C27)</f>
        <v>0.71164414251232455</v>
      </c>
      <c r="D28" s="301">
        <f t="shared" ref="D28" si="35">SUM(D26:D27)</f>
        <v>0.11144412064791268</v>
      </c>
      <c r="E28" s="301">
        <f t="shared" si="29"/>
        <v>5.9290000000000003</v>
      </c>
      <c r="F28" s="301"/>
      <c r="G28" s="301">
        <f>SUM(G26:G27)</f>
        <v>4.7414886436809214</v>
      </c>
      <c r="H28" s="301">
        <f t="shared" ref="H28" si="36">SUM(H26:H27)</f>
        <v>0.70507186358911866</v>
      </c>
      <c r="I28" s="301">
        <f t="shared" ref="I28" si="37">SUM(I26:I27)</f>
        <v>0.11943949272996435</v>
      </c>
      <c r="J28" s="301">
        <f t="shared" si="30"/>
        <v>5.5660000000000043</v>
      </c>
      <c r="K28" s="301"/>
      <c r="L28" s="301">
        <f>SUM(L26:L27)</f>
        <v>4.6378601408722968</v>
      </c>
      <c r="M28" s="301">
        <f t="shared" ref="M28" si="38">SUM(M26:M27)</f>
        <v>0.77043613390926025</v>
      </c>
      <c r="N28" s="301">
        <f t="shared" ref="N28" si="39">SUM(N26:N27)</f>
        <v>7.9703725218440574E-2</v>
      </c>
      <c r="O28" s="301">
        <f t="shared" si="31"/>
        <v>5.4879999999999978</v>
      </c>
      <c r="P28" s="301"/>
      <c r="Q28" s="301">
        <f>SUM(Q26:Q27)</f>
        <v>4.5533228596784561</v>
      </c>
      <c r="R28" s="301">
        <f t="shared" ref="R28" si="40">SUM(R26:R27)</f>
        <v>0.7519531827592747</v>
      </c>
      <c r="S28" s="301">
        <f t="shared" ref="S28" si="41">SUM(S26:S27)</f>
        <v>7.9723957562274461E-2</v>
      </c>
      <c r="T28" s="301">
        <f t="shared" si="32"/>
        <v>5.3850000000000051</v>
      </c>
      <c r="U28" s="301"/>
      <c r="V28" s="301">
        <f>SUM(V26:V27)</f>
        <v>4.1792008677541626</v>
      </c>
      <c r="W28" s="301">
        <f t="shared" ref="W28" si="42">SUM(W26:W27)</f>
        <v>0.68124811183741707</v>
      </c>
      <c r="X28" s="301">
        <f t="shared" ref="X28" si="43">SUM(X26:X27)</f>
        <v>7.5551020408416339E-2</v>
      </c>
      <c r="Y28" s="301">
        <f t="shared" si="33"/>
        <v>4.9359999999999955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0.46639262269385756</v>
      </c>
      <c r="C35" s="300">
        <v>0.13011316036532206</v>
      </c>
      <c r="D35" s="300">
        <v>1.0535167239899E-2</v>
      </c>
      <c r="E35" s="300">
        <f>SUM(B35:D35)</f>
        <v>0.60704095029907856</v>
      </c>
      <c r="F35" s="300"/>
      <c r="G35" s="300">
        <v>0.33807479920908068</v>
      </c>
      <c r="H35" s="300">
        <v>7.6476291194966767E-2</v>
      </c>
      <c r="I35" s="300">
        <v>4.8548089290914503E-2</v>
      </c>
      <c r="J35" s="300">
        <f>SUM(G35:I35)</f>
        <v>0.46309917969496195</v>
      </c>
      <c r="K35" s="300"/>
      <c r="L35" s="300">
        <v>0.39162681339012112</v>
      </c>
      <c r="M35" s="300">
        <v>7.9119156852010777E-2</v>
      </c>
      <c r="N35" s="300">
        <v>2.7392405455549083E-2</v>
      </c>
      <c r="O35" s="300">
        <f>SUM(L35:N35)</f>
        <v>0.49813837569768099</v>
      </c>
      <c r="P35" s="300"/>
      <c r="Q35" s="300">
        <v>0.43198304550991945</v>
      </c>
      <c r="R35" s="300">
        <v>8.7889452131590412E-2</v>
      </c>
      <c r="S35" s="300">
        <v>3.160523527222938E-2</v>
      </c>
      <c r="T35" s="300">
        <f>SUM(Q35:S35)</f>
        <v>0.55147773291373925</v>
      </c>
      <c r="U35" s="300"/>
      <c r="V35" s="300">
        <v>0.41821154016091328</v>
      </c>
      <c r="W35" s="300">
        <v>8.7629230361560687E-2</v>
      </c>
      <c r="X35" s="300">
        <v>3.3916526759037981E-2</v>
      </c>
      <c r="Y35" s="300">
        <f>SUM(V35:X35)</f>
        <v>0.53975729728151201</v>
      </c>
    </row>
    <row r="36" spans="1:25" x14ac:dyDescent="0.2">
      <c r="A36" s="260" t="s">
        <v>364</v>
      </c>
      <c r="B36" s="300">
        <v>2.2027727414787877</v>
      </c>
      <c r="C36" s="300">
        <v>6.7440450140970276E-2</v>
      </c>
      <c r="D36" s="300">
        <v>7.4745858081166849E-2</v>
      </c>
      <c r="E36" s="300">
        <f t="shared" ref="E36:E37" si="44">SUM(B36:D36)</f>
        <v>2.3449590497009245</v>
      </c>
      <c r="F36" s="300"/>
      <c r="G36" s="300">
        <v>1.6520053448415144</v>
      </c>
      <c r="H36" s="300">
        <v>3.7911881556081259E-2</v>
      </c>
      <c r="I36" s="300">
        <v>0.12998359390744124</v>
      </c>
      <c r="J36" s="300">
        <f t="shared" ref="J36:J37" si="45">SUM(G36:I36)</f>
        <v>1.8199008203050369</v>
      </c>
      <c r="K36" s="300"/>
      <c r="L36" s="300">
        <v>1.5107464662112118</v>
      </c>
      <c r="M36" s="300">
        <v>5.7452479851634604E-2</v>
      </c>
      <c r="N36" s="300">
        <v>3.2662678239472373E-2</v>
      </c>
      <c r="O36" s="300">
        <f t="shared" ref="O36:O37" si="46">SUM(L36:N36)</f>
        <v>1.6008616243023188</v>
      </c>
      <c r="P36" s="300"/>
      <c r="Q36" s="300">
        <v>1.6934354039537052</v>
      </c>
      <c r="R36" s="300">
        <v>6.6102013345931368E-2</v>
      </c>
      <c r="S36" s="300">
        <v>3.698484978661977E-2</v>
      </c>
      <c r="T36" s="300">
        <f t="shared" ref="T36:T37" si="47">SUM(Q36:S36)</f>
        <v>1.7965222670862564</v>
      </c>
      <c r="U36" s="300"/>
      <c r="V36" s="300">
        <v>1.7018482518922666</v>
      </c>
      <c r="W36" s="300">
        <v>6.9840358163184985E-2</v>
      </c>
      <c r="X36" s="300">
        <v>3.8554092663032433E-2</v>
      </c>
      <c r="Y36" s="300">
        <f t="shared" ref="Y36:Y37" si="48">SUM(V36:X36)</f>
        <v>1.810242702718484</v>
      </c>
    </row>
    <row r="37" spans="1:25" x14ac:dyDescent="0.2">
      <c r="A37" s="264" t="s">
        <v>363</v>
      </c>
      <c r="B37" s="301">
        <f>SUM(B35:B36)</f>
        <v>2.6691653641726454</v>
      </c>
      <c r="C37" s="301">
        <f t="shared" ref="C37" si="49">SUM(C35:C36)</f>
        <v>0.19755361050629233</v>
      </c>
      <c r="D37" s="301">
        <f t="shared" ref="D37" si="50">SUM(D35:D36)</f>
        <v>8.5281025321065851E-2</v>
      </c>
      <c r="E37" s="301">
        <f t="shared" si="44"/>
        <v>2.9520000000000035</v>
      </c>
      <c r="F37" s="301"/>
      <c r="G37" s="301">
        <f>SUM(G35:G36)</f>
        <v>1.9900801440505951</v>
      </c>
      <c r="H37" s="301">
        <f t="shared" ref="H37" si="51">SUM(H35:H36)</f>
        <v>0.11438817275104803</v>
      </c>
      <c r="I37" s="301">
        <f t="shared" ref="I37" si="52">SUM(I35:I36)</f>
        <v>0.17853168319835575</v>
      </c>
      <c r="J37" s="301">
        <f t="shared" si="45"/>
        <v>2.2829999999999986</v>
      </c>
      <c r="K37" s="301"/>
      <c r="L37" s="301">
        <f>SUM(L35:L36)</f>
        <v>1.9023732796013328</v>
      </c>
      <c r="M37" s="301">
        <f t="shared" ref="M37" si="53">SUM(M35:M36)</f>
        <v>0.13657163670364539</v>
      </c>
      <c r="N37" s="301">
        <f t="shared" ref="N37" si="54">SUM(N35:N36)</f>
        <v>6.0055083695021452E-2</v>
      </c>
      <c r="O37" s="301">
        <f t="shared" si="46"/>
        <v>2.0989999999999998</v>
      </c>
      <c r="P37" s="301"/>
      <c r="Q37" s="301">
        <f>SUM(Q35:Q36)</f>
        <v>2.1254184494636248</v>
      </c>
      <c r="R37" s="301">
        <f t="shared" ref="R37" si="55">SUM(R35:R36)</f>
        <v>0.15399146547752179</v>
      </c>
      <c r="S37" s="301">
        <f t="shared" ref="S37" si="56">SUM(S35:S36)</f>
        <v>6.8590085058849143E-2</v>
      </c>
      <c r="T37" s="301">
        <f t="shared" si="47"/>
        <v>2.3479999999999959</v>
      </c>
      <c r="U37" s="301"/>
      <c r="V37" s="301">
        <f>SUM(V35:V36)</f>
        <v>2.1200597920531798</v>
      </c>
      <c r="W37" s="301">
        <f t="shared" ref="W37" si="57">SUM(W35:W36)</f>
        <v>0.15746958852474569</v>
      </c>
      <c r="X37" s="301">
        <f t="shared" ref="X37" si="58">SUM(X35:X36)</f>
        <v>7.247061942207042E-2</v>
      </c>
      <c r="Y37" s="301">
        <f t="shared" si="48"/>
        <v>2.3499999999999961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4.4772699720597968</v>
      </c>
      <c r="C44" s="300">
        <v>1.7980417885765385</v>
      </c>
      <c r="D44" s="300">
        <v>0.46126500346736826</v>
      </c>
      <c r="E44" s="300">
        <f>SUM(B44:D44)</f>
        <v>6.7365767641037042</v>
      </c>
      <c r="F44" s="300"/>
      <c r="G44" s="300">
        <v>4.8664871540715664</v>
      </c>
      <c r="H44" s="300">
        <v>1.1958776538284139</v>
      </c>
      <c r="I44" s="300">
        <v>1.0399458971752389</v>
      </c>
      <c r="J44" s="300">
        <f>SUM(G44:I44)</f>
        <v>7.1023107050752188</v>
      </c>
      <c r="K44" s="300"/>
      <c r="L44" s="300">
        <v>5.0270355080378124</v>
      </c>
      <c r="M44" s="300">
        <v>1.2084182156220966</v>
      </c>
      <c r="N44" s="300">
        <v>0.68719117880050318</v>
      </c>
      <c r="O44" s="300">
        <f>SUM(L44:N44)</f>
        <v>6.9226449024604122</v>
      </c>
      <c r="P44" s="300"/>
      <c r="Q44" s="300">
        <v>4.7175544328003429</v>
      </c>
      <c r="R44" s="300">
        <v>1.1272546927445148</v>
      </c>
      <c r="S44" s="300">
        <v>0.60352673926172429</v>
      </c>
      <c r="T44" s="300">
        <f>SUM(Q44:S44)</f>
        <v>6.4483358648065821</v>
      </c>
      <c r="U44" s="300"/>
      <c r="V44" s="300">
        <v>4.4177764959838877</v>
      </c>
      <c r="W44" s="300">
        <v>1.0565834913657652</v>
      </c>
      <c r="X44" s="300">
        <v>0.52733133165598134</v>
      </c>
      <c r="Y44" s="300">
        <f>SUM(V44:X44)</f>
        <v>6.0016913190056336</v>
      </c>
    </row>
    <row r="45" spans="1:25" x14ac:dyDescent="0.2">
      <c r="A45" s="260" t="s">
        <v>364</v>
      </c>
      <c r="B45" s="300">
        <v>22.593067919995498</v>
      </c>
      <c r="C45" s="300">
        <v>0.7414828175244641</v>
      </c>
      <c r="D45" s="300">
        <v>2.1248724983763223</v>
      </c>
      <c r="E45" s="300">
        <f t="shared" ref="E45:E46" si="59">SUM(B45:D45)</f>
        <v>25.459423235896285</v>
      </c>
      <c r="F45" s="300"/>
      <c r="G45" s="300">
        <v>24.277786166103144</v>
      </c>
      <c r="H45" s="300">
        <v>0.68505751185840624</v>
      </c>
      <c r="I45" s="300">
        <v>1.8388456169631875</v>
      </c>
      <c r="J45" s="300">
        <f t="shared" ref="J45:J46" si="60">SUM(G45:I45)</f>
        <v>26.801689294924739</v>
      </c>
      <c r="K45" s="300"/>
      <c r="L45" s="300">
        <v>21.924964341966984</v>
      </c>
      <c r="M45" s="300">
        <v>1.0718189770891606</v>
      </c>
      <c r="N45" s="300">
        <v>1.550571778483484</v>
      </c>
      <c r="O45" s="300">
        <f t="shared" ref="O45:O46" si="61">SUM(L45:N45)</f>
        <v>24.547355097539629</v>
      </c>
      <c r="P45" s="300"/>
      <c r="Q45" s="300">
        <v>20.252880188072112</v>
      </c>
      <c r="R45" s="300">
        <v>1.0102681232273851</v>
      </c>
      <c r="S45" s="300">
        <v>1.44851582389394</v>
      </c>
      <c r="T45" s="300">
        <f t="shared" ref="T45:T46" si="62">SUM(Q45:S45)</f>
        <v>22.711664135193434</v>
      </c>
      <c r="U45" s="300"/>
      <c r="V45" s="300">
        <v>18.391288453444773</v>
      </c>
      <c r="W45" s="300">
        <v>0.94133380742039841</v>
      </c>
      <c r="X45" s="300">
        <v>1.4066864201291638</v>
      </c>
      <c r="Y45" s="300">
        <f t="shared" ref="Y45:Y46" si="63">SUM(V45:X45)</f>
        <v>20.739308680994334</v>
      </c>
    </row>
    <row r="46" spans="1:25" x14ac:dyDescent="0.2">
      <c r="A46" s="264" t="s">
        <v>363</v>
      </c>
      <c r="B46" s="301">
        <f>SUM(B44:B45)</f>
        <v>27.070337892055296</v>
      </c>
      <c r="C46" s="301">
        <f t="shared" ref="C46" si="64">SUM(C44:C45)</f>
        <v>2.5395246061010024</v>
      </c>
      <c r="D46" s="301">
        <f t="shared" ref="D46" si="65">SUM(D44:D45)</f>
        <v>2.5861375018436905</v>
      </c>
      <c r="E46" s="301">
        <f t="shared" si="59"/>
        <v>32.195999999999984</v>
      </c>
      <c r="F46" s="301"/>
      <c r="G46" s="301">
        <f>SUM(G44:G45)</f>
        <v>29.144273320174712</v>
      </c>
      <c r="H46" s="301">
        <f t="shared" ref="H46" si="66">SUM(H44:H45)</f>
        <v>1.8809351656868203</v>
      </c>
      <c r="I46" s="301">
        <f t="shared" ref="I46" si="67">SUM(I44:I45)</f>
        <v>2.8787915141384266</v>
      </c>
      <c r="J46" s="301">
        <f t="shared" si="60"/>
        <v>33.903999999999961</v>
      </c>
      <c r="K46" s="301"/>
      <c r="L46" s="301">
        <f>SUM(L44:L45)</f>
        <v>26.951999850004796</v>
      </c>
      <c r="M46" s="301">
        <f t="shared" ref="M46" si="68">SUM(M44:M45)</f>
        <v>2.2802371927112572</v>
      </c>
      <c r="N46" s="301">
        <f t="shared" ref="N46" si="69">SUM(N44:N45)</f>
        <v>2.2377629572839872</v>
      </c>
      <c r="O46" s="301">
        <f t="shared" si="61"/>
        <v>31.470000000000041</v>
      </c>
      <c r="P46" s="301"/>
      <c r="Q46" s="301">
        <f>SUM(Q44:Q45)</f>
        <v>24.970434620872453</v>
      </c>
      <c r="R46" s="301">
        <f t="shared" ref="R46" si="70">SUM(R44:R45)</f>
        <v>2.1375228159719</v>
      </c>
      <c r="S46" s="301">
        <f t="shared" ref="S46" si="71">SUM(S44:S45)</f>
        <v>2.0520425631556645</v>
      </c>
      <c r="T46" s="301">
        <f t="shared" si="62"/>
        <v>29.160000000000018</v>
      </c>
      <c r="U46" s="301"/>
      <c r="V46" s="301">
        <f>SUM(V44:V45)</f>
        <v>22.809064949428659</v>
      </c>
      <c r="W46" s="301">
        <f t="shared" ref="W46" si="72">SUM(W44:W45)</f>
        <v>1.9979172987861635</v>
      </c>
      <c r="X46" s="301">
        <f t="shared" ref="X46" si="73">SUM(X44:X45)</f>
        <v>1.9340177517851451</v>
      </c>
      <c r="Y46" s="301">
        <f t="shared" si="63"/>
        <v>26.740999999999968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0.13157336996953892</v>
      </c>
      <c r="C53" s="300">
        <v>3.6054581910968456E-2</v>
      </c>
      <c r="D53" s="300">
        <v>4.7007277588687685E-5</v>
      </c>
      <c r="E53" s="300">
        <f>SUM(B53:D53)</f>
        <v>0.16767495915809608</v>
      </c>
      <c r="F53" s="300"/>
      <c r="G53" s="300">
        <v>0.16613838288566093</v>
      </c>
      <c r="H53" s="300">
        <v>3.4878741252593534E-2</v>
      </c>
      <c r="I53" s="300">
        <v>3.4397180722208197E-5</v>
      </c>
      <c r="J53" s="300">
        <f>SUM(G53:I53)</f>
        <v>0.20105152131897666</v>
      </c>
      <c r="K53" s="300"/>
      <c r="L53" s="300">
        <v>0.12835720488716196</v>
      </c>
      <c r="M53" s="300">
        <v>4.1179181382577451E-2</v>
      </c>
      <c r="N53" s="300">
        <v>0</v>
      </c>
      <c r="O53" s="300">
        <f>SUM(L53:N53)</f>
        <v>0.16953638626973941</v>
      </c>
      <c r="P53" s="300"/>
      <c r="Q53" s="300">
        <v>0.12659187729459723</v>
      </c>
      <c r="R53" s="300">
        <v>4.0222443024531283E-2</v>
      </c>
      <c r="S53" s="300">
        <v>0</v>
      </c>
      <c r="T53" s="300">
        <f>SUM(Q53:S53)</f>
        <v>0.16681432031912852</v>
      </c>
      <c r="U53" s="300"/>
      <c r="V53" s="300">
        <v>0.12770042851652391</v>
      </c>
      <c r="W53" s="300">
        <v>3.978710557099073E-2</v>
      </c>
      <c r="X53" s="300">
        <v>0</v>
      </c>
      <c r="Y53" s="300">
        <f>SUM(V53:X53)</f>
        <v>0.16748753408751466</v>
      </c>
    </row>
    <row r="54" spans="1:25" x14ac:dyDescent="0.2">
      <c r="A54" s="260" t="s">
        <v>364</v>
      </c>
      <c r="B54" s="300">
        <v>0.40524974008438253</v>
      </c>
      <c r="C54" s="300">
        <v>1.0999702955719781E-2</v>
      </c>
      <c r="D54" s="300">
        <v>4.907559780180052E-2</v>
      </c>
      <c r="E54" s="300">
        <f t="shared" ref="E54:E55" si="74">SUM(B54:D54)</f>
        <v>0.46532504084190285</v>
      </c>
      <c r="F54" s="300"/>
      <c r="G54" s="300">
        <v>0.45452434605567177</v>
      </c>
      <c r="H54" s="300">
        <v>9.7687993250614585E-3</v>
      </c>
      <c r="I54" s="300">
        <v>2.7655333300291185E-2</v>
      </c>
      <c r="J54" s="300">
        <f t="shared" ref="J54:J55" si="75">SUM(G54:I54)</f>
        <v>0.49194847868102443</v>
      </c>
      <c r="K54" s="300"/>
      <c r="L54" s="300">
        <v>0.48697852138953712</v>
      </c>
      <c r="M54" s="300">
        <v>9.4850923407240762E-3</v>
      </c>
      <c r="N54" s="300">
        <v>0</v>
      </c>
      <c r="O54" s="300">
        <f t="shared" ref="O54:O55" si="76">SUM(L54:N54)</f>
        <v>0.49646361373026121</v>
      </c>
      <c r="P54" s="300"/>
      <c r="Q54" s="300">
        <v>0.47275476618648654</v>
      </c>
      <c r="R54" s="300">
        <v>9.4309134943846677E-3</v>
      </c>
      <c r="S54" s="300">
        <v>0</v>
      </c>
      <c r="T54" s="300">
        <f t="shared" ref="T54:T55" si="77">SUM(Q54:S54)</f>
        <v>0.48218567968087123</v>
      </c>
      <c r="U54" s="300"/>
      <c r="V54" s="300">
        <v>0.46192871055594004</v>
      </c>
      <c r="W54" s="300">
        <v>9.583755356545702E-3</v>
      </c>
      <c r="X54" s="300">
        <v>0</v>
      </c>
      <c r="Y54" s="300">
        <f t="shared" ref="Y54:Y55" si="78">SUM(V54:X54)</f>
        <v>0.47151246591248575</v>
      </c>
    </row>
    <row r="55" spans="1:25" x14ac:dyDescent="0.2">
      <c r="A55" s="264" t="s">
        <v>363</v>
      </c>
      <c r="B55" s="301">
        <f>SUM(B53:B54)</f>
        <v>0.53682311005392147</v>
      </c>
      <c r="C55" s="301">
        <f t="shared" ref="C55" si="79">SUM(C53:C54)</f>
        <v>4.7054284866688237E-2</v>
      </c>
      <c r="D55" s="301">
        <f t="shared" ref="D55" si="80">SUM(D53:D54)</f>
        <v>4.912260507938921E-2</v>
      </c>
      <c r="E55" s="301">
        <f t="shared" si="74"/>
        <v>0.63299999999999901</v>
      </c>
      <c r="F55" s="301"/>
      <c r="G55" s="301">
        <f>SUM(G53:G54)</f>
        <v>0.62066272894133268</v>
      </c>
      <c r="H55" s="301">
        <f t="shared" ref="H55" si="81">SUM(H53:H54)</f>
        <v>4.4647540577654993E-2</v>
      </c>
      <c r="I55" s="301">
        <f t="shared" ref="I55" si="82">SUM(I53:I54)</f>
        <v>2.7689730481013392E-2</v>
      </c>
      <c r="J55" s="301">
        <f t="shared" si="75"/>
        <v>0.69300000000000106</v>
      </c>
      <c r="K55" s="301"/>
      <c r="L55" s="301">
        <f>SUM(L53:L54)</f>
        <v>0.61533572627669908</v>
      </c>
      <c r="M55" s="301">
        <f t="shared" ref="M55" si="83">SUM(M53:M54)</f>
        <v>5.0664273723301526E-2</v>
      </c>
      <c r="N55" s="301">
        <f t="shared" ref="N55" si="84">SUM(N53:N54)</f>
        <v>0</v>
      </c>
      <c r="O55" s="301">
        <f t="shared" si="76"/>
        <v>0.66600000000000059</v>
      </c>
      <c r="P55" s="301"/>
      <c r="Q55" s="301">
        <f>SUM(Q53:Q54)</f>
        <v>0.5993466434810838</v>
      </c>
      <c r="R55" s="301">
        <f t="shared" ref="R55" si="85">SUM(R53:R54)</f>
        <v>4.9653356518915948E-2</v>
      </c>
      <c r="S55" s="301">
        <f t="shared" ref="S55" si="86">SUM(S53:S54)</f>
        <v>0</v>
      </c>
      <c r="T55" s="301">
        <f t="shared" si="77"/>
        <v>0.6489999999999998</v>
      </c>
      <c r="U55" s="301"/>
      <c r="V55" s="301">
        <f>SUM(V53:V54)</f>
        <v>0.58962913907246395</v>
      </c>
      <c r="W55" s="301">
        <f t="shared" ref="W55" si="87">SUM(W53:W54)</f>
        <v>4.9370860927536432E-2</v>
      </c>
      <c r="X55" s="301">
        <f t="shared" ref="X55" si="88">SUM(X53:X54)</f>
        <v>0</v>
      </c>
      <c r="Y55" s="301">
        <f t="shared" si="78"/>
        <v>0.63900000000000035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0.22583094400577894</v>
      </c>
      <c r="C62" s="300">
        <v>0.11524763321659307</v>
      </c>
      <c r="D62" s="300">
        <v>0</v>
      </c>
      <c r="E62" s="300">
        <f>SUM(B62:D62)</f>
        <v>0.341078577222372</v>
      </c>
      <c r="F62" s="300"/>
      <c r="G62" s="300">
        <v>0.26106121090837758</v>
      </c>
      <c r="H62" s="300">
        <v>0.11651197604843629</v>
      </c>
      <c r="I62" s="300">
        <v>0</v>
      </c>
      <c r="J62" s="300">
        <f>SUM(G62:I62)</f>
        <v>0.37757318695681386</v>
      </c>
      <c r="K62" s="300"/>
      <c r="L62" s="300">
        <v>0.25976568449334825</v>
      </c>
      <c r="M62" s="300">
        <v>8.9442611061054E-2</v>
      </c>
      <c r="N62" s="300">
        <v>5.6609247505762716E-3</v>
      </c>
      <c r="O62" s="300">
        <f>SUM(L62:N62)</f>
        <v>0.35486922030497853</v>
      </c>
      <c r="P62" s="300"/>
      <c r="Q62" s="300">
        <v>0.27275232377136882</v>
      </c>
      <c r="R62" s="300">
        <v>9.1572870803346779E-2</v>
      </c>
      <c r="S62" s="300">
        <v>5.6179675338392755E-3</v>
      </c>
      <c r="T62" s="300">
        <f>SUM(Q62:S62)</f>
        <v>0.36994316210855482</v>
      </c>
      <c r="U62" s="300"/>
      <c r="V62" s="300">
        <v>0.29423479170285832</v>
      </c>
      <c r="W62" s="300">
        <v>9.3657835105049186E-2</v>
      </c>
      <c r="X62" s="300">
        <v>5.525535994395204E-3</v>
      </c>
      <c r="Y62" s="300">
        <f>SUM(V62:X62)</f>
        <v>0.39341816280230268</v>
      </c>
    </row>
    <row r="63" spans="1:25" x14ac:dyDescent="0.2">
      <c r="A63" s="260" t="s">
        <v>364</v>
      </c>
      <c r="B63" s="300">
        <v>0.9355853394665361</v>
      </c>
      <c r="C63" s="300">
        <v>0.11220286719068495</v>
      </c>
      <c r="D63" s="300">
        <v>4.8133216120405532E-2</v>
      </c>
      <c r="E63" s="300">
        <f t="shared" ref="E63:E64" si="89">SUM(B63:D63)</f>
        <v>1.0959214227776266</v>
      </c>
      <c r="F63" s="300"/>
      <c r="G63" s="300">
        <v>1.2400049900219028</v>
      </c>
      <c r="H63" s="300">
        <v>6.2368596141524638E-2</v>
      </c>
      <c r="I63" s="300">
        <v>4.0053226879760366E-2</v>
      </c>
      <c r="J63" s="300">
        <f t="shared" ref="J63:J64" si="90">SUM(G63:I63)</f>
        <v>1.3424268130431878</v>
      </c>
      <c r="K63" s="300"/>
      <c r="L63" s="300">
        <v>1.1303451495960477</v>
      </c>
      <c r="M63" s="300">
        <v>2.5120353581202147E-2</v>
      </c>
      <c r="N63" s="300">
        <v>5.0665276517774367E-2</v>
      </c>
      <c r="O63" s="300">
        <f t="shared" ref="O63:O64" si="91">SUM(L63:N63)</f>
        <v>1.2061307796950242</v>
      </c>
      <c r="P63" s="300"/>
      <c r="Q63" s="300">
        <v>1.1344783188806178</v>
      </c>
      <c r="R63" s="300">
        <v>2.5421303091039446E-2</v>
      </c>
      <c r="S63" s="300">
        <v>4.9157215919790588E-2</v>
      </c>
      <c r="T63" s="300">
        <f t="shared" ref="T63:T64" si="92">SUM(Q63:S63)</f>
        <v>1.2090568378914479</v>
      </c>
      <c r="U63" s="300"/>
      <c r="V63" s="300">
        <v>1.1207859072703068</v>
      </c>
      <c r="W63" s="300">
        <v>2.5624673174279043E-2</v>
      </c>
      <c r="X63" s="300">
        <v>4.5171256753110879E-2</v>
      </c>
      <c r="Y63" s="300">
        <f t="shared" ref="Y63:Y64" si="93">SUM(V63:X63)</f>
        <v>1.1915818371976967</v>
      </c>
    </row>
    <row r="64" spans="1:25" x14ac:dyDescent="0.2">
      <c r="A64" s="264" t="s">
        <v>363</v>
      </c>
      <c r="B64" s="301">
        <f>SUM(B62:B63)</f>
        <v>1.161416283472315</v>
      </c>
      <c r="C64" s="301">
        <f t="shared" ref="C64" si="94">SUM(C62:C63)</f>
        <v>0.22745050040727802</v>
      </c>
      <c r="D64" s="301">
        <f t="shared" ref="D64" si="95">SUM(D62:D63)</f>
        <v>4.8133216120405532E-2</v>
      </c>
      <c r="E64" s="301">
        <f t="shared" si="89"/>
        <v>1.4369999999999985</v>
      </c>
      <c r="F64" s="301"/>
      <c r="G64" s="301">
        <f>SUM(G62:G63)</f>
        <v>1.5010662009302804</v>
      </c>
      <c r="H64" s="301">
        <f t="shared" ref="H64" si="96">SUM(H62:H63)</f>
        <v>0.17888057218996092</v>
      </c>
      <c r="I64" s="301">
        <f t="shared" ref="I64" si="97">SUM(I62:I63)</f>
        <v>4.0053226879760366E-2</v>
      </c>
      <c r="J64" s="301">
        <f t="shared" si="90"/>
        <v>1.7200000000000017</v>
      </c>
      <c r="K64" s="301"/>
      <c r="L64" s="301">
        <f>SUM(L62:L63)</f>
        <v>1.390110834089396</v>
      </c>
      <c r="M64" s="301">
        <f t="shared" ref="M64" si="98">SUM(M62:M63)</f>
        <v>0.11456296464225615</v>
      </c>
      <c r="N64" s="301">
        <f t="shared" ref="N64" si="99">SUM(N62:N63)</f>
        <v>5.632620126835064E-2</v>
      </c>
      <c r="O64" s="301">
        <f t="shared" si="91"/>
        <v>1.5610000000000026</v>
      </c>
      <c r="P64" s="301"/>
      <c r="Q64" s="301">
        <f>SUM(Q62:Q63)</f>
        <v>1.4072306426519865</v>
      </c>
      <c r="R64" s="301">
        <f t="shared" ref="R64" si="100">SUM(R62:R63)</f>
        <v>0.11699417389438622</v>
      </c>
      <c r="S64" s="301">
        <f t="shared" ref="S64" si="101">SUM(S62:S63)</f>
        <v>5.4775183453629861E-2</v>
      </c>
      <c r="T64" s="301">
        <f t="shared" si="92"/>
        <v>1.5790000000000026</v>
      </c>
      <c r="U64" s="301"/>
      <c r="V64" s="301">
        <f>SUM(V62:V63)</f>
        <v>1.4150206989731651</v>
      </c>
      <c r="W64" s="301">
        <f t="shared" ref="W64" si="102">SUM(W62:W63)</f>
        <v>0.11928250827932824</v>
      </c>
      <c r="X64" s="301">
        <f t="shared" ref="X64" si="103">SUM(X62:X63)</f>
        <v>5.0696792747506082E-2</v>
      </c>
      <c r="Y64" s="301">
        <f t="shared" si="93"/>
        <v>1.5849999999999995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1.3049352610644975</v>
      </c>
      <c r="C71" s="300">
        <v>0.85718454443990033</v>
      </c>
      <c r="D71" s="300">
        <v>0.14836365866749224</v>
      </c>
      <c r="E71" s="300">
        <f>SUM(B71:D71)</f>
        <v>2.3104834641718903</v>
      </c>
      <c r="F71" s="300"/>
      <c r="G71" s="300">
        <v>1.5505004792377466</v>
      </c>
      <c r="H71" s="300">
        <v>0.85088342551300944</v>
      </c>
      <c r="I71" s="300">
        <v>0.39426067132907705</v>
      </c>
      <c r="J71" s="300">
        <f>SUM(G71:I71)</f>
        <v>2.795644576079833</v>
      </c>
      <c r="K71" s="300"/>
      <c r="L71" s="300">
        <v>1.5419825476718791</v>
      </c>
      <c r="M71" s="300">
        <v>0.94467259988840036</v>
      </c>
      <c r="N71" s="300">
        <v>0.16382763456056776</v>
      </c>
      <c r="O71" s="300">
        <f>SUM(L71:N71)</f>
        <v>2.650482782120847</v>
      </c>
      <c r="P71" s="300"/>
      <c r="Q71" s="300">
        <v>1.5349121094669318</v>
      </c>
      <c r="R71" s="300">
        <v>0.94659667445029627</v>
      </c>
      <c r="S71" s="300">
        <v>0.16384473622837445</v>
      </c>
      <c r="T71" s="300">
        <f>SUM(Q71:S71)</f>
        <v>2.6453535201456022</v>
      </c>
      <c r="U71" s="300"/>
      <c r="V71" s="300">
        <v>1.5821301380063633</v>
      </c>
      <c r="W71" s="300">
        <v>0.98644147124634185</v>
      </c>
      <c r="X71" s="300">
        <v>0.17357135290066372</v>
      </c>
      <c r="Y71" s="300">
        <f>SUM(V71:X71)</f>
        <v>2.7421429621533688</v>
      </c>
    </row>
    <row r="72" spans="1:25" x14ac:dyDescent="0.2">
      <c r="A72" s="260" t="s">
        <v>364</v>
      </c>
      <c r="B72" s="300">
        <v>9.2635442496012352</v>
      </c>
      <c r="C72" s="300">
        <v>0.4102649967360722</v>
      </c>
      <c r="D72" s="300">
        <v>5.2967072894907785</v>
      </c>
      <c r="E72" s="300">
        <f t="shared" ref="E72:E73" si="104">SUM(B72:D72)</f>
        <v>14.970516535828086</v>
      </c>
      <c r="F72" s="300"/>
      <c r="G72" s="300">
        <v>9.626027170254174</v>
      </c>
      <c r="H72" s="300">
        <v>0.40926629540247605</v>
      </c>
      <c r="I72" s="300">
        <v>6.1900619582635059</v>
      </c>
      <c r="J72" s="300">
        <f t="shared" ref="J72:J73" si="105">SUM(G72:I72)</f>
        <v>16.225355423920156</v>
      </c>
      <c r="K72" s="300"/>
      <c r="L72" s="300">
        <v>9.173786756321233</v>
      </c>
      <c r="M72" s="300">
        <v>0.65370831199401691</v>
      </c>
      <c r="N72" s="300">
        <v>5.9750221495638769</v>
      </c>
      <c r="O72" s="300">
        <f t="shared" ref="O72:O73" si="106">SUM(L72:N72)</f>
        <v>15.802517217879126</v>
      </c>
      <c r="P72" s="300"/>
      <c r="Q72" s="300">
        <v>8.9776109011310439</v>
      </c>
      <c r="R72" s="300">
        <v>0.65974919733353588</v>
      </c>
      <c r="S72" s="300">
        <v>5.9812863813898041</v>
      </c>
      <c r="T72" s="300">
        <f t="shared" ref="T72:T73" si="107">SUM(Q72:S72)</f>
        <v>15.618646479854384</v>
      </c>
      <c r="U72" s="300"/>
      <c r="V72" s="300">
        <v>8.8402884277578746</v>
      </c>
      <c r="W72" s="300">
        <v>0.69523345723182428</v>
      </c>
      <c r="X72" s="300">
        <v>6.2163351528569644</v>
      </c>
      <c r="Y72" s="300">
        <f t="shared" ref="Y72:Y73" si="108">SUM(V72:X72)</f>
        <v>15.751857037846662</v>
      </c>
    </row>
    <row r="73" spans="1:25" x14ac:dyDescent="0.2">
      <c r="A73" s="264" t="s">
        <v>363</v>
      </c>
      <c r="B73" s="301">
        <f>SUM(B71:B72)</f>
        <v>10.568479510665732</v>
      </c>
      <c r="C73" s="301">
        <f t="shared" ref="C73" si="109">SUM(C71:C72)</f>
        <v>1.2674495411759725</v>
      </c>
      <c r="D73" s="301">
        <f t="shared" ref="D73" si="110">SUM(D71:D72)</f>
        <v>5.4450709481582704</v>
      </c>
      <c r="E73" s="301">
        <f t="shared" si="104"/>
        <v>17.280999999999974</v>
      </c>
      <c r="F73" s="301"/>
      <c r="G73" s="301">
        <f>SUM(G71:G72)</f>
        <v>11.17652764949192</v>
      </c>
      <c r="H73" s="301">
        <f t="shared" ref="H73" si="111">SUM(H71:H72)</f>
        <v>1.2601497209154855</v>
      </c>
      <c r="I73" s="301">
        <f t="shared" ref="I73" si="112">SUM(I71:I72)</f>
        <v>6.5843226295925827</v>
      </c>
      <c r="J73" s="301">
        <f t="shared" si="105"/>
        <v>19.020999999999987</v>
      </c>
      <c r="K73" s="301"/>
      <c r="L73" s="301">
        <f>SUM(L71:L72)</f>
        <v>10.715769303993111</v>
      </c>
      <c r="M73" s="301">
        <f t="shared" ref="M73" si="113">SUM(M71:M72)</f>
        <v>1.5983809118824173</v>
      </c>
      <c r="N73" s="301">
        <f t="shared" ref="N73" si="114">SUM(N71:N72)</f>
        <v>6.1388497841244449</v>
      </c>
      <c r="O73" s="301">
        <f t="shared" si="106"/>
        <v>18.452999999999975</v>
      </c>
      <c r="P73" s="301"/>
      <c r="Q73" s="301">
        <f>SUM(Q71:Q72)</f>
        <v>10.512523010597976</v>
      </c>
      <c r="R73" s="301">
        <f t="shared" ref="R73" si="115">SUM(R71:R72)</f>
        <v>1.6063458717838321</v>
      </c>
      <c r="S73" s="301">
        <f t="shared" ref="S73" si="116">SUM(S71:S72)</f>
        <v>6.1451311176181784</v>
      </c>
      <c r="T73" s="301">
        <f t="shared" si="107"/>
        <v>18.263999999999985</v>
      </c>
      <c r="U73" s="301"/>
      <c r="V73" s="301">
        <f>SUM(V71:V72)</f>
        <v>10.422418565764238</v>
      </c>
      <c r="W73" s="301">
        <f t="shared" ref="W73" si="117">SUM(W71:W72)</f>
        <v>1.681674928478166</v>
      </c>
      <c r="X73" s="301">
        <f t="shared" ref="X73" si="118">SUM(X71:X72)</f>
        <v>6.3899065057576276</v>
      </c>
      <c r="Y73" s="301">
        <f t="shared" si="108"/>
        <v>18.494000000000032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7.709651513907696</v>
      </c>
      <c r="C80" s="300">
        <v>10.06781933093983</v>
      </c>
      <c r="D80" s="300">
        <v>0.87412628292033345</v>
      </c>
      <c r="E80" s="300">
        <f>SUM(B80:D80)</f>
        <v>18.651597127767861</v>
      </c>
      <c r="F80" s="300"/>
      <c r="G80" s="300">
        <v>9.5568277103866723</v>
      </c>
      <c r="H80" s="300">
        <v>11.046332982634739</v>
      </c>
      <c r="I80" s="300">
        <v>1.0155520659216097</v>
      </c>
      <c r="J80" s="300">
        <f>SUM(G80:I80)</f>
        <v>21.618712758943023</v>
      </c>
      <c r="K80" s="300"/>
      <c r="L80" s="300">
        <v>8.9830508671842964</v>
      </c>
      <c r="M80" s="300">
        <v>10.884678131137335</v>
      </c>
      <c r="N80" s="300">
        <v>1.2374927599859409</v>
      </c>
      <c r="O80" s="300">
        <f>SUM(L80:N80)</f>
        <v>21.105221758307572</v>
      </c>
      <c r="P80" s="300"/>
      <c r="Q80" s="300">
        <v>9.3799015482455133</v>
      </c>
      <c r="R80" s="300">
        <v>10.542578201544949</v>
      </c>
      <c r="S80" s="300">
        <v>1.2836521600212185</v>
      </c>
      <c r="T80" s="300">
        <f>SUM(Q80:S80)</f>
        <v>21.206131909811681</v>
      </c>
      <c r="U80" s="300"/>
      <c r="V80" s="300">
        <v>10.120119431207874</v>
      </c>
      <c r="W80" s="300">
        <v>9.8758439472859969</v>
      </c>
      <c r="X80" s="300">
        <v>1.3806875179217231</v>
      </c>
      <c r="Y80" s="300">
        <f>SUM(V80:X80)</f>
        <v>21.37665089641559</v>
      </c>
    </row>
    <row r="81" spans="1:25" x14ac:dyDescent="0.2">
      <c r="A81" s="260" t="s">
        <v>364</v>
      </c>
      <c r="B81" s="300">
        <v>14.543929774524358</v>
      </c>
      <c r="C81" s="300">
        <v>4.7147219066213273</v>
      </c>
      <c r="D81" s="300">
        <v>2.426751191086495</v>
      </c>
      <c r="E81" s="300">
        <f t="shared" ref="E81:E82" si="119">SUM(B81:D81)</f>
        <v>21.685402872232181</v>
      </c>
      <c r="F81" s="300"/>
      <c r="G81" s="300">
        <v>15.300131661933857</v>
      </c>
      <c r="H81" s="300">
        <v>4.8736670308587025</v>
      </c>
      <c r="I81" s="300">
        <v>2.1314885482644934</v>
      </c>
      <c r="J81" s="300">
        <f t="shared" ref="J81:J82" si="120">SUM(G81:I81)</f>
        <v>22.305287241057052</v>
      </c>
      <c r="K81" s="300"/>
      <c r="L81" s="300">
        <v>14.308103808500471</v>
      </c>
      <c r="M81" s="300">
        <v>5.1686957857700389</v>
      </c>
      <c r="N81" s="300">
        <v>2.0609786474218414</v>
      </c>
      <c r="O81" s="300">
        <f t="shared" ref="O81:O82" si="121">SUM(L81:N81)</f>
        <v>21.537778241692351</v>
      </c>
      <c r="P81" s="300"/>
      <c r="Q81" s="300">
        <v>14.536810492482905</v>
      </c>
      <c r="R81" s="300">
        <v>5.1977199590138454</v>
      </c>
      <c r="S81" s="300">
        <v>2.0873376386916123</v>
      </c>
      <c r="T81" s="300">
        <f t="shared" ref="T81:T82" si="122">SUM(Q81:S81)</f>
        <v>21.821868090188364</v>
      </c>
      <c r="U81" s="300"/>
      <c r="V81" s="300">
        <v>14.861158856682168</v>
      </c>
      <c r="W81" s="300">
        <v>5.265089629741631</v>
      </c>
      <c r="X81" s="300">
        <v>2.1341006171606178</v>
      </c>
      <c r="Y81" s="300">
        <f t="shared" ref="Y81:Y82" si="123">SUM(V81:X81)</f>
        <v>22.260349103584417</v>
      </c>
    </row>
    <row r="82" spans="1:25" x14ac:dyDescent="0.2">
      <c r="A82" s="264" t="s">
        <v>363</v>
      </c>
      <c r="B82" s="301">
        <f>SUM(B80:B81)</f>
        <v>22.253581288432052</v>
      </c>
      <c r="C82" s="301">
        <f t="shared" ref="C82" si="124">SUM(C80:C81)</f>
        <v>14.782541237561158</v>
      </c>
      <c r="D82" s="301">
        <f t="shared" ref="D82" si="125">SUM(D80:D81)</f>
        <v>3.3008774740068283</v>
      </c>
      <c r="E82" s="301">
        <f t="shared" si="119"/>
        <v>40.337000000000032</v>
      </c>
      <c r="F82" s="301"/>
      <c r="G82" s="301">
        <f>SUM(G80:G81)</f>
        <v>24.856959372320532</v>
      </c>
      <c r="H82" s="301">
        <f t="shared" ref="H82" si="126">SUM(H80:H81)</f>
        <v>15.920000013493443</v>
      </c>
      <c r="I82" s="301">
        <f t="shared" ref="I82" si="127">SUM(I80:I81)</f>
        <v>3.1470406141861034</v>
      </c>
      <c r="J82" s="301">
        <f t="shared" si="120"/>
        <v>43.924000000000078</v>
      </c>
      <c r="K82" s="301"/>
      <c r="L82" s="301">
        <f>SUM(L80:L81)</f>
        <v>23.291154675684766</v>
      </c>
      <c r="M82" s="301">
        <f t="shared" ref="M82" si="128">SUM(M80:M81)</f>
        <v>16.053373916907375</v>
      </c>
      <c r="N82" s="301">
        <f t="shared" ref="N82" si="129">SUM(N80:N81)</f>
        <v>3.2984714074077823</v>
      </c>
      <c r="O82" s="301">
        <f t="shared" si="121"/>
        <v>42.642999999999923</v>
      </c>
      <c r="P82" s="301"/>
      <c r="Q82" s="301">
        <f>SUM(Q80:Q81)</f>
        <v>23.91671204072842</v>
      </c>
      <c r="R82" s="301">
        <f t="shared" ref="R82" si="130">SUM(R80:R81)</f>
        <v>15.740298160558794</v>
      </c>
      <c r="S82" s="301">
        <f t="shared" ref="S82" si="131">SUM(S80:S81)</f>
        <v>3.3709897987128308</v>
      </c>
      <c r="T82" s="301">
        <f t="shared" si="122"/>
        <v>43.028000000000048</v>
      </c>
      <c r="U82" s="301"/>
      <c r="V82" s="301">
        <f>SUM(V80:V81)</f>
        <v>24.981278287890042</v>
      </c>
      <c r="W82" s="301">
        <f t="shared" ref="W82" si="132">SUM(W80:W81)</f>
        <v>15.140933577027628</v>
      </c>
      <c r="X82" s="301">
        <f t="shared" ref="X82" si="133">SUM(X80:X81)</f>
        <v>3.5147881350823411</v>
      </c>
      <c r="Y82" s="301">
        <f t="shared" si="123"/>
        <v>43.637000000000015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1.6148801684598397</v>
      </c>
      <c r="C89" s="300">
        <v>0.86948360108062361</v>
      </c>
      <c r="D89" s="300">
        <v>8.5250633811024698E-2</v>
      </c>
      <c r="E89" s="300">
        <f>SUM(B89:D89)</f>
        <v>2.5696144033514883</v>
      </c>
      <c r="F89" s="300"/>
      <c r="G89" s="300">
        <v>1.7969312336781926</v>
      </c>
      <c r="H89" s="300">
        <v>1.1946651852002563</v>
      </c>
      <c r="I89" s="300">
        <v>0.19266106467378888</v>
      </c>
      <c r="J89" s="300">
        <f>SUM(G89:I89)</f>
        <v>3.1842574835522375</v>
      </c>
      <c r="K89" s="300"/>
      <c r="L89" s="300">
        <v>1.9337354613839806</v>
      </c>
      <c r="M89" s="300">
        <v>1.1217328829595363</v>
      </c>
      <c r="N89" s="300">
        <v>0.15064330174005766</v>
      </c>
      <c r="O89" s="300">
        <f>SUM(L89:N89)</f>
        <v>3.2061116460835741</v>
      </c>
      <c r="P89" s="300"/>
      <c r="Q89" s="300">
        <v>2.1043626267457984</v>
      </c>
      <c r="R89" s="300">
        <v>1.2282070083615044</v>
      </c>
      <c r="S89" s="300">
        <v>0.15634910670966878</v>
      </c>
      <c r="T89" s="300">
        <f>SUM(Q89:S89)</f>
        <v>3.4889187418169718</v>
      </c>
      <c r="U89" s="300"/>
      <c r="V89" s="300">
        <v>2.2063165456578044</v>
      </c>
      <c r="W89" s="300">
        <v>1.3357039003702489</v>
      </c>
      <c r="X89" s="300">
        <v>0.1568280521635777</v>
      </c>
      <c r="Y89" s="300">
        <f>SUM(V89:X89)</f>
        <v>3.6988484981916314</v>
      </c>
    </row>
    <row r="90" spans="1:25" x14ac:dyDescent="0.2">
      <c r="A90" s="260" t="s">
        <v>364</v>
      </c>
      <c r="B90" s="300">
        <v>7.4898146585925325</v>
      </c>
      <c r="C90" s="300">
        <v>0.70648730378254054</v>
      </c>
      <c r="D90" s="300">
        <v>1.9660836342734602</v>
      </c>
      <c r="E90" s="300">
        <f t="shared" ref="E90:E91" si="134">SUM(B90:D90)</f>
        <v>10.162385596648534</v>
      </c>
      <c r="F90" s="300"/>
      <c r="G90" s="300">
        <v>7.6425639431669579</v>
      </c>
      <c r="H90" s="300">
        <v>1.1668584335925494</v>
      </c>
      <c r="I90" s="300">
        <v>2.0473201396882632</v>
      </c>
      <c r="J90" s="300">
        <f t="shared" ref="J90:J91" si="135">SUM(G90:I90)</f>
        <v>10.85674251644777</v>
      </c>
      <c r="K90" s="300"/>
      <c r="L90" s="300">
        <v>7.5969001279860517</v>
      </c>
      <c r="M90" s="300">
        <v>1.1131612470926013</v>
      </c>
      <c r="N90" s="300">
        <v>1.9268269788377506</v>
      </c>
      <c r="O90" s="300">
        <f t="shared" ref="O90:O91" si="136">SUM(L90:N90)</f>
        <v>10.636888353916403</v>
      </c>
      <c r="P90" s="300"/>
      <c r="Q90" s="300">
        <v>7.8345354899911674</v>
      </c>
      <c r="R90" s="300">
        <v>1.141867765726184</v>
      </c>
      <c r="S90" s="300">
        <v>2.0466780024656965</v>
      </c>
      <c r="T90" s="300">
        <f t="shared" ref="T90:T91" si="137">SUM(Q90:S90)</f>
        <v>11.023081258183048</v>
      </c>
      <c r="U90" s="300"/>
      <c r="V90" s="300">
        <v>7.6670321295412069</v>
      </c>
      <c r="W90" s="300">
        <v>1.1803015577917215</v>
      </c>
      <c r="X90" s="300">
        <v>2.1608178144754668</v>
      </c>
      <c r="Y90" s="300">
        <f t="shared" ref="Y90:Y91" si="138">SUM(V90:X90)</f>
        <v>11.008151501808396</v>
      </c>
    </row>
    <row r="91" spans="1:25" x14ac:dyDescent="0.2">
      <c r="A91" s="264" t="s">
        <v>363</v>
      </c>
      <c r="B91" s="301">
        <f>SUM(B89:B90)</f>
        <v>9.1046948270523718</v>
      </c>
      <c r="C91" s="301">
        <f t="shared" ref="C91" si="139">SUM(C89:C90)</f>
        <v>1.5759709048631643</v>
      </c>
      <c r="D91" s="301">
        <f t="shared" ref="D91" si="140">SUM(D89:D90)</f>
        <v>2.051334268084485</v>
      </c>
      <c r="E91" s="301">
        <f t="shared" si="134"/>
        <v>12.732000000000021</v>
      </c>
      <c r="F91" s="301"/>
      <c r="G91" s="301">
        <f>SUM(G89:G90)</f>
        <v>9.4394951768451509</v>
      </c>
      <c r="H91" s="301">
        <f t="shared" ref="H91" si="141">SUM(H89:H90)</f>
        <v>2.3615236187928055</v>
      </c>
      <c r="I91" s="301">
        <f t="shared" ref="I91" si="142">SUM(I89:I90)</f>
        <v>2.2399812043620519</v>
      </c>
      <c r="J91" s="301">
        <f t="shared" si="135"/>
        <v>14.041000000000007</v>
      </c>
      <c r="K91" s="301"/>
      <c r="L91" s="301">
        <f>SUM(L89:L90)</f>
        <v>9.5306355893700321</v>
      </c>
      <c r="M91" s="301">
        <f t="shared" ref="M91" si="143">SUM(M89:M90)</f>
        <v>2.2348941300521377</v>
      </c>
      <c r="N91" s="301">
        <f t="shared" ref="N91" si="144">SUM(N89:N90)</f>
        <v>2.077470280577808</v>
      </c>
      <c r="O91" s="301">
        <f t="shared" si="136"/>
        <v>13.842999999999977</v>
      </c>
      <c r="P91" s="301"/>
      <c r="Q91" s="301">
        <f>SUM(Q89:Q90)</f>
        <v>9.938898116736965</v>
      </c>
      <c r="R91" s="301">
        <f t="shared" ref="R91" si="145">SUM(R89:R90)</f>
        <v>2.3700747740876884</v>
      </c>
      <c r="S91" s="301">
        <f t="shared" ref="S91" si="146">SUM(S89:S90)</f>
        <v>2.2030271091753653</v>
      </c>
      <c r="T91" s="301">
        <f t="shared" si="137"/>
        <v>14.512000000000018</v>
      </c>
      <c r="U91" s="301"/>
      <c r="V91" s="301">
        <f>SUM(V89:V90)</f>
        <v>9.8733486751990114</v>
      </c>
      <c r="W91" s="301">
        <f t="shared" ref="W91" si="147">SUM(W89:W90)</f>
        <v>2.5160054581619704</v>
      </c>
      <c r="X91" s="301">
        <f t="shared" ref="X91" si="148">SUM(X89:X90)</f>
        <v>2.3176458666390447</v>
      </c>
      <c r="Y91" s="301">
        <f t="shared" si="138"/>
        <v>14.707000000000026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5.4553939027024176</v>
      </c>
      <c r="C98" s="300">
        <v>9.4913045191762144</v>
      </c>
      <c r="D98" s="300">
        <v>0.74596357942627378</v>
      </c>
      <c r="E98" s="300">
        <f>SUM(B98:D98)</f>
        <v>15.692662001304907</v>
      </c>
      <c r="F98" s="300"/>
      <c r="G98" s="300">
        <v>5.7858982472242158</v>
      </c>
      <c r="H98" s="300">
        <v>9.5813227612093694</v>
      </c>
      <c r="I98" s="300">
        <v>0.36053821217842802</v>
      </c>
      <c r="J98" s="300">
        <f>SUM(G98:I98)</f>
        <v>15.727759220612013</v>
      </c>
      <c r="K98" s="300"/>
      <c r="L98" s="300">
        <v>5.0773514021912183</v>
      </c>
      <c r="M98" s="300">
        <v>9.7046044372179256</v>
      </c>
      <c r="N98" s="300">
        <v>0.80814671408258998</v>
      </c>
      <c r="O98" s="300">
        <f>SUM(L98:N98)</f>
        <v>15.590102553491732</v>
      </c>
      <c r="P98" s="300"/>
      <c r="Q98" s="300">
        <v>5.4968666384125839</v>
      </c>
      <c r="R98" s="300">
        <v>10.507499689979536</v>
      </c>
      <c r="S98" s="300">
        <v>0.89338308717421255</v>
      </c>
      <c r="T98" s="300">
        <f>SUM(Q98:S98)</f>
        <v>16.897749415566331</v>
      </c>
      <c r="U98" s="300"/>
      <c r="V98" s="300">
        <v>6.2548462727730847</v>
      </c>
      <c r="W98" s="300">
        <v>11.871273296058014</v>
      </c>
      <c r="X98" s="300">
        <v>1.0134777491902482</v>
      </c>
      <c r="Y98" s="300">
        <f>SUM(V98:X98)</f>
        <v>19.139597318021348</v>
      </c>
    </row>
    <row r="99" spans="1:25" x14ac:dyDescent="0.2">
      <c r="A99" s="260" t="s">
        <v>364</v>
      </c>
      <c r="B99" s="300">
        <v>6.646898869124545</v>
      </c>
      <c r="C99" s="300">
        <v>5.2259111572249664</v>
      </c>
      <c r="D99" s="300">
        <v>0.88552797234556324</v>
      </c>
      <c r="E99" s="300">
        <f t="shared" ref="E99:E100" si="149">SUM(B99:D99)</f>
        <v>12.758337998695076</v>
      </c>
      <c r="F99" s="300"/>
      <c r="G99" s="300">
        <v>6.2051891608699545</v>
      </c>
      <c r="H99" s="300">
        <v>5.9465642886216328</v>
      </c>
      <c r="I99" s="300">
        <v>0.66548732989641346</v>
      </c>
      <c r="J99" s="300">
        <f t="shared" ref="J99:J100" si="150">SUM(G99:I99)</f>
        <v>12.817240779387999</v>
      </c>
      <c r="K99" s="300"/>
      <c r="L99" s="300">
        <v>6.0166722477257091</v>
      </c>
      <c r="M99" s="300">
        <v>5.8825324403042352</v>
      </c>
      <c r="N99" s="300">
        <v>0.85069275847833681</v>
      </c>
      <c r="O99" s="300">
        <f t="shared" ref="O99:O100" si="151">SUM(L99:N99)</f>
        <v>12.74989744650828</v>
      </c>
      <c r="P99" s="300"/>
      <c r="Q99" s="300">
        <v>6.528095263509119</v>
      </c>
      <c r="R99" s="300">
        <v>6.3201075982526831</v>
      </c>
      <c r="S99" s="300">
        <v>0.93704772267186964</v>
      </c>
      <c r="T99" s="300">
        <f t="shared" ref="T99:T100" si="152">SUM(Q99:S99)</f>
        <v>13.785250584433673</v>
      </c>
      <c r="U99" s="300"/>
      <c r="V99" s="300">
        <v>7.499348216245548</v>
      </c>
      <c r="W99" s="300">
        <v>7.1273639665711634</v>
      </c>
      <c r="X99" s="300">
        <v>1.0636904991619456</v>
      </c>
      <c r="Y99" s="300">
        <f t="shared" ref="Y99:Y100" si="153">SUM(V99:X99)</f>
        <v>15.690402681978656</v>
      </c>
    </row>
    <row r="100" spans="1:25" x14ac:dyDescent="0.2">
      <c r="A100" s="264" t="s">
        <v>363</v>
      </c>
      <c r="B100" s="301">
        <f>SUM(B98:B99)</f>
        <v>12.102292771826964</v>
      </c>
      <c r="C100" s="301">
        <f t="shared" ref="C100" si="154">SUM(C98:C99)</f>
        <v>14.717215676401182</v>
      </c>
      <c r="D100" s="301">
        <f t="shared" ref="D100" si="155">SUM(D98:D99)</f>
        <v>1.6314915517718371</v>
      </c>
      <c r="E100" s="301">
        <f t="shared" si="149"/>
        <v>28.450999999999983</v>
      </c>
      <c r="F100" s="301"/>
      <c r="G100" s="301">
        <f>SUM(G98:G99)</f>
        <v>11.99108740809417</v>
      </c>
      <c r="H100" s="301">
        <f t="shared" ref="H100" si="156">SUM(H98:H99)</f>
        <v>15.527887049831001</v>
      </c>
      <c r="I100" s="301">
        <f t="shared" ref="I100" si="157">SUM(I98:I99)</f>
        <v>1.0260255420748414</v>
      </c>
      <c r="J100" s="301">
        <f t="shared" si="150"/>
        <v>28.545000000000012</v>
      </c>
      <c r="K100" s="301"/>
      <c r="L100" s="301">
        <f>SUM(L98:L99)</f>
        <v>11.094023649916927</v>
      </c>
      <c r="M100" s="301">
        <f t="shared" ref="M100" si="158">SUM(M98:M99)</f>
        <v>15.587136877522161</v>
      </c>
      <c r="N100" s="301">
        <f t="shared" ref="N100" si="159">SUM(N98:N99)</f>
        <v>1.6588394725609268</v>
      </c>
      <c r="O100" s="301">
        <f t="shared" si="151"/>
        <v>28.340000000000018</v>
      </c>
      <c r="P100" s="301"/>
      <c r="Q100" s="301">
        <f>SUM(Q98:Q99)</f>
        <v>12.024961901921703</v>
      </c>
      <c r="R100" s="301">
        <f t="shared" ref="R100" si="160">SUM(R98:R99)</f>
        <v>16.827607288232219</v>
      </c>
      <c r="S100" s="301">
        <f t="shared" ref="S100" si="161">SUM(S98:S99)</f>
        <v>1.8304308098460822</v>
      </c>
      <c r="T100" s="301">
        <f t="shared" si="152"/>
        <v>30.683000000000003</v>
      </c>
      <c r="U100" s="301"/>
      <c r="V100" s="301">
        <f>SUM(V98:V99)</f>
        <v>13.754194489018634</v>
      </c>
      <c r="W100" s="301">
        <f t="shared" ref="W100" si="162">SUM(W98:W99)</f>
        <v>18.998637262629178</v>
      </c>
      <c r="X100" s="301">
        <f t="shared" ref="X100" si="163">SUM(X98:X99)</f>
        <v>2.0771682483521938</v>
      </c>
      <c r="Y100" s="301">
        <f t="shared" si="153"/>
        <v>34.830000000000005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0.25858146174868646</v>
      </c>
      <c r="C107" s="300">
        <v>0.19997924568678377</v>
      </c>
      <c r="D107" s="300">
        <v>7.4869720861168415E-2</v>
      </c>
      <c r="E107" s="300">
        <f>SUM(B107:D107)</f>
        <v>0.53343042829663867</v>
      </c>
      <c r="F107" s="300"/>
      <c r="G107" s="300">
        <v>0.33755900283411933</v>
      </c>
      <c r="H107" s="300">
        <v>0.31569158568522937</v>
      </c>
      <c r="I107" s="300">
        <v>0.20555372125604846</v>
      </c>
      <c r="J107" s="300">
        <f>SUM(G107:I107)</f>
        <v>0.85880430977539712</v>
      </c>
      <c r="K107" s="300"/>
      <c r="L107" s="300">
        <v>0.33390929737797598</v>
      </c>
      <c r="M107" s="300">
        <v>0.23040347525489974</v>
      </c>
      <c r="N107" s="300">
        <v>0.13295771296394951</v>
      </c>
      <c r="O107" s="300">
        <f>SUM(L107:N107)</f>
        <v>0.69727048559682525</v>
      </c>
      <c r="P107" s="300"/>
      <c r="Q107" s="300">
        <v>0.32905298903247227</v>
      </c>
      <c r="R107" s="300">
        <v>0.23036736398968971</v>
      </c>
      <c r="S107" s="300">
        <v>0.12974435243472293</v>
      </c>
      <c r="T107" s="300">
        <f>SUM(Q107:S107)</f>
        <v>0.68916470545688491</v>
      </c>
      <c r="U107" s="300"/>
      <c r="V107" s="300">
        <v>0.33930492732998296</v>
      </c>
      <c r="W107" s="300">
        <v>0.23619652605406483</v>
      </c>
      <c r="X107" s="300">
        <v>0.1268979794402891</v>
      </c>
      <c r="Y107" s="300">
        <f>SUM(V107:X107)</f>
        <v>0.70239943282433692</v>
      </c>
    </row>
    <row r="108" spans="1:25" x14ac:dyDescent="0.2">
      <c r="A108" s="260" t="s">
        <v>364</v>
      </c>
      <c r="B108" s="300">
        <v>0.36755414446670653</v>
      </c>
      <c r="C108" s="300">
        <v>0.2866086085675576</v>
      </c>
      <c r="D108" s="300">
        <v>0.34540681866909934</v>
      </c>
      <c r="E108" s="300">
        <f t="shared" ref="E108:E109" si="164">SUM(B108:D108)</f>
        <v>0.99956957170336347</v>
      </c>
      <c r="F108" s="300"/>
      <c r="G108" s="300">
        <v>0.65072505583047613</v>
      </c>
      <c r="H108" s="300">
        <v>0.15541265769432205</v>
      </c>
      <c r="I108" s="300">
        <v>0.37605797669980673</v>
      </c>
      <c r="J108" s="300">
        <f t="shared" ref="J108:J109" si="165">SUM(G108:I108)</f>
        <v>1.1821956902246049</v>
      </c>
      <c r="K108" s="300"/>
      <c r="L108" s="300">
        <v>0.6240649626850584</v>
      </c>
      <c r="M108" s="300">
        <v>0.20889026280916698</v>
      </c>
      <c r="N108" s="300">
        <v>0.15077428890895256</v>
      </c>
      <c r="O108" s="300">
        <f t="shared" ref="O108:O109" si="166">SUM(L108:N108)</f>
        <v>0.98372951440317791</v>
      </c>
      <c r="P108" s="300"/>
      <c r="Q108" s="300">
        <v>0.61221413524354962</v>
      </c>
      <c r="R108" s="300">
        <v>0.21595805186424144</v>
      </c>
      <c r="S108" s="300">
        <v>0.14966310743532316</v>
      </c>
      <c r="T108" s="300">
        <f t="shared" ref="T108:T109" si="167">SUM(Q108:S108)</f>
        <v>0.97783529454311424</v>
      </c>
      <c r="U108" s="300"/>
      <c r="V108" s="300">
        <v>0.61962141084238631</v>
      </c>
      <c r="W108" s="300">
        <v>0.2354075859638044</v>
      </c>
      <c r="X108" s="300">
        <v>0.154571570369473</v>
      </c>
      <c r="Y108" s="300">
        <f t="shared" ref="Y108:Y109" si="168">SUM(V108:X108)</f>
        <v>1.0096005671756636</v>
      </c>
    </row>
    <row r="109" spans="1:25" x14ac:dyDescent="0.2">
      <c r="A109" s="264" t="s">
        <v>363</v>
      </c>
      <c r="B109" s="301">
        <f>SUM(B107:B108)</f>
        <v>0.62613560621539299</v>
      </c>
      <c r="C109" s="301">
        <f t="shared" ref="C109" si="169">SUM(C107:C108)</f>
        <v>0.48658785425434137</v>
      </c>
      <c r="D109" s="301">
        <f t="shared" ref="D109" si="170">SUM(D107:D108)</f>
        <v>0.42027653953026778</v>
      </c>
      <c r="E109" s="301">
        <f t="shared" si="164"/>
        <v>1.5330000000000021</v>
      </c>
      <c r="F109" s="301"/>
      <c r="G109" s="301">
        <f>SUM(G107:G108)</f>
        <v>0.98828405866459546</v>
      </c>
      <c r="H109" s="301">
        <f t="shared" ref="H109" si="171">SUM(H107:H108)</f>
        <v>0.47110424337955142</v>
      </c>
      <c r="I109" s="301">
        <f t="shared" ref="I109" si="172">SUM(I107:I108)</f>
        <v>0.58161169795585521</v>
      </c>
      <c r="J109" s="301">
        <f t="shared" si="165"/>
        <v>2.0410000000000021</v>
      </c>
      <c r="K109" s="301"/>
      <c r="L109" s="301">
        <f>SUM(L107:L108)</f>
        <v>0.95797426006303432</v>
      </c>
      <c r="M109" s="301">
        <f t="shared" ref="M109" si="173">SUM(M107:M108)</f>
        <v>0.43929373806406669</v>
      </c>
      <c r="N109" s="301">
        <f t="shared" ref="N109" si="174">SUM(N107:N108)</f>
        <v>0.28373200187290204</v>
      </c>
      <c r="O109" s="301">
        <f t="shared" si="166"/>
        <v>1.6810000000000032</v>
      </c>
      <c r="P109" s="301"/>
      <c r="Q109" s="301">
        <f>SUM(Q107:Q108)</f>
        <v>0.94126712427602188</v>
      </c>
      <c r="R109" s="301">
        <f t="shared" ref="R109" si="175">SUM(R107:R108)</f>
        <v>0.44632541585393115</v>
      </c>
      <c r="S109" s="301">
        <f t="shared" ref="S109" si="176">SUM(S107:S108)</f>
        <v>0.27940745987004612</v>
      </c>
      <c r="T109" s="301">
        <f t="shared" si="167"/>
        <v>1.6669999999999989</v>
      </c>
      <c r="U109" s="301"/>
      <c r="V109" s="301">
        <f>SUM(V107:V108)</f>
        <v>0.95892633817236927</v>
      </c>
      <c r="W109" s="301">
        <f t="shared" ref="W109" si="177">SUM(W107:W108)</f>
        <v>0.47160411201786923</v>
      </c>
      <c r="X109" s="301">
        <f t="shared" ref="X109" si="178">SUM(X107:X108)</f>
        <v>0.28146954980976213</v>
      </c>
      <c r="Y109" s="301">
        <f t="shared" si="168"/>
        <v>1.7120000000000006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0.496998093848318</v>
      </c>
      <c r="C116" s="300">
        <v>0.19432491354002698</v>
      </c>
      <c r="D116" s="300">
        <v>2.0630970997617876E-2</v>
      </c>
      <c r="E116" s="300">
        <f>SUM(B116:D116)</f>
        <v>0.71195397838596286</v>
      </c>
      <c r="F116" s="300"/>
      <c r="G116" s="300">
        <v>0.31119759510029904</v>
      </c>
      <c r="H116" s="300">
        <v>0.19611170583755325</v>
      </c>
      <c r="I116" s="300">
        <v>7.2578918544756489E-3</v>
      </c>
      <c r="J116" s="300">
        <f>SUM(G116:I116)</f>
        <v>0.51456719279232799</v>
      </c>
      <c r="K116" s="300"/>
      <c r="L116" s="300">
        <v>0.34089507009444181</v>
      </c>
      <c r="M116" s="300">
        <v>9.0894461803681825E-2</v>
      </c>
      <c r="N116" s="300">
        <v>1.4071722841368916E-2</v>
      </c>
      <c r="O116" s="300">
        <f>SUM(L116:N116)</f>
        <v>0.44586125473949256</v>
      </c>
      <c r="P116" s="300"/>
      <c r="Q116" s="300">
        <v>0.3831631700551153</v>
      </c>
      <c r="R116" s="300">
        <v>9.8477404463811688E-2</v>
      </c>
      <c r="S116" s="300">
        <v>1.5667940498024141E-2</v>
      </c>
      <c r="T116" s="300">
        <f>SUM(Q116:S116)</f>
        <v>0.49730851501695117</v>
      </c>
      <c r="U116" s="300"/>
      <c r="V116" s="300">
        <v>0.44260455308634611</v>
      </c>
      <c r="W116" s="300">
        <v>0.10534041774118176</v>
      </c>
      <c r="X116" s="300">
        <v>1.7431302129093253E-2</v>
      </c>
      <c r="Y116" s="300">
        <f>SUM(V116:X116)</f>
        <v>0.56537627295662118</v>
      </c>
    </row>
    <row r="117" spans="1:25" x14ac:dyDescent="0.2">
      <c r="A117" s="260" t="s">
        <v>364</v>
      </c>
      <c r="B117" s="300">
        <v>1.5464096974052315</v>
      </c>
      <c r="C117" s="300">
        <v>0.10264122085202915</v>
      </c>
      <c r="D117" s="300">
        <v>0.1389951033567797</v>
      </c>
      <c r="E117" s="300">
        <f t="shared" ref="E117:E118" si="179">SUM(B117:D117)</f>
        <v>1.7880460216140404</v>
      </c>
      <c r="F117" s="300"/>
      <c r="G117" s="300">
        <v>1.3663910326599678</v>
      </c>
      <c r="H117" s="300">
        <v>4.9740091615597823E-2</v>
      </c>
      <c r="I117" s="300">
        <v>5.9301682932107039E-2</v>
      </c>
      <c r="J117" s="300">
        <f t="shared" ref="J117:J118" si="180">SUM(G117:I117)</f>
        <v>1.4754328072076728</v>
      </c>
      <c r="K117" s="300"/>
      <c r="L117" s="300">
        <v>1.1326686758586113</v>
      </c>
      <c r="M117" s="300">
        <v>7.0008571350716517E-2</v>
      </c>
      <c r="N117" s="300">
        <v>3.9461498051179787E-2</v>
      </c>
      <c r="O117" s="300">
        <f t="shared" ref="O117:O118" si="181">SUM(L117:N117)</f>
        <v>1.2421387452605077</v>
      </c>
      <c r="P117" s="300"/>
      <c r="Q117" s="300">
        <v>1.2348904847249336</v>
      </c>
      <c r="R117" s="300">
        <v>7.7483790716343245E-2</v>
      </c>
      <c r="S117" s="300">
        <v>4.4317209541773185E-2</v>
      </c>
      <c r="T117" s="300">
        <f t="shared" ref="T117:T118" si="182">SUM(Q117:S117)</f>
        <v>1.35669148498305</v>
      </c>
      <c r="U117" s="300"/>
      <c r="V117" s="300">
        <v>1.3529409540816817</v>
      </c>
      <c r="W117" s="300">
        <v>8.650101599670261E-2</v>
      </c>
      <c r="X117" s="300">
        <v>5.0181756964990311E-2</v>
      </c>
      <c r="Y117" s="300">
        <f t="shared" ref="Y117:Y118" si="183">SUM(V117:X117)</f>
        <v>1.4896237270433745</v>
      </c>
    </row>
    <row r="118" spans="1:25" x14ac:dyDescent="0.2">
      <c r="A118" s="264" t="s">
        <v>363</v>
      </c>
      <c r="B118" s="301">
        <f>SUM(B116:B117)</f>
        <v>2.0434077912535495</v>
      </c>
      <c r="C118" s="301">
        <f t="shared" ref="C118" si="184">SUM(C116:C117)</f>
        <v>0.2969661343920561</v>
      </c>
      <c r="D118" s="301">
        <f t="shared" ref="D118" si="185">SUM(D116:D117)</f>
        <v>0.15962607435439757</v>
      </c>
      <c r="E118" s="301">
        <f t="shared" si="179"/>
        <v>2.5000000000000031</v>
      </c>
      <c r="F118" s="301"/>
      <c r="G118" s="301">
        <f>SUM(G116:G117)</f>
        <v>1.6775886277602667</v>
      </c>
      <c r="H118" s="301">
        <f t="shared" ref="H118" si="186">SUM(H116:H117)</f>
        <v>0.24585179745315106</v>
      </c>
      <c r="I118" s="301">
        <f t="shared" ref="I118" si="187">SUM(I116:I117)</f>
        <v>6.6559574786582684E-2</v>
      </c>
      <c r="J118" s="301">
        <f t="shared" si="180"/>
        <v>1.9900000000000004</v>
      </c>
      <c r="K118" s="301"/>
      <c r="L118" s="301">
        <f>SUM(L116:L117)</f>
        <v>1.4735637459530531</v>
      </c>
      <c r="M118" s="301">
        <f t="shared" ref="M118" si="188">SUM(M116:M117)</f>
        <v>0.16090303315439836</v>
      </c>
      <c r="N118" s="301">
        <f t="shared" ref="N118" si="189">SUM(N116:N117)</f>
        <v>5.3533220892548701E-2</v>
      </c>
      <c r="O118" s="301">
        <f t="shared" si="181"/>
        <v>1.6880000000000002</v>
      </c>
      <c r="P118" s="301"/>
      <c r="Q118" s="301">
        <f>SUM(Q116:Q117)</f>
        <v>1.6180536547800488</v>
      </c>
      <c r="R118" s="301">
        <f t="shared" ref="R118" si="190">SUM(R116:R117)</f>
        <v>0.17596119518015493</v>
      </c>
      <c r="S118" s="301">
        <f t="shared" ref="S118" si="191">SUM(S116:S117)</f>
        <v>5.9985150039797326E-2</v>
      </c>
      <c r="T118" s="301">
        <f t="shared" si="182"/>
        <v>1.8540000000000012</v>
      </c>
      <c r="U118" s="301"/>
      <c r="V118" s="301">
        <f>SUM(V116:V117)</f>
        <v>1.7955455071680277</v>
      </c>
      <c r="W118" s="301">
        <f t="shared" ref="W118" si="192">SUM(W116:W117)</f>
        <v>0.19184143373788437</v>
      </c>
      <c r="X118" s="301">
        <f t="shared" ref="X118" si="193">SUM(X116:X117)</f>
        <v>6.7613059094083564E-2</v>
      </c>
      <c r="Y118" s="301">
        <f t="shared" si="183"/>
        <v>2.0549999999999957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0.90416497803105378</v>
      </c>
      <c r="C125" s="300">
        <v>0.35499686183605</v>
      </c>
      <c r="D125" s="300">
        <v>0</v>
      </c>
      <c r="E125" s="300">
        <f>SUM(B125:D125)</f>
        <v>1.2591618398671038</v>
      </c>
      <c r="F125" s="300"/>
      <c r="G125" s="300">
        <v>0.94395937531033325</v>
      </c>
      <c r="H125" s="300">
        <v>0.34697541696615425</v>
      </c>
      <c r="I125" s="300">
        <v>5.9227008997413927E-2</v>
      </c>
      <c r="J125" s="300">
        <f>SUM(G125:I125)</f>
        <v>1.3501618012739014</v>
      </c>
      <c r="K125" s="300"/>
      <c r="L125" s="300">
        <v>1.0134920334189073</v>
      </c>
      <c r="M125" s="300">
        <v>0.34798604651769965</v>
      </c>
      <c r="N125" s="300">
        <v>5.9723005694216492E-2</v>
      </c>
      <c r="O125" s="300">
        <f>SUM(L125:N125)</f>
        <v>1.4212010856308233</v>
      </c>
      <c r="P125" s="300"/>
      <c r="Q125" s="300">
        <v>1.0128949877274562</v>
      </c>
      <c r="R125" s="300">
        <v>0.34404872468741948</v>
      </c>
      <c r="S125" s="300">
        <v>6.2404457249217372E-2</v>
      </c>
      <c r="T125" s="300">
        <f>SUM(Q125:S125)</f>
        <v>1.4193481696640931</v>
      </c>
      <c r="U125" s="300"/>
      <c r="V125" s="300">
        <v>0.99173342854890989</v>
      </c>
      <c r="W125" s="300">
        <v>0.33379105795768321</v>
      </c>
      <c r="X125" s="300">
        <v>6.2212060093480064E-2</v>
      </c>
      <c r="Y125" s="300">
        <f>SUM(V125:X125)</f>
        <v>1.3877365466000733</v>
      </c>
    </row>
    <row r="126" spans="1:25" x14ac:dyDescent="0.2">
      <c r="A126" s="260" t="s">
        <v>364</v>
      </c>
      <c r="B126" s="300">
        <v>1.1021127947586802</v>
      </c>
      <c r="C126" s="300">
        <v>6.1599928270920042E-2</v>
      </c>
      <c r="D126" s="300">
        <v>7.3125437103298552E-2</v>
      </c>
      <c r="E126" s="300">
        <f t="shared" ref="E126:E127" si="194">SUM(B126:D126)</f>
        <v>1.2368381601328988</v>
      </c>
      <c r="F126" s="300"/>
      <c r="G126" s="300">
        <v>1.3644190841998931</v>
      </c>
      <c r="H126" s="300">
        <v>5.1563357930359065E-2</v>
      </c>
      <c r="I126" s="300">
        <v>9.4855756595843527E-2</v>
      </c>
      <c r="J126" s="300">
        <f t="shared" ref="J126:J127" si="195">SUM(G126:I126)</f>
        <v>1.5108381987260957</v>
      </c>
      <c r="K126" s="300"/>
      <c r="L126" s="300">
        <v>1.2444209887649789</v>
      </c>
      <c r="M126" s="300">
        <v>4.6539705178641623E-2</v>
      </c>
      <c r="N126" s="300">
        <v>5.8838220425558183E-2</v>
      </c>
      <c r="O126" s="300">
        <f t="shared" ref="O126:O127" si="196">SUM(L126:N126)</f>
        <v>1.3497989143691786</v>
      </c>
      <c r="P126" s="300"/>
      <c r="Q126" s="300">
        <v>1.2490016629750529</v>
      </c>
      <c r="R126" s="300">
        <v>4.862837895119989E-2</v>
      </c>
      <c r="S126" s="300">
        <v>6.2021788409654277E-2</v>
      </c>
      <c r="T126" s="300">
        <f t="shared" ref="T126:T127" si="197">SUM(Q126:S126)</f>
        <v>1.3596518303359071</v>
      </c>
      <c r="U126" s="300"/>
      <c r="V126" s="300">
        <v>1.2268361061381692</v>
      </c>
      <c r="W126" s="300">
        <v>5.102519515134428E-2</v>
      </c>
      <c r="X126" s="300">
        <v>6.3402152110412294E-2</v>
      </c>
      <c r="Y126" s="300">
        <f t="shared" ref="Y126:Y127" si="198">SUM(V126:X126)</f>
        <v>1.3412634533999257</v>
      </c>
    </row>
    <row r="127" spans="1:25" x14ac:dyDescent="0.2">
      <c r="A127" s="264" t="s">
        <v>363</v>
      </c>
      <c r="B127" s="301">
        <f>SUM(B125:B126)</f>
        <v>2.0062777727897338</v>
      </c>
      <c r="C127" s="301">
        <f t="shared" ref="C127" si="199">SUM(C125:C126)</f>
        <v>0.41659679010697004</v>
      </c>
      <c r="D127" s="301">
        <f t="shared" ref="D127" si="200">SUM(D125:D126)</f>
        <v>7.3125437103298552E-2</v>
      </c>
      <c r="E127" s="301">
        <f t="shared" si="194"/>
        <v>2.4960000000000022</v>
      </c>
      <c r="F127" s="301"/>
      <c r="G127" s="301">
        <f>SUM(G125:G126)</f>
        <v>2.3083784595102266</v>
      </c>
      <c r="H127" s="301">
        <f t="shared" ref="H127" si="201">SUM(H125:H126)</f>
        <v>0.39853877489651329</v>
      </c>
      <c r="I127" s="301">
        <f t="shared" ref="I127" si="202">SUM(I125:I126)</f>
        <v>0.15408276559325745</v>
      </c>
      <c r="J127" s="301">
        <f t="shared" si="195"/>
        <v>2.8609999999999975</v>
      </c>
      <c r="K127" s="301"/>
      <c r="L127" s="301">
        <f>SUM(L125:L126)</f>
        <v>2.2579130221838861</v>
      </c>
      <c r="M127" s="301">
        <f t="shared" ref="M127" si="203">SUM(M125:M126)</f>
        <v>0.3945257516963413</v>
      </c>
      <c r="N127" s="301">
        <f t="shared" ref="N127" si="204">SUM(N125:N126)</f>
        <v>0.11856122611977468</v>
      </c>
      <c r="O127" s="301">
        <f t="shared" si="196"/>
        <v>2.7710000000000021</v>
      </c>
      <c r="P127" s="301"/>
      <c r="Q127" s="301">
        <f>SUM(Q125:Q126)</f>
        <v>2.2618966507025089</v>
      </c>
      <c r="R127" s="301">
        <f t="shared" ref="R127" si="205">SUM(R125:R126)</f>
        <v>0.39267710363861935</v>
      </c>
      <c r="S127" s="301">
        <f t="shared" ref="S127" si="206">SUM(S125:S126)</f>
        <v>0.12442624565887164</v>
      </c>
      <c r="T127" s="301">
        <f t="shared" si="197"/>
        <v>2.7789999999999999</v>
      </c>
      <c r="U127" s="301"/>
      <c r="V127" s="301">
        <f>SUM(V125:V126)</f>
        <v>2.2185695346870791</v>
      </c>
      <c r="W127" s="301">
        <f t="shared" ref="W127" si="207">SUM(W125:W126)</f>
        <v>0.38481625310902751</v>
      </c>
      <c r="X127" s="301">
        <f t="shared" ref="X127" si="208">SUM(X125:X126)</f>
        <v>0.12561421220389235</v>
      </c>
      <c r="Y127" s="301">
        <f t="shared" si="198"/>
        <v>2.7289999999999988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1.2346897923902991</v>
      </c>
      <c r="C134" s="300">
        <v>0.72618051494575331</v>
      </c>
      <c r="D134" s="300">
        <v>0.15378577935642074</v>
      </c>
      <c r="E134" s="300">
        <f>SUM(B134:D134)</f>
        <v>2.1146560866924733</v>
      </c>
      <c r="F134" s="300"/>
      <c r="G134" s="300">
        <v>1.0917592863222505</v>
      </c>
      <c r="H134" s="300">
        <v>0.55249306938404974</v>
      </c>
      <c r="I134" s="300">
        <v>0.16336021628688688</v>
      </c>
      <c r="J134" s="300">
        <f>SUM(G134:I134)</f>
        <v>1.807612571993187</v>
      </c>
      <c r="K134" s="300"/>
      <c r="L134" s="300">
        <v>1.0464412094029063</v>
      </c>
      <c r="M134" s="300">
        <v>0.44716909295344776</v>
      </c>
      <c r="N134" s="300">
        <v>0.1096222471063121</v>
      </c>
      <c r="O134" s="300">
        <f>SUM(L134:N134)</f>
        <v>1.6032325494626662</v>
      </c>
      <c r="P134" s="300"/>
      <c r="Q134" s="300">
        <v>1.090081800099814</v>
      </c>
      <c r="R134" s="300">
        <v>0.43020863696162592</v>
      </c>
      <c r="S134" s="300">
        <v>0.1118178450876971</v>
      </c>
      <c r="T134" s="300">
        <f>SUM(Q134:S134)</f>
        <v>1.6321082821491371</v>
      </c>
      <c r="U134" s="300"/>
      <c r="V134" s="300">
        <v>1.2423436795084313</v>
      </c>
      <c r="W134" s="300">
        <v>0.41917892267886825</v>
      </c>
      <c r="X134" s="300">
        <v>0.11988044753216047</v>
      </c>
      <c r="Y134" s="300">
        <f>SUM(V134:X134)</f>
        <v>1.78140304971946</v>
      </c>
    </row>
    <row r="135" spans="1:25" x14ac:dyDescent="0.2">
      <c r="A135" s="260" t="s">
        <v>364</v>
      </c>
      <c r="B135" s="300">
        <v>1.5283732080260728</v>
      </c>
      <c r="C135" s="300">
        <v>0.12018324783031266</v>
      </c>
      <c r="D135" s="300">
        <v>0.47578745745114354</v>
      </c>
      <c r="E135" s="300">
        <f t="shared" ref="E135:E136" si="209">SUM(B135:D135)</f>
        <v>2.1243439133075288</v>
      </c>
      <c r="F135" s="300"/>
      <c r="G135" s="300">
        <v>1.0045536749008233</v>
      </c>
      <c r="H135" s="300">
        <v>0.31544038959457571</v>
      </c>
      <c r="I135" s="300">
        <v>0.12339336351141345</v>
      </c>
      <c r="J135" s="300">
        <f t="shared" ref="J135:J136" si="210">SUM(G135:I135)</f>
        <v>1.4433874280068124</v>
      </c>
      <c r="K135" s="300"/>
      <c r="L135" s="300">
        <v>1.2434968271682674</v>
      </c>
      <c r="M135" s="300">
        <v>0.11376110488961784</v>
      </c>
      <c r="N135" s="300">
        <v>0.27350951847944532</v>
      </c>
      <c r="O135" s="300">
        <f t="shared" ref="O135:O136" si="211">SUM(L135:N135)</f>
        <v>1.6307674505373306</v>
      </c>
      <c r="P135" s="300"/>
      <c r="Q135" s="300">
        <v>1.2499028299259201</v>
      </c>
      <c r="R135" s="300">
        <v>0.11466163565393273</v>
      </c>
      <c r="S135" s="300">
        <v>0.28932725227101158</v>
      </c>
      <c r="T135" s="300">
        <f t="shared" ref="T135:T136" si="212">SUM(Q135:S135)</f>
        <v>1.6538917178508643</v>
      </c>
      <c r="U135" s="300"/>
      <c r="V135" s="300">
        <v>1.3298515744788679</v>
      </c>
      <c r="W135" s="300">
        <v>0.12422899936770244</v>
      </c>
      <c r="X135" s="300">
        <v>0.33451637643397247</v>
      </c>
      <c r="Y135" s="300">
        <f t="shared" ref="Y135:Y136" si="213">SUM(V135:X135)</f>
        <v>1.7885969502805428</v>
      </c>
    </row>
    <row r="136" spans="1:25" x14ac:dyDescent="0.2">
      <c r="A136" s="264" t="s">
        <v>363</v>
      </c>
      <c r="B136" s="301">
        <f>SUM(B134:B135)</f>
        <v>2.7630630004163717</v>
      </c>
      <c r="C136" s="301">
        <f t="shared" ref="C136" si="214">SUM(C134:C135)</f>
        <v>0.84636376277606595</v>
      </c>
      <c r="D136" s="301">
        <f t="shared" ref="D136" si="215">SUM(D134:D135)</f>
        <v>0.62957323680756427</v>
      </c>
      <c r="E136" s="301">
        <f t="shared" si="209"/>
        <v>4.2390000000000017</v>
      </c>
      <c r="F136" s="301"/>
      <c r="G136" s="301">
        <f>SUM(G134:G135)</f>
        <v>2.0963129612230738</v>
      </c>
      <c r="H136" s="301">
        <f t="shared" ref="H136" si="216">SUM(H134:H135)</f>
        <v>0.86793345897862539</v>
      </c>
      <c r="I136" s="301">
        <f t="shared" ref="I136" si="217">SUM(I134:I135)</f>
        <v>0.2867535797983003</v>
      </c>
      <c r="J136" s="301">
        <f t="shared" si="210"/>
        <v>3.2509999999999994</v>
      </c>
      <c r="K136" s="301"/>
      <c r="L136" s="301">
        <f>SUM(L134:L135)</f>
        <v>2.2899380365711739</v>
      </c>
      <c r="M136" s="301">
        <f t="shared" ref="M136" si="218">SUM(M134:M135)</f>
        <v>0.56093019784306564</v>
      </c>
      <c r="N136" s="301">
        <f t="shared" ref="N136" si="219">SUM(N134:N135)</f>
        <v>0.38313176558575746</v>
      </c>
      <c r="O136" s="301">
        <f t="shared" si="211"/>
        <v>3.2339999999999969</v>
      </c>
      <c r="P136" s="301"/>
      <c r="Q136" s="301">
        <f>SUM(Q134:Q135)</f>
        <v>2.3399846300257341</v>
      </c>
      <c r="R136" s="301">
        <f t="shared" ref="R136" si="220">SUM(R134:R135)</f>
        <v>0.54487027261555865</v>
      </c>
      <c r="S136" s="301">
        <f t="shared" ref="S136" si="221">SUM(S134:S135)</f>
        <v>0.40114509735870868</v>
      </c>
      <c r="T136" s="301">
        <f t="shared" si="212"/>
        <v>3.2860000000000014</v>
      </c>
      <c r="U136" s="301"/>
      <c r="V136" s="301">
        <f>SUM(V134:V135)</f>
        <v>2.5721952539872994</v>
      </c>
      <c r="W136" s="301">
        <f t="shared" ref="W136" si="222">SUM(W134:W135)</f>
        <v>0.54340792204657073</v>
      </c>
      <c r="X136" s="301">
        <f t="shared" ref="X136" si="223">SUM(X134:X135)</f>
        <v>0.45439682396613296</v>
      </c>
      <c r="Y136" s="301">
        <f t="shared" si="213"/>
        <v>3.5700000000000034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4.5080446253633264</v>
      </c>
      <c r="C143" s="300">
        <v>1.5217902122356699</v>
      </c>
      <c r="D143" s="300">
        <v>0.77274137722299552</v>
      </c>
      <c r="E143" s="300">
        <f>SUM(B143:D143)</f>
        <v>6.8025762148219924</v>
      </c>
      <c r="F143" s="300"/>
      <c r="G143" s="300">
        <v>4.3610025964348864</v>
      </c>
      <c r="H143" s="300">
        <v>2.4986187781014437</v>
      </c>
      <c r="I143" s="300">
        <v>0.68223619713552264</v>
      </c>
      <c r="J143" s="300">
        <f>SUM(G143:I143)</f>
        <v>7.5418575716718523</v>
      </c>
      <c r="K143" s="300"/>
      <c r="L143" s="300">
        <v>4.5142411328696577</v>
      </c>
      <c r="M143" s="300">
        <v>2.2710318996858434</v>
      </c>
      <c r="N143" s="300">
        <v>0.91836409025952004</v>
      </c>
      <c r="O143" s="300">
        <f>SUM(L143:N143)</f>
        <v>7.7036371228150218</v>
      </c>
      <c r="P143" s="300"/>
      <c r="Q143" s="300">
        <v>4.7374667037596119</v>
      </c>
      <c r="R143" s="300">
        <v>2.3905661067163289</v>
      </c>
      <c r="S143" s="300">
        <v>0.9926268687869384</v>
      </c>
      <c r="T143" s="300">
        <f>SUM(Q143:S143)</f>
        <v>8.1206596792628787</v>
      </c>
      <c r="U143" s="300"/>
      <c r="V143" s="300">
        <v>5.016994549509044</v>
      </c>
      <c r="W143" s="300">
        <v>2.5619674451931371</v>
      </c>
      <c r="X143" s="300">
        <v>1.0860409501898933</v>
      </c>
      <c r="Y143" s="300">
        <f>SUM(V143:X143)</f>
        <v>8.6650029448920751</v>
      </c>
    </row>
    <row r="144" spans="1:25" x14ac:dyDescent="0.2">
      <c r="A144" s="260" t="s">
        <v>364</v>
      </c>
      <c r="B144" s="300">
        <v>6.5789053615730531</v>
      </c>
      <c r="C144" s="300">
        <v>0.61755246427803501</v>
      </c>
      <c r="D144" s="300">
        <v>1.9409659593269109</v>
      </c>
      <c r="E144" s="300">
        <f t="shared" ref="E144:E145" si="224">SUM(B144:D144)</f>
        <v>9.1374237851779991</v>
      </c>
      <c r="F144" s="300"/>
      <c r="G144" s="300">
        <v>6.8617002253369126</v>
      </c>
      <c r="H144" s="300">
        <v>0.95712424062931301</v>
      </c>
      <c r="I144" s="300">
        <v>1.7403179623619676</v>
      </c>
      <c r="J144" s="300">
        <f t="shared" ref="J144:J145" si="225">SUM(G144:I144)</f>
        <v>9.5591424283281938</v>
      </c>
      <c r="K144" s="300"/>
      <c r="L144" s="300">
        <v>7.4571769203608032</v>
      </c>
      <c r="M144" s="300">
        <v>1.7983707181032789</v>
      </c>
      <c r="N144" s="300">
        <v>1.4788152387209026</v>
      </c>
      <c r="O144" s="300">
        <f t="shared" ref="O144:O145" si="226">SUM(L144:N144)</f>
        <v>10.734362877184985</v>
      </c>
      <c r="P144" s="300"/>
      <c r="Q144" s="300">
        <v>7.6228728685875238</v>
      </c>
      <c r="R144" s="300">
        <v>1.8929936054785301</v>
      </c>
      <c r="S144" s="300">
        <v>1.5504738466711063</v>
      </c>
      <c r="T144" s="300">
        <f t="shared" ref="T144:T145" si="227">SUM(Q144:S144)</f>
        <v>11.066340320737162</v>
      </c>
      <c r="U144" s="300"/>
      <c r="V144" s="300">
        <v>7.8515287962676616</v>
      </c>
      <c r="W144" s="300">
        <v>2.0684048715958019</v>
      </c>
      <c r="X144" s="300">
        <v>1.6340633872444423</v>
      </c>
      <c r="Y144" s="300">
        <f t="shared" ref="Y144:Y145" si="228">SUM(V144:X144)</f>
        <v>11.553997055107907</v>
      </c>
    </row>
    <row r="145" spans="1:25" x14ac:dyDescent="0.2">
      <c r="A145" s="264" t="s">
        <v>363</v>
      </c>
      <c r="B145" s="301">
        <f>SUM(B143:B144)</f>
        <v>11.086949986936379</v>
      </c>
      <c r="C145" s="301">
        <f t="shared" ref="C145" si="229">SUM(C143:C144)</f>
        <v>2.1393426765137047</v>
      </c>
      <c r="D145" s="301">
        <f t="shared" ref="D145" si="230">SUM(D143:D144)</f>
        <v>2.7137073365499065</v>
      </c>
      <c r="E145" s="301">
        <f t="shared" si="224"/>
        <v>15.939999999999991</v>
      </c>
      <c r="F145" s="301"/>
      <c r="G145" s="301">
        <f>SUM(G143:G144)</f>
        <v>11.222702821771799</v>
      </c>
      <c r="H145" s="301">
        <f t="shared" ref="H145" si="231">SUM(H143:H144)</f>
        <v>3.4557430187307565</v>
      </c>
      <c r="I145" s="301">
        <f t="shared" ref="I145" si="232">SUM(I143:I144)</f>
        <v>2.4225541594974902</v>
      </c>
      <c r="J145" s="301">
        <f t="shared" si="225"/>
        <v>17.101000000000045</v>
      </c>
      <c r="K145" s="301"/>
      <c r="L145" s="301">
        <f>SUM(L143:L144)</f>
        <v>11.971418053230462</v>
      </c>
      <c r="M145" s="301">
        <f t="shared" ref="M145" si="233">SUM(M143:M144)</f>
        <v>4.0694026177891223</v>
      </c>
      <c r="N145" s="301">
        <f t="shared" ref="N145" si="234">SUM(N143:N144)</f>
        <v>2.3971793289804229</v>
      </c>
      <c r="O145" s="301">
        <f t="shared" si="226"/>
        <v>18.438000000000009</v>
      </c>
      <c r="P145" s="301"/>
      <c r="Q145" s="301">
        <f>SUM(Q143:Q144)</f>
        <v>12.360339572347137</v>
      </c>
      <c r="R145" s="301">
        <f t="shared" ref="R145" si="235">SUM(R143:R144)</f>
        <v>4.283559712194859</v>
      </c>
      <c r="S145" s="301">
        <f t="shared" ref="S145" si="236">SUM(S143:S144)</f>
        <v>2.5431007154580447</v>
      </c>
      <c r="T145" s="301">
        <f t="shared" si="227"/>
        <v>19.18700000000004</v>
      </c>
      <c r="U145" s="301"/>
      <c r="V145" s="301">
        <f>SUM(V143:V144)</f>
        <v>12.868523345776705</v>
      </c>
      <c r="W145" s="301">
        <f t="shared" ref="W145" si="237">SUM(W143:W144)</f>
        <v>4.6303723167889395</v>
      </c>
      <c r="X145" s="301">
        <f t="shared" ref="X145" si="238">SUM(X143:X144)</f>
        <v>2.7201043374343357</v>
      </c>
      <c r="Y145" s="301">
        <f t="shared" si="228"/>
        <v>20.21899999999998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2.6443969099221718</v>
      </c>
      <c r="C152" s="300">
        <v>2.0294055879822004</v>
      </c>
      <c r="D152" s="300">
        <v>0.4299458047638659</v>
      </c>
      <c r="E152" s="300">
        <f>SUM(B152:D152)</f>
        <v>5.1037483026682384</v>
      </c>
      <c r="F152" s="300"/>
      <c r="G152" s="300">
        <v>3.0012232578186904</v>
      </c>
      <c r="H152" s="300">
        <v>2.5005452096918699</v>
      </c>
      <c r="I152" s="300">
        <v>0.51182108644434055</v>
      </c>
      <c r="J152" s="300">
        <f>SUM(G152:I152)</f>
        <v>6.0135895539549011</v>
      </c>
      <c r="K152" s="300"/>
      <c r="L152" s="300">
        <v>2.8611169255890929</v>
      </c>
      <c r="M152" s="300">
        <v>2.2354140084790513</v>
      </c>
      <c r="N152" s="300">
        <v>0.45254106117517739</v>
      </c>
      <c r="O152" s="300">
        <f>SUM(L152:N152)</f>
        <v>5.5490719952433212</v>
      </c>
      <c r="P152" s="300"/>
      <c r="Q152" s="300">
        <v>3.0610321425335472</v>
      </c>
      <c r="R152" s="300">
        <v>2.3052240819958278</v>
      </c>
      <c r="S152" s="300">
        <v>0.46770253755857799</v>
      </c>
      <c r="T152" s="300">
        <f>SUM(Q152:S152)</f>
        <v>5.8339587620879527</v>
      </c>
      <c r="U152" s="300"/>
      <c r="V152" s="300">
        <v>3.3406987618544135</v>
      </c>
      <c r="W152" s="300">
        <v>2.3769216992142197</v>
      </c>
      <c r="X152" s="300">
        <v>0.50379040063298419</v>
      </c>
      <c r="Y152" s="300">
        <f>SUM(V152:X152)</f>
        <v>6.2214108617016173</v>
      </c>
    </row>
    <row r="153" spans="1:25" x14ac:dyDescent="0.2">
      <c r="A153" s="260" t="s">
        <v>364</v>
      </c>
      <c r="B153" s="300">
        <v>5.5148826081653164</v>
      </c>
      <c r="C153" s="300">
        <v>1.4990440878853346</v>
      </c>
      <c r="D153" s="300">
        <v>0.76732500128113834</v>
      </c>
      <c r="E153" s="300">
        <f t="shared" ref="E153:E154" si="239">SUM(B153:D153)</f>
        <v>7.7812516973317898</v>
      </c>
      <c r="F153" s="300"/>
      <c r="G153" s="300">
        <v>6.346126266870618</v>
      </c>
      <c r="H153" s="300">
        <v>2.1541626790021482</v>
      </c>
      <c r="I153" s="300">
        <v>0.85512150017231825</v>
      </c>
      <c r="J153" s="300">
        <f t="shared" ref="J153:J154" si="240">SUM(G153:I153)</f>
        <v>9.3554104460450844</v>
      </c>
      <c r="K153" s="300"/>
      <c r="L153" s="300">
        <v>5.7229470384145795</v>
      </c>
      <c r="M153" s="300">
        <v>1.6700942756092183</v>
      </c>
      <c r="N153" s="300">
        <v>0.69188669073288167</v>
      </c>
      <c r="O153" s="300">
        <f t="shared" ref="O153:O154" si="241">SUM(L153:N153)</f>
        <v>8.0849280047566783</v>
      </c>
      <c r="P153" s="300"/>
      <c r="Q153" s="300">
        <v>6.0146954721560428</v>
      </c>
      <c r="R153" s="300">
        <v>1.7515695094037735</v>
      </c>
      <c r="S153" s="300">
        <v>0.71577625635221676</v>
      </c>
      <c r="T153" s="300">
        <f t="shared" ref="T153:T154" si="242">SUM(Q153:S153)</f>
        <v>8.482041237912032</v>
      </c>
      <c r="U153" s="300"/>
      <c r="V153" s="300">
        <v>6.4211350508476173</v>
      </c>
      <c r="W153" s="300">
        <v>1.8528412551551359</v>
      </c>
      <c r="X153" s="300">
        <v>0.76661283229565202</v>
      </c>
      <c r="Y153" s="300">
        <f t="shared" ref="Y153:Y154" si="243">SUM(V153:X153)</f>
        <v>9.0405891382984045</v>
      </c>
    </row>
    <row r="154" spans="1:25" x14ac:dyDescent="0.2">
      <c r="A154" s="264" t="s">
        <v>363</v>
      </c>
      <c r="B154" s="301">
        <f>SUM(B152:B153)</f>
        <v>8.1592795180874873</v>
      </c>
      <c r="C154" s="301">
        <f t="shared" ref="C154" si="244">SUM(C152:C153)</f>
        <v>3.528449675867535</v>
      </c>
      <c r="D154" s="301">
        <f t="shared" ref="D154" si="245">SUM(D152:D153)</f>
        <v>1.1972708060450041</v>
      </c>
      <c r="E154" s="301">
        <f t="shared" si="239"/>
        <v>12.885000000000026</v>
      </c>
      <c r="F154" s="301"/>
      <c r="G154" s="301">
        <f>SUM(G152:G153)</f>
        <v>9.3473495246893084</v>
      </c>
      <c r="H154" s="301">
        <f t="shared" ref="H154" si="246">SUM(H152:H153)</f>
        <v>4.6547078886940181</v>
      </c>
      <c r="I154" s="301">
        <f t="shared" ref="I154" si="247">SUM(I152:I153)</f>
        <v>1.3669425866166587</v>
      </c>
      <c r="J154" s="301">
        <f t="shared" si="240"/>
        <v>15.368999999999986</v>
      </c>
      <c r="K154" s="301"/>
      <c r="L154" s="301">
        <f>SUM(L152:L153)</f>
        <v>8.584063964003672</v>
      </c>
      <c r="M154" s="301">
        <f t="shared" ref="M154" si="248">SUM(M152:M153)</f>
        <v>3.9055082840882696</v>
      </c>
      <c r="N154" s="301">
        <f t="shared" ref="N154" si="249">SUM(N152:N153)</f>
        <v>1.144427751908059</v>
      </c>
      <c r="O154" s="301">
        <f t="shared" si="241"/>
        <v>13.634000000000002</v>
      </c>
      <c r="P154" s="301"/>
      <c r="Q154" s="301">
        <f>SUM(Q152:Q153)</f>
        <v>9.0757276146895904</v>
      </c>
      <c r="R154" s="301">
        <f t="shared" ref="R154" si="250">SUM(R152:R153)</f>
        <v>4.0567935913996012</v>
      </c>
      <c r="S154" s="301">
        <f t="shared" ref="S154" si="251">SUM(S152:S153)</f>
        <v>1.1834787939107947</v>
      </c>
      <c r="T154" s="301">
        <f t="shared" si="242"/>
        <v>14.315999999999985</v>
      </c>
      <c r="U154" s="301"/>
      <c r="V154" s="301">
        <f>SUM(V152:V153)</f>
        <v>9.7618338127020312</v>
      </c>
      <c r="W154" s="301">
        <f t="shared" ref="W154" si="252">SUM(W152:W153)</f>
        <v>4.229762954369356</v>
      </c>
      <c r="X154" s="301">
        <f t="shared" ref="X154" si="253">SUM(X152:X153)</f>
        <v>1.2704032329286363</v>
      </c>
      <c r="Y154" s="301">
        <f t="shared" si="243"/>
        <v>15.262000000000024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3.0841394553817554</v>
      </c>
      <c r="C161" s="300">
        <v>2.9823448936851036</v>
      </c>
      <c r="D161" s="300">
        <v>0.25712141332679833</v>
      </c>
      <c r="E161" s="300">
        <f>SUM(B161:D161)</f>
        <v>6.3236057623936572</v>
      </c>
      <c r="F161" s="300"/>
      <c r="G161" s="300">
        <v>3.230195899826009</v>
      </c>
      <c r="H161" s="300">
        <v>2.8375447956911666</v>
      </c>
      <c r="I161" s="300">
        <v>3.5110072273724841E-2</v>
      </c>
      <c r="J161" s="300">
        <f>SUM(G161:I161)</f>
        <v>6.1028507677909003</v>
      </c>
      <c r="K161" s="300"/>
      <c r="L161" s="300">
        <v>3.2509199281788588</v>
      </c>
      <c r="M161" s="300">
        <v>2.8027886954444008</v>
      </c>
      <c r="N161" s="300">
        <v>0.25942998331465972</v>
      </c>
      <c r="O161" s="300">
        <f>SUM(L161:N161)</f>
        <v>6.3131386069379198</v>
      </c>
      <c r="P161" s="300"/>
      <c r="Q161" s="300">
        <v>3.1994029904798076</v>
      </c>
      <c r="R161" s="300">
        <v>2.7640229968713901</v>
      </c>
      <c r="S161" s="300">
        <v>0.25557442167084593</v>
      </c>
      <c r="T161" s="300">
        <f>SUM(Q161:S161)</f>
        <v>6.2190004090220432</v>
      </c>
      <c r="U161" s="300"/>
      <c r="V161" s="300">
        <v>3.2840562009372336</v>
      </c>
      <c r="W161" s="300">
        <v>2.8383983370437122</v>
      </c>
      <c r="X161" s="300">
        <v>0.26453706485110667</v>
      </c>
      <c r="Y161" s="300">
        <f>SUM(V161:X161)</f>
        <v>6.3869916028320528</v>
      </c>
    </row>
    <row r="162" spans="1:25" x14ac:dyDescent="0.2">
      <c r="A162" s="260" t="s">
        <v>364</v>
      </c>
      <c r="B162" s="300">
        <v>3.429394988535611</v>
      </c>
      <c r="C162" s="300">
        <v>0.51216255631590935</v>
      </c>
      <c r="D162" s="300">
        <v>0.26183669275483024</v>
      </c>
      <c r="E162" s="300">
        <f t="shared" ref="E162:E163" si="254">SUM(B162:D162)</f>
        <v>4.2033942376063509</v>
      </c>
      <c r="F162" s="300"/>
      <c r="G162" s="300">
        <v>3.5994402890904302</v>
      </c>
      <c r="H162" s="300">
        <v>0.49389553344128689</v>
      </c>
      <c r="I162" s="300">
        <v>0.18081340967739482</v>
      </c>
      <c r="J162" s="300">
        <f t="shared" ref="J162:J163" si="255">SUM(G162:I162)</f>
        <v>4.2741492322091119</v>
      </c>
      <c r="K162" s="300"/>
      <c r="L162" s="300">
        <v>3.6316089509136136</v>
      </c>
      <c r="M162" s="300">
        <v>0.49783990728032673</v>
      </c>
      <c r="N162" s="300">
        <v>0.30941253486816539</v>
      </c>
      <c r="O162" s="300">
        <f t="shared" ref="O162:O163" si="256">SUM(L162:N162)</f>
        <v>4.4388613930621057</v>
      </c>
      <c r="P162" s="300"/>
      <c r="Q162" s="300">
        <v>3.5018623824004536</v>
      </c>
      <c r="R162" s="300">
        <v>0.51635067945305957</v>
      </c>
      <c r="S162" s="300">
        <v>0.30478652912446041</v>
      </c>
      <c r="T162" s="300">
        <f t="shared" ref="T162:T163" si="257">SUM(Q162:S162)</f>
        <v>4.3229995909779735</v>
      </c>
      <c r="U162" s="300"/>
      <c r="V162" s="300">
        <v>3.4481671577995905</v>
      </c>
      <c r="W162" s="300">
        <v>0.58466229379093937</v>
      </c>
      <c r="X162" s="300">
        <v>0.31617894557741916</v>
      </c>
      <c r="Y162" s="300">
        <f t="shared" ref="Y162:Y163" si="258">SUM(V162:X162)</f>
        <v>4.3490083971679487</v>
      </c>
    </row>
    <row r="163" spans="1:25" x14ac:dyDescent="0.2">
      <c r="A163" s="264" t="s">
        <v>363</v>
      </c>
      <c r="B163" s="301">
        <f>SUM(B161:B162)</f>
        <v>6.5135344439173668</v>
      </c>
      <c r="C163" s="301">
        <f t="shared" ref="C163" si="259">SUM(C161:C162)</f>
        <v>3.4945074500010129</v>
      </c>
      <c r="D163" s="301">
        <f t="shared" ref="D163" si="260">SUM(D161:D162)</f>
        <v>0.51895810608162862</v>
      </c>
      <c r="E163" s="301">
        <f t="shared" si="254"/>
        <v>10.527000000000008</v>
      </c>
      <c r="F163" s="301"/>
      <c r="G163" s="301">
        <f>SUM(G161:G162)</f>
        <v>6.8296361889164388</v>
      </c>
      <c r="H163" s="301">
        <f t="shared" ref="H163" si="261">SUM(H161:H162)</f>
        <v>3.3314403291324535</v>
      </c>
      <c r="I163" s="301">
        <f t="shared" ref="I163" si="262">SUM(I161:I162)</f>
        <v>0.21592348195111966</v>
      </c>
      <c r="J163" s="301">
        <f t="shared" si="255"/>
        <v>10.377000000000011</v>
      </c>
      <c r="K163" s="301"/>
      <c r="L163" s="301">
        <f>SUM(L161:L162)</f>
        <v>6.8825288790924724</v>
      </c>
      <c r="M163" s="301">
        <f t="shared" ref="M163" si="263">SUM(M161:M162)</f>
        <v>3.3006286027247276</v>
      </c>
      <c r="N163" s="301">
        <f t="shared" ref="N163" si="264">SUM(N161:N162)</f>
        <v>0.56884251818282516</v>
      </c>
      <c r="O163" s="301">
        <f t="shared" si="256"/>
        <v>10.752000000000026</v>
      </c>
      <c r="P163" s="301"/>
      <c r="Q163" s="301">
        <f>SUM(Q161:Q162)</f>
        <v>6.7012653728802611</v>
      </c>
      <c r="R163" s="301">
        <f t="shared" ref="R163" si="265">SUM(R161:R162)</f>
        <v>3.2803736763244498</v>
      </c>
      <c r="S163" s="301">
        <f t="shared" ref="S163" si="266">SUM(S161:S162)</f>
        <v>0.56036095079530635</v>
      </c>
      <c r="T163" s="301">
        <f t="shared" si="257"/>
        <v>10.542000000000018</v>
      </c>
      <c r="U163" s="301"/>
      <c r="V163" s="301">
        <f>SUM(V161:V162)</f>
        <v>6.7322233587368245</v>
      </c>
      <c r="W163" s="301">
        <f t="shared" ref="W163" si="267">SUM(W161:W162)</f>
        <v>3.4230606308346516</v>
      </c>
      <c r="X163" s="301">
        <f t="shared" ref="X163" si="268">SUM(X161:X162)</f>
        <v>0.58071601042852583</v>
      </c>
      <c r="Y163" s="301">
        <f t="shared" si="258"/>
        <v>10.736000000000002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6.6606674942228494</v>
      </c>
      <c r="C170" s="300">
        <v>7.3258898543394713</v>
      </c>
      <c r="D170" s="300">
        <v>1.0187303924738336</v>
      </c>
      <c r="E170" s="300">
        <f>SUM(B170:D170)</f>
        <v>15.005287741036156</v>
      </c>
      <c r="F170" s="300"/>
      <c r="G170" s="300">
        <v>5.4892594692066767</v>
      </c>
      <c r="H170" s="300">
        <v>6.0764107367344948</v>
      </c>
      <c r="I170" s="300">
        <v>0.57182355435066123</v>
      </c>
      <c r="J170" s="300">
        <f>SUM(G170:I170)</f>
        <v>12.137493760291832</v>
      </c>
      <c r="K170" s="300"/>
      <c r="L170" s="300">
        <v>5.494985628115117</v>
      </c>
      <c r="M170" s="300">
        <v>6.168059543947729</v>
      </c>
      <c r="N170" s="300">
        <v>0.9187692642379649</v>
      </c>
      <c r="O170" s="300">
        <f>SUM(L170:N170)</f>
        <v>12.58181443630081</v>
      </c>
      <c r="P170" s="300"/>
      <c r="Q170" s="300">
        <v>6.0499441491899315</v>
      </c>
      <c r="R170" s="300">
        <v>6.5003422848072345</v>
      </c>
      <c r="S170" s="300">
        <v>1.0005630464549073</v>
      </c>
      <c r="T170" s="300">
        <f>SUM(Q170:S170)</f>
        <v>13.550849480452072</v>
      </c>
      <c r="U170" s="300"/>
      <c r="V170" s="300">
        <v>6.9044055698609714</v>
      </c>
      <c r="W170" s="300">
        <v>6.7813324964551969</v>
      </c>
      <c r="X170" s="300">
        <v>1.092819935647994</v>
      </c>
      <c r="Y170" s="300">
        <f>SUM(V170:X170)</f>
        <v>14.778558001964162</v>
      </c>
    </row>
    <row r="171" spans="1:25" x14ac:dyDescent="0.2">
      <c r="A171" s="260" t="s">
        <v>364</v>
      </c>
      <c r="B171" s="300">
        <v>4.057395178259152</v>
      </c>
      <c r="C171" s="300">
        <v>1.5293373370216523</v>
      </c>
      <c r="D171" s="300">
        <v>0.73397974368305441</v>
      </c>
      <c r="E171" s="300">
        <f t="shared" ref="E171" si="269">SUM(B171:D171)</f>
        <v>6.3207122589638587</v>
      </c>
      <c r="F171" s="300"/>
      <c r="G171" s="300">
        <v>3.6418295241788421</v>
      </c>
      <c r="H171" s="300">
        <v>1.1536894037655137</v>
      </c>
      <c r="I171" s="300">
        <v>0.79398731176381176</v>
      </c>
      <c r="J171" s="300">
        <f t="shared" ref="J171:J172" si="270">SUM(G171:I171)</f>
        <v>5.5895062397081672</v>
      </c>
      <c r="K171" s="300"/>
      <c r="L171" s="300">
        <v>3.5828451650150313</v>
      </c>
      <c r="M171" s="300">
        <v>1.326447242364758</v>
      </c>
      <c r="N171" s="300">
        <v>0.72389315631938289</v>
      </c>
      <c r="O171" s="300">
        <f t="shared" ref="O171:O172" si="271">SUM(L171:N171)</f>
        <v>5.6331855636991719</v>
      </c>
      <c r="P171" s="300"/>
      <c r="Q171" s="300">
        <v>3.8085092084844021</v>
      </c>
      <c r="R171" s="300">
        <v>1.4478246204296679</v>
      </c>
      <c r="S171" s="300">
        <v>0.79481669063383309</v>
      </c>
      <c r="T171" s="300">
        <f t="shared" ref="T171:T172" si="272">SUM(Q171:S171)</f>
        <v>6.0511505195479023</v>
      </c>
      <c r="U171" s="300"/>
      <c r="V171" s="300">
        <v>4.0487285513054143</v>
      </c>
      <c r="W171" s="300">
        <v>1.6132484942423162</v>
      </c>
      <c r="X171" s="300">
        <v>0.89346495248807545</v>
      </c>
      <c r="Y171" s="300">
        <f t="shared" ref="Y171:Y172" si="273">SUM(V171:X171)</f>
        <v>6.5554419980358061</v>
      </c>
    </row>
    <row r="172" spans="1:25" x14ac:dyDescent="0.2">
      <c r="A172" s="264" t="s">
        <v>363</v>
      </c>
      <c r="B172" s="301">
        <f>SUM(B170:B171)</f>
        <v>10.718062672482002</v>
      </c>
      <c r="C172" s="301">
        <f t="shared" ref="C172" si="274">SUM(C170:C171)</f>
        <v>8.8552271913611236</v>
      </c>
      <c r="D172" s="301">
        <f t="shared" ref="D172" si="275">SUM(D170:D171)</f>
        <v>1.752710136156888</v>
      </c>
      <c r="E172" s="301">
        <f>SUM(B172:D172)</f>
        <v>21.326000000000015</v>
      </c>
      <c r="F172" s="301"/>
      <c r="G172" s="301">
        <f>SUM(G170:G171)</f>
        <v>9.1310889933855179</v>
      </c>
      <c r="H172" s="301">
        <f t="shared" ref="H172" si="276">SUM(H170:H171)</f>
        <v>7.2301001405000083</v>
      </c>
      <c r="I172" s="301">
        <f t="shared" ref="I172" si="277">SUM(I170:I171)</f>
        <v>1.365810866114473</v>
      </c>
      <c r="J172" s="301">
        <f t="shared" si="270"/>
        <v>17.726999999999997</v>
      </c>
      <c r="K172" s="301"/>
      <c r="L172" s="301">
        <f>SUM(L170:L171)</f>
        <v>9.0778307931301487</v>
      </c>
      <c r="M172" s="301">
        <f t="shared" ref="M172" si="278">SUM(M170:M171)</f>
        <v>7.4945067863124866</v>
      </c>
      <c r="N172" s="301">
        <f t="shared" ref="N172" si="279">SUM(N170:N171)</f>
        <v>1.6426624205573477</v>
      </c>
      <c r="O172" s="301">
        <f t="shared" si="271"/>
        <v>18.214999999999982</v>
      </c>
      <c r="P172" s="301"/>
      <c r="Q172" s="301">
        <f>SUM(Q170:Q171)</f>
        <v>9.8584533576743336</v>
      </c>
      <c r="R172" s="301">
        <f t="shared" ref="R172" si="280">SUM(R170:R171)</f>
        <v>7.9481669052369028</v>
      </c>
      <c r="S172" s="301">
        <f t="shared" ref="S172" si="281">SUM(S170:S171)</f>
        <v>1.7953797370887403</v>
      </c>
      <c r="T172" s="301">
        <f t="shared" si="272"/>
        <v>19.601999999999979</v>
      </c>
      <c r="U172" s="301"/>
      <c r="V172" s="301">
        <f>SUM(V170:V171)</f>
        <v>10.953134121166386</v>
      </c>
      <c r="W172" s="301">
        <f t="shared" ref="W172" si="282">SUM(W170:W171)</f>
        <v>8.3945809906975128</v>
      </c>
      <c r="X172" s="301">
        <f t="shared" ref="X172" si="283">SUM(X170:X171)</f>
        <v>1.9862848881360695</v>
      </c>
      <c r="Y172" s="301">
        <f t="shared" si="273"/>
        <v>21.333999999999968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13.508612307763791</v>
      </c>
      <c r="C179" s="300">
        <v>12.309037992135709</v>
      </c>
      <c r="D179" s="300">
        <v>1.4934678669665629</v>
      </c>
      <c r="E179" s="300">
        <f>SUM(B179:D179)</f>
        <v>27.311118166866059</v>
      </c>
      <c r="F179" s="300"/>
      <c r="G179" s="300">
        <v>12.725943446467138</v>
      </c>
      <c r="H179" s="300">
        <v>12.270273150349732</v>
      </c>
      <c r="I179" s="300">
        <v>1.8042297457301677</v>
      </c>
      <c r="J179" s="300">
        <f>SUM(G179:I179)</f>
        <v>26.800446342547041</v>
      </c>
      <c r="K179" s="300"/>
      <c r="L179" s="300">
        <v>13.239128570457616</v>
      </c>
      <c r="M179" s="300">
        <v>12.04553356525107</v>
      </c>
      <c r="N179" s="300">
        <v>1.9986606345094693</v>
      </c>
      <c r="O179" s="300">
        <f>SUM(L179:N179)</f>
        <v>27.283322770218156</v>
      </c>
      <c r="P179" s="300"/>
      <c r="Q179" s="300">
        <v>14.64767082358372</v>
      </c>
      <c r="R179" s="300">
        <v>12.60168556920398</v>
      </c>
      <c r="S179" s="300">
        <v>2.2884816974398547</v>
      </c>
      <c r="T179" s="300">
        <f>SUM(Q179:S179)</f>
        <v>29.537838090227556</v>
      </c>
      <c r="U179" s="300"/>
      <c r="V179" s="300">
        <v>16.857830934122234</v>
      </c>
      <c r="W179" s="300">
        <v>12.833636289388737</v>
      </c>
      <c r="X179" s="300">
        <v>2.7250734271389345</v>
      </c>
      <c r="Y179" s="300">
        <f>SUM(V179:X179)</f>
        <v>32.416540650649907</v>
      </c>
    </row>
    <row r="180" spans="1:25" x14ac:dyDescent="0.2">
      <c r="A180" s="260" t="s">
        <v>364</v>
      </c>
      <c r="B180" s="300">
        <v>5.1910655144621236</v>
      </c>
      <c r="C180" s="300">
        <v>1.8750264878586955</v>
      </c>
      <c r="D180" s="300">
        <v>1.1877898308131158</v>
      </c>
      <c r="E180" s="300">
        <f t="shared" ref="E180:E181" si="284">SUM(B180:D180)</f>
        <v>8.253881833133935</v>
      </c>
      <c r="F180" s="300"/>
      <c r="G180" s="300">
        <v>5.1712160701314849</v>
      </c>
      <c r="H180" s="300">
        <v>1.8921414886955485</v>
      </c>
      <c r="I180" s="300">
        <v>0.66819609862591811</v>
      </c>
      <c r="J180" s="300">
        <f t="shared" ref="J180:J181" si="285">SUM(G180:I180)</f>
        <v>7.7315536574529515</v>
      </c>
      <c r="K180" s="300"/>
      <c r="L180" s="300">
        <v>5.1878117377063449</v>
      </c>
      <c r="M180" s="300">
        <v>1.7216303382347851</v>
      </c>
      <c r="N180" s="300">
        <v>0.65023515384069563</v>
      </c>
      <c r="O180" s="300">
        <f t="shared" ref="O180:O181" si="286">SUM(L180:N180)</f>
        <v>7.5596772297818262</v>
      </c>
      <c r="P180" s="300"/>
      <c r="Q180" s="300">
        <v>5.5975766618379774</v>
      </c>
      <c r="R180" s="300">
        <v>1.9065283189823361</v>
      </c>
      <c r="S180" s="300">
        <v>0.66205692895212942</v>
      </c>
      <c r="T180" s="300">
        <f t="shared" ref="T180:T181" si="287">SUM(Q180:S180)</f>
        <v>8.1661619097724429</v>
      </c>
      <c r="U180" s="300"/>
      <c r="V180" s="300">
        <v>6.1361630727450196</v>
      </c>
      <c r="W180" s="300">
        <v>2.1757159423102985</v>
      </c>
      <c r="X180" s="300">
        <v>0.64458033429471029</v>
      </c>
      <c r="Y180" s="300">
        <f t="shared" ref="Y180:Y181" si="288">SUM(V180:X180)</f>
        <v>8.9564593493500286</v>
      </c>
    </row>
    <row r="181" spans="1:25" x14ac:dyDescent="0.2">
      <c r="A181" s="264" t="s">
        <v>363</v>
      </c>
      <c r="B181" s="301">
        <f>SUM(B179:B180)</f>
        <v>18.699677822225915</v>
      </c>
      <c r="C181" s="301">
        <f t="shared" ref="C181" si="289">SUM(C179:C180)</f>
        <v>14.184064479994404</v>
      </c>
      <c r="D181" s="301">
        <f t="shared" ref="D181" si="290">SUM(D179:D180)</f>
        <v>2.6812576977796789</v>
      </c>
      <c r="E181" s="301">
        <f t="shared" si="284"/>
        <v>35.564999999999998</v>
      </c>
      <c r="F181" s="301"/>
      <c r="G181" s="301">
        <f>SUM(G179:G180)</f>
        <v>17.897159516598624</v>
      </c>
      <c r="H181" s="301">
        <f t="shared" ref="H181" si="291">SUM(H179:H180)</f>
        <v>14.162414639045281</v>
      </c>
      <c r="I181" s="301">
        <f t="shared" ref="I181" si="292">SUM(I179:I180)</f>
        <v>2.4724258443560858</v>
      </c>
      <c r="J181" s="301">
        <f t="shared" si="285"/>
        <v>34.531999999999989</v>
      </c>
      <c r="K181" s="301"/>
      <c r="L181" s="301">
        <f>SUM(L179:L180)</f>
        <v>18.42694030816396</v>
      </c>
      <c r="M181" s="301">
        <f t="shared" ref="M181" si="293">SUM(M179:M180)</f>
        <v>13.767163903485855</v>
      </c>
      <c r="N181" s="301">
        <f t="shared" ref="N181" si="294">SUM(N179:N180)</f>
        <v>2.6488957883501651</v>
      </c>
      <c r="O181" s="301">
        <f t="shared" si="286"/>
        <v>34.842999999999982</v>
      </c>
      <c r="P181" s="301"/>
      <c r="Q181" s="301">
        <f>SUM(Q179:Q180)</f>
        <v>20.245247485421697</v>
      </c>
      <c r="R181" s="301">
        <f t="shared" ref="R181" si="295">SUM(R179:R180)</f>
        <v>14.508213888186315</v>
      </c>
      <c r="S181" s="301">
        <f t="shared" ref="S181" si="296">SUM(S179:S180)</f>
        <v>2.9505386263919844</v>
      </c>
      <c r="T181" s="301">
        <f t="shared" si="287"/>
        <v>37.703999999999994</v>
      </c>
      <c r="U181" s="301"/>
      <c r="V181" s="301">
        <f>SUM(V179:V180)</f>
        <v>22.993994006867254</v>
      </c>
      <c r="W181" s="301">
        <f t="shared" ref="W181" si="297">SUM(W179:W180)</f>
        <v>15.009352231699037</v>
      </c>
      <c r="X181" s="301">
        <f t="shared" ref="X181" si="298">SUM(X179:X180)</f>
        <v>3.3696537614336446</v>
      </c>
      <c r="Y181" s="301">
        <f t="shared" si="288"/>
        <v>41.372999999999941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1.1524548455778716</v>
      </c>
      <c r="C188" s="300">
        <v>1.8223518494606146</v>
      </c>
      <c r="D188" s="300">
        <v>0.42248668183554594</v>
      </c>
      <c r="E188" s="300">
        <f>SUM(B188:D188)</f>
        <v>3.3972933768740323</v>
      </c>
      <c r="F188" s="300"/>
      <c r="G188" s="300">
        <v>1.3047495850444839</v>
      </c>
      <c r="H188" s="300">
        <v>1.7855670107919805</v>
      </c>
      <c r="I188" s="300">
        <v>0.47411280026401131</v>
      </c>
      <c r="J188" s="300">
        <f>SUM(G188:I188)</f>
        <v>3.5644293961004756</v>
      </c>
      <c r="K188" s="300"/>
      <c r="L188" s="300">
        <v>0.97984962404995124</v>
      </c>
      <c r="M188" s="300">
        <v>2.0472297627368183</v>
      </c>
      <c r="N188" s="300">
        <v>0.50669270577088255</v>
      </c>
      <c r="O188" s="300">
        <f>SUM(L188:N188)</f>
        <v>3.5337720925576521</v>
      </c>
      <c r="P188" s="300"/>
      <c r="Q188" s="300">
        <v>0.79162878779059476</v>
      </c>
      <c r="R188" s="300">
        <v>1.775752441652539</v>
      </c>
      <c r="S188" s="300">
        <v>0.37165730400152674</v>
      </c>
      <c r="T188" s="300">
        <f>SUM(Q188:S188)</f>
        <v>2.9390385334446609</v>
      </c>
      <c r="U188" s="300"/>
      <c r="V188" s="300">
        <v>0.77168564437132436</v>
      </c>
      <c r="W188" s="300">
        <v>1.8368778023119301</v>
      </c>
      <c r="X188" s="300">
        <v>0.3995176287578765</v>
      </c>
      <c r="Y188" s="300">
        <f>SUM(V188:X188)</f>
        <v>3.0080810754411309</v>
      </c>
    </row>
    <row r="189" spans="1:25" x14ac:dyDescent="0.2">
      <c r="A189" s="260" t="s">
        <v>364</v>
      </c>
      <c r="B189" s="300">
        <v>1.5766815196407418</v>
      </c>
      <c r="C189" s="300">
        <v>1.3946451909655564</v>
      </c>
      <c r="D189" s="300">
        <v>0.65837991251967098</v>
      </c>
      <c r="E189" s="300">
        <f t="shared" ref="E189:E190" si="299">SUM(B189:D189)</f>
        <v>3.6297066231259691</v>
      </c>
      <c r="F189" s="300"/>
      <c r="G189" s="300">
        <v>1.7342140003956832</v>
      </c>
      <c r="H189" s="300">
        <v>1.6523586280566012</v>
      </c>
      <c r="I189" s="300">
        <v>1.1279979754472367</v>
      </c>
      <c r="J189" s="300">
        <f t="shared" ref="J189:J190" si="300">SUM(G189:I189)</f>
        <v>4.5145706038995206</v>
      </c>
      <c r="K189" s="300"/>
      <c r="L189" s="300">
        <v>1.298123230148249</v>
      </c>
      <c r="M189" s="300">
        <v>1.6769299873124233</v>
      </c>
      <c r="N189" s="300">
        <v>0.69117468998167086</v>
      </c>
      <c r="O189" s="300">
        <f t="shared" ref="O189:O190" si="301">SUM(L189:N189)</f>
        <v>3.6662279074423436</v>
      </c>
      <c r="P189" s="300"/>
      <c r="Q189" s="300">
        <v>1.1221460280862758</v>
      </c>
      <c r="R189" s="300">
        <v>1.4945651851425945</v>
      </c>
      <c r="S189" s="300">
        <v>0.52225025332646746</v>
      </c>
      <c r="T189" s="300">
        <f t="shared" ref="T189:T190" si="302">SUM(Q189:S189)</f>
        <v>3.138961466555338</v>
      </c>
      <c r="U189" s="300"/>
      <c r="V189" s="300">
        <v>1.1735869550081743</v>
      </c>
      <c r="W189" s="300">
        <v>1.6157599437322108</v>
      </c>
      <c r="X189" s="300">
        <v>0.53457202581849694</v>
      </c>
      <c r="Y189" s="300">
        <f t="shared" ref="Y189:Y190" si="303">SUM(V189:X189)</f>
        <v>3.3239189245588823</v>
      </c>
    </row>
    <row r="190" spans="1:25" x14ac:dyDescent="0.2">
      <c r="A190" s="264" t="s">
        <v>363</v>
      </c>
      <c r="B190" s="301">
        <f>SUM(B188:B189)</f>
        <v>2.7291363652186131</v>
      </c>
      <c r="C190" s="301">
        <f t="shared" ref="C190" si="304">SUM(C188:C189)</f>
        <v>3.216997040426171</v>
      </c>
      <c r="D190" s="301">
        <f t="shared" ref="D190" si="305">SUM(D188:D189)</f>
        <v>1.0808665943552169</v>
      </c>
      <c r="E190" s="301">
        <f t="shared" si="299"/>
        <v>7.027000000000001</v>
      </c>
      <c r="F190" s="301"/>
      <c r="G190" s="301">
        <f>SUM(G188:G189)</f>
        <v>3.0389635854401673</v>
      </c>
      <c r="H190" s="301">
        <f t="shared" ref="H190" si="306">SUM(H188:H189)</f>
        <v>3.4379256388485819</v>
      </c>
      <c r="I190" s="301">
        <f t="shared" ref="I190" si="307">SUM(I188:I189)</f>
        <v>1.602110775711248</v>
      </c>
      <c r="J190" s="301">
        <f t="shared" si="300"/>
        <v>8.0789999999999971</v>
      </c>
      <c r="K190" s="301"/>
      <c r="L190" s="301">
        <f>SUM(L188:L189)</f>
        <v>2.2779728541982003</v>
      </c>
      <c r="M190" s="301">
        <f t="shared" ref="M190" si="308">SUM(M188:M189)</f>
        <v>3.7241597500492416</v>
      </c>
      <c r="N190" s="301">
        <f t="shared" ref="N190" si="309">SUM(N188:N189)</f>
        <v>1.1978673957525534</v>
      </c>
      <c r="O190" s="301">
        <f t="shared" si="301"/>
        <v>7.1999999999999957</v>
      </c>
      <c r="P190" s="301"/>
      <c r="Q190" s="301">
        <f>SUM(Q188:Q189)</f>
        <v>1.9137748158768706</v>
      </c>
      <c r="R190" s="301">
        <f t="shared" ref="R190" si="310">SUM(R188:R189)</f>
        <v>3.2703176267951335</v>
      </c>
      <c r="S190" s="301">
        <f t="shared" ref="S190" si="311">SUM(S188:S189)</f>
        <v>0.89390755732799421</v>
      </c>
      <c r="T190" s="301">
        <f t="shared" si="302"/>
        <v>6.0779999999999976</v>
      </c>
      <c r="U190" s="301"/>
      <c r="V190" s="301">
        <f>SUM(V188:V189)</f>
        <v>1.9452725993794986</v>
      </c>
      <c r="W190" s="301">
        <f t="shared" ref="W190" si="312">SUM(W188:W189)</f>
        <v>3.4526377460441409</v>
      </c>
      <c r="X190" s="301">
        <f t="shared" ref="X190" si="313">SUM(X188:X189)</f>
        <v>0.9340896545763735</v>
      </c>
      <c r="Y190" s="301">
        <f t="shared" si="303"/>
        <v>6.3320000000000132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2.2096392937929537</v>
      </c>
      <c r="C197" s="300">
        <v>1.4965617139239087</v>
      </c>
      <c r="D197" s="300">
        <v>1.8176960652538279</v>
      </c>
      <c r="E197" s="300">
        <f>SUM(B197:D197)</f>
        <v>5.5238970729706907</v>
      </c>
      <c r="F197" s="300"/>
      <c r="G197" s="300">
        <v>1.8734411918578153</v>
      </c>
      <c r="H197" s="300">
        <v>1.2422643115022545</v>
      </c>
      <c r="I197" s="300">
        <v>2.3625512497379635</v>
      </c>
      <c r="J197" s="300">
        <f>SUM(G197:I197)</f>
        <v>5.4782567530980337</v>
      </c>
      <c r="K197" s="300"/>
      <c r="L197" s="300">
        <v>1.7139308399422741</v>
      </c>
      <c r="M197" s="300">
        <v>1.5073141542608024</v>
      </c>
      <c r="N197" s="300">
        <v>1.6662865334202195</v>
      </c>
      <c r="O197" s="300">
        <f>SUM(L197:N197)</f>
        <v>4.8875315276232962</v>
      </c>
      <c r="P197" s="300"/>
      <c r="Q197" s="300">
        <v>1.6134993523747494</v>
      </c>
      <c r="R197" s="300">
        <v>1.4438809115351565</v>
      </c>
      <c r="S197" s="300">
        <v>1.6242775185920437</v>
      </c>
      <c r="T197" s="300">
        <f>SUM(Q197:S197)</f>
        <v>4.681657782501949</v>
      </c>
      <c r="U197" s="300"/>
      <c r="V197" s="300">
        <v>1.5454610825680775</v>
      </c>
      <c r="W197" s="300">
        <v>1.4023264242673565</v>
      </c>
      <c r="X197" s="300">
        <v>1.6041305633897032</v>
      </c>
      <c r="Y197" s="300">
        <f>SUM(V197:X197)</f>
        <v>4.5519180702251374</v>
      </c>
    </row>
    <row r="198" spans="1:25" x14ac:dyDescent="0.2">
      <c r="A198" s="260" t="s">
        <v>364</v>
      </c>
      <c r="B198" s="300">
        <v>1.9252772798795266</v>
      </c>
      <c r="C198" s="300">
        <v>0.41511704296521745</v>
      </c>
      <c r="D198" s="300">
        <v>0.50370860418456476</v>
      </c>
      <c r="E198" s="300">
        <f t="shared" ref="E198:E199" si="314">SUM(B198:D198)</f>
        <v>2.8441029270293088</v>
      </c>
      <c r="F198" s="300"/>
      <c r="G198" s="300">
        <v>1.268756772479543</v>
      </c>
      <c r="H198" s="300">
        <v>0.40987278778297925</v>
      </c>
      <c r="I198" s="300">
        <v>1.0921136866394479</v>
      </c>
      <c r="J198" s="300">
        <f t="shared" ref="J198:J199" si="315">SUM(G198:I198)</f>
        <v>2.7707432469019704</v>
      </c>
      <c r="K198" s="300"/>
      <c r="L198" s="300">
        <v>1.6135064393538407</v>
      </c>
      <c r="M198" s="300">
        <v>0.20558952819476053</v>
      </c>
      <c r="N198" s="300">
        <v>0.96837250482811466</v>
      </c>
      <c r="O198" s="300">
        <f t="shared" ref="O198:O199" si="316">SUM(L198:N198)</f>
        <v>2.787468472376716</v>
      </c>
      <c r="P198" s="300"/>
      <c r="Q198" s="300">
        <v>1.6193998083265908</v>
      </c>
      <c r="R198" s="300">
        <v>0.19912072070233611</v>
      </c>
      <c r="S198" s="300">
        <v>0.9708216884691202</v>
      </c>
      <c r="T198" s="300">
        <f t="shared" ref="T198:T199" si="317">SUM(Q198:S198)</f>
        <v>2.7893422174980471</v>
      </c>
      <c r="U198" s="300"/>
      <c r="V198" s="300">
        <v>1.702358688776354</v>
      </c>
      <c r="W198" s="300">
        <v>0.20038852162285459</v>
      </c>
      <c r="X198" s="300">
        <v>1.0163347193756498</v>
      </c>
      <c r="Y198" s="300">
        <f t="shared" ref="Y198:Y199" si="318">SUM(V198:X198)</f>
        <v>2.9190819297748583</v>
      </c>
    </row>
    <row r="199" spans="1:25" x14ac:dyDescent="0.2">
      <c r="A199" s="264" t="s">
        <v>363</v>
      </c>
      <c r="B199" s="301">
        <f>SUM(B197:B198)</f>
        <v>4.1349165736724807</v>
      </c>
      <c r="C199" s="301">
        <f t="shared" ref="C199" si="319">SUM(C197:C198)</f>
        <v>1.9116787568891263</v>
      </c>
      <c r="D199" s="301">
        <f t="shared" ref="D199" si="320">SUM(D197:D198)</f>
        <v>2.3214046694383925</v>
      </c>
      <c r="E199" s="301">
        <f t="shared" si="314"/>
        <v>8.3679999999999986</v>
      </c>
      <c r="F199" s="301"/>
      <c r="G199" s="301">
        <f>SUM(G197:G198)</f>
        <v>3.1421979643373583</v>
      </c>
      <c r="H199" s="301">
        <f t="shared" ref="H199" si="321">SUM(H197:H198)</f>
        <v>1.6521370992852338</v>
      </c>
      <c r="I199" s="301">
        <f t="shared" ref="I199" si="322">SUM(I197:I198)</f>
        <v>3.4546649363774113</v>
      </c>
      <c r="J199" s="301">
        <f t="shared" si="315"/>
        <v>8.2490000000000023</v>
      </c>
      <c r="K199" s="301"/>
      <c r="L199" s="301">
        <f>SUM(L197:L198)</f>
        <v>3.3274372792961149</v>
      </c>
      <c r="M199" s="301">
        <f t="shared" ref="M199" si="323">SUM(M197:M198)</f>
        <v>1.712903682455563</v>
      </c>
      <c r="N199" s="301">
        <f t="shared" ref="N199" si="324">SUM(N197:N198)</f>
        <v>2.6346590382483344</v>
      </c>
      <c r="O199" s="301">
        <f t="shared" si="316"/>
        <v>7.6750000000000123</v>
      </c>
      <c r="P199" s="301"/>
      <c r="Q199" s="301">
        <f>SUM(Q197:Q198)</f>
        <v>3.23289916070134</v>
      </c>
      <c r="R199" s="301">
        <f t="shared" ref="R199" si="325">SUM(R197:R198)</f>
        <v>1.6430016322374925</v>
      </c>
      <c r="S199" s="301">
        <f t="shared" ref="S199" si="326">SUM(S197:S198)</f>
        <v>2.595099207061164</v>
      </c>
      <c r="T199" s="301">
        <f t="shared" si="317"/>
        <v>7.4709999999999965</v>
      </c>
      <c r="U199" s="301"/>
      <c r="V199" s="301">
        <f>SUM(V197:V198)</f>
        <v>3.2478197713444317</v>
      </c>
      <c r="W199" s="301">
        <f t="shared" ref="W199" si="327">SUM(W197:W198)</f>
        <v>1.6027149458902112</v>
      </c>
      <c r="X199" s="301">
        <f t="shared" ref="X199" si="328">SUM(X197:X198)</f>
        <v>2.6204652827653527</v>
      </c>
      <c r="Y199" s="301">
        <f t="shared" si="318"/>
        <v>7.4709999999999956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Cumbria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5.9552307332544352E-2</v>
      </c>
      <c r="N7">
        <f>'Ind T4'!C122</f>
        <v>0.38386454121834834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-0.4093548890181653</v>
      </c>
      <c r="N9">
        <f>'Ind T4'!C120</f>
        <v>1.1517571497444257</v>
      </c>
    </row>
    <row r="10" spans="1:16" x14ac:dyDescent="0.2">
      <c r="L10" s="13" t="str">
        <f>'Ind T4'!A80</f>
        <v>Education</v>
      </c>
      <c r="M10">
        <f>'Ind T4'!B119</f>
        <v>-3.1044227964337812</v>
      </c>
      <c r="N10">
        <f>'Ind T4'!C119</f>
        <v>1.0592818405993132</v>
      </c>
    </row>
    <row r="11" spans="1:16" x14ac:dyDescent="0.2">
      <c r="L11" s="13" t="str">
        <f>'Ind T4'!A79</f>
        <v>Public admin. and defence</v>
      </c>
      <c r="M11">
        <f>'Ind T4'!B118</f>
        <v>0.4238637422489866</v>
      </c>
      <c r="N11">
        <f>'Ind T4'!C118</f>
        <v>-9.9275308644952709E-3</v>
      </c>
    </row>
    <row r="12" spans="1:16" x14ac:dyDescent="0.2">
      <c r="L12" s="1" t="str">
        <f>CONCATENATE("[",'Ind T4'!A78,"]")</f>
        <v>[Non-marketed services]</v>
      </c>
      <c r="M12">
        <f>'Ind T4'!B117</f>
        <v>-1.0940141910997014</v>
      </c>
      <c r="N12">
        <f>'Ind T4'!C117</f>
        <v>0.94173788824409854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-1.7140720074736659</v>
      </c>
      <c r="N14" s="13">
        <f>'Ind T4'!C115</f>
        <v>-0.17943505233912749</v>
      </c>
    </row>
    <row r="15" spans="1:16" x14ac:dyDescent="0.2">
      <c r="L15" s="13" t="str">
        <f>'Ind T4'!A75</f>
        <v>Arts and entertainment</v>
      </c>
      <c r="M15" s="13">
        <f>'Ind T4'!B114</f>
        <v>0.48760803380771822</v>
      </c>
      <c r="N15" s="13">
        <f>'Ind T4'!C114</f>
        <v>-0.8527756235503281</v>
      </c>
    </row>
    <row r="16" spans="1:16" x14ac:dyDescent="0.2">
      <c r="L16" s="13" t="str">
        <f>'Ind T4'!A74</f>
        <v>Support services</v>
      </c>
      <c r="M16" s="13">
        <f>'Ind T4'!B113</f>
        <v>1.1364658360577762</v>
      </c>
      <c r="N16" s="13">
        <f>'Ind T4'!C113</f>
        <v>0.75483063061227984</v>
      </c>
    </row>
    <row r="17" spans="12:14" x14ac:dyDescent="0.2">
      <c r="L17" s="13" t="str">
        <f>'Ind T4'!A73</f>
        <v>Professional services</v>
      </c>
      <c r="M17" s="13">
        <f>'Ind T4'!B112</f>
        <v>2.9544442741768373</v>
      </c>
      <c r="N17" s="13">
        <f>'Ind T4'!C112</f>
        <v>0.61662001552686974</v>
      </c>
    </row>
    <row r="18" spans="12:14" x14ac:dyDescent="0.2">
      <c r="L18" s="13" t="str">
        <f>'Ind T4'!A72</f>
        <v>Real estate</v>
      </c>
      <c r="M18" s="13">
        <f>'Ind T4'!B111</f>
        <v>-5.2683024366861009</v>
      </c>
      <c r="N18" s="13">
        <f>'Ind T4'!C111</f>
        <v>0.66114823003384782</v>
      </c>
    </row>
    <row r="19" spans="12:14" x14ac:dyDescent="0.2">
      <c r="L19" t="str">
        <f>'Ind T4'!A71</f>
        <v>Finance and insurance</v>
      </c>
      <c r="M19">
        <f>'Ind T4'!B110</f>
        <v>2.112377709615898</v>
      </c>
      <c r="N19">
        <f>'Ind T4'!C110</f>
        <v>-0.10176834189391526</v>
      </c>
    </row>
    <row r="20" spans="12:14" x14ac:dyDescent="0.2">
      <c r="L20" t="str">
        <f>'Ind T4'!A70</f>
        <v>Information technology</v>
      </c>
      <c r="M20">
        <f>'Ind T4'!B109</f>
        <v>-7.5543486518955261</v>
      </c>
      <c r="N20">
        <f>'Ind T4'!C109</f>
        <v>1.3201814615379392</v>
      </c>
    </row>
    <row r="21" spans="12:14" x14ac:dyDescent="0.2">
      <c r="L21" t="str">
        <f>'Ind T4'!A69</f>
        <v>Media</v>
      </c>
      <c r="M21">
        <f>'Ind T4'!B108</f>
        <v>1.860337711175708</v>
      </c>
      <c r="N21">
        <f>'Ind T4'!C108</f>
        <v>0.1218970560951993</v>
      </c>
    </row>
    <row r="22" spans="12:14" x14ac:dyDescent="0.2">
      <c r="L22" s="1" t="str">
        <f>CONCATENATE("[",'Ind T4'!A68,"]")</f>
        <v>[Business and other services]</v>
      </c>
      <c r="M22">
        <f>'Ind T4'!B107</f>
        <v>0.48019903310758671</v>
      </c>
      <c r="N22">
        <f>'Ind T4'!C107</f>
        <v>0.3498415465911231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-7.815094776635334E-2</v>
      </c>
      <c r="N24">
        <f>'Ind T4'!C105</f>
        <v>1.3841914350736895</v>
      </c>
    </row>
    <row r="25" spans="12:14" x14ac:dyDescent="0.2">
      <c r="L25" s="13" t="str">
        <f>'Ind T4'!A65</f>
        <v>Transport and storage</v>
      </c>
      <c r="M25">
        <f>'Ind T4'!B104</f>
        <v>1.6873003943432607</v>
      </c>
      <c r="N25">
        <f>'Ind T4'!C104</f>
        <v>0.40444154102854402</v>
      </c>
    </row>
    <row r="26" spans="12:14" x14ac:dyDescent="0.2">
      <c r="L26" s="13" t="str">
        <f>'Ind T4'!A64</f>
        <v>Wholesale and retail trade</v>
      </c>
      <c r="M26">
        <f>'Ind T4'!B103</f>
        <v>1.118083792450153</v>
      </c>
      <c r="N26">
        <f>'Ind T4'!C103</f>
        <v>0.15373325175953578</v>
      </c>
    </row>
    <row r="27" spans="12:14" x14ac:dyDescent="0.2">
      <c r="L27" s="1" t="str">
        <f>CONCATENATE("[",'Ind T4'!A63,"]")</f>
        <v>[Trade, accomod. and transport]</v>
      </c>
      <c r="M27">
        <f>'Ind T4'!B102</f>
        <v>0.79824332164930567</v>
      </c>
      <c r="N27">
        <f>'Ind T4'!C102</f>
        <v>0.62773949909762372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1.32103612581842</v>
      </c>
      <c r="N29">
        <f>'Ind T4'!C100</f>
        <v>1.479706973244177E-2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-0.45511141813788791</v>
      </c>
      <c r="N31">
        <f>'Ind T4'!C98</f>
        <v>-1.0797071496817079</v>
      </c>
    </row>
    <row r="32" spans="12:14" x14ac:dyDescent="0.2">
      <c r="L32" s="13" t="str">
        <f>'Ind T4'!A58</f>
        <v>Engineering</v>
      </c>
      <c r="M32">
        <f>'Ind T4'!B97</f>
        <v>-6.5930444696717601</v>
      </c>
      <c r="N32">
        <f>'Ind T4'!C97</f>
        <v>0.75587097253588809</v>
      </c>
    </row>
    <row r="33" spans="12:14" x14ac:dyDescent="0.2">
      <c r="L33" s="13" t="str">
        <f>'Ind T4'!A57</f>
        <v>Food drink and tobacco</v>
      </c>
      <c r="M33">
        <f>'Ind T4'!B96</f>
        <v>-1.53394680843425</v>
      </c>
      <c r="N33">
        <f>'Ind T4'!C96</f>
        <v>-0.70423260384242514</v>
      </c>
    </row>
    <row r="34" spans="12:14" x14ac:dyDescent="0.2">
      <c r="L34" s="1" t="str">
        <f>CONCATENATE("[",'Ind T4'!A56,"]")</f>
        <v>[Manufacturing]</v>
      </c>
      <c r="M34">
        <f>'Ind T4'!B95</f>
        <v>-1.0034561743126003</v>
      </c>
      <c r="N34">
        <f>'Ind T4'!C95</f>
        <v>-0.91490761925290265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1.6691580323591415</v>
      </c>
      <c r="N36">
        <f>'Ind T4'!C93</f>
        <v>0.10177018938863913</v>
      </c>
    </row>
    <row r="37" spans="12:14" x14ac:dyDescent="0.2">
      <c r="L37" s="13" t="str">
        <f>'Ind T4'!A53</f>
        <v>Electricity and gas</v>
      </c>
      <c r="M37">
        <f>'Ind T4'!B92</f>
        <v>1.0215677039070448</v>
      </c>
      <c r="N37">
        <f>'Ind T4'!C92</f>
        <v>-0.27552118285277816</v>
      </c>
    </row>
    <row r="38" spans="12:14" x14ac:dyDescent="0.2">
      <c r="L38" s="13" t="str">
        <f>'Ind T4'!A52</f>
        <v>Mining and quarrying</v>
      </c>
      <c r="M38">
        <f>'Ind T4'!B91</f>
        <v>16.295373551381644</v>
      </c>
      <c r="N38">
        <f>'Ind T4'!C91</f>
        <v>-3.3094443611392466</v>
      </c>
    </row>
    <row r="39" spans="12:14" x14ac:dyDescent="0.2">
      <c r="L39" s="45" t="str">
        <f>'Ind T4'!A51</f>
        <v>Agriculture</v>
      </c>
      <c r="M39">
        <f>'Ind T4'!B90</f>
        <v>0.39733062291464893</v>
      </c>
      <c r="N39">
        <f>'Ind T4'!C90</f>
        <v>0.33243769878945617</v>
      </c>
    </row>
    <row r="40" spans="12:14" x14ac:dyDescent="0.2">
      <c r="L40" s="1" t="str">
        <f>CONCATENATE("[",'Ind T4'!A50,"]")</f>
        <v>[Primary sector and utilities]</v>
      </c>
      <c r="M40">
        <f>'Ind T4'!B89</f>
        <v>1.8598645294805261</v>
      </c>
      <c r="N40">
        <f>'Ind T4'!C89</f>
        <v>-7.6369501491801994E-2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Cumbria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7.9189999999999987</v>
      </c>
      <c r="N5" s="11">
        <f t="shared" ref="N5:AL5" si="1">SUM(N6:N9)</f>
        <v>7.4400000000000031</v>
      </c>
      <c r="O5" s="11">
        <f t="shared" si="1"/>
        <v>7.7209999999999983</v>
      </c>
      <c r="P5" s="11">
        <f t="shared" si="1"/>
        <v>7.8440000000000021</v>
      </c>
      <c r="Q5" s="11">
        <f t="shared" si="1"/>
        <v>7.8929999999999767</v>
      </c>
      <c r="R5" s="11">
        <f t="shared" si="1"/>
        <v>6.4030000000000102</v>
      </c>
      <c r="S5" s="11">
        <f t="shared" si="1"/>
        <v>7.1149999999999975</v>
      </c>
      <c r="T5" s="11">
        <f t="shared" si="1"/>
        <v>6.8739999999999952</v>
      </c>
      <c r="U5" s="11">
        <f t="shared" si="1"/>
        <v>6.5729999999999968</v>
      </c>
      <c r="V5" s="11">
        <f t="shared" si="1"/>
        <v>7.3000000000000034</v>
      </c>
      <c r="W5" s="11">
        <f t="shared" si="1"/>
        <v>7.0209999999999999</v>
      </c>
      <c r="X5" s="11">
        <f t="shared" si="1"/>
        <v>6.9629999999999983</v>
      </c>
      <c r="Y5" s="11">
        <f t="shared" si="1"/>
        <v>6.9499999999999993</v>
      </c>
      <c r="Z5" s="11">
        <f t="shared" si="1"/>
        <v>6.9579999999999984</v>
      </c>
      <c r="AA5" s="11">
        <f t="shared" si="1"/>
        <v>6.9989999999999961</v>
      </c>
      <c r="AB5" s="11">
        <f t="shared" si="1"/>
        <v>7.004999999999999</v>
      </c>
      <c r="AC5" s="11">
        <f t="shared" si="1"/>
        <v>7.0089999999999879</v>
      </c>
      <c r="AD5" s="11">
        <f t="shared" si="1"/>
        <v>7.0049999999999901</v>
      </c>
      <c r="AE5" s="11">
        <f t="shared" si="1"/>
        <v>6.9979999999999913</v>
      </c>
      <c r="AF5" s="11">
        <f t="shared" si="1"/>
        <v>6.9880000000000031</v>
      </c>
      <c r="AG5" s="11">
        <f t="shared" si="1"/>
        <v>6.9810000000000016</v>
      </c>
      <c r="AH5" s="11">
        <f t="shared" si="1"/>
        <v>6.9730000000000052</v>
      </c>
      <c r="AI5" s="11">
        <f t="shared" si="1"/>
        <v>6.9640000000000031</v>
      </c>
      <c r="AJ5" s="11">
        <f t="shared" si="1"/>
        <v>6.9569999999999927</v>
      </c>
      <c r="AK5" s="11">
        <f t="shared" si="1"/>
        <v>6.9490000000000034</v>
      </c>
      <c r="AL5" s="11">
        <f t="shared" si="1"/>
        <v>6.9410000000000078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5.2709999999999981</v>
      </c>
      <c r="N6" s="11">
        <v>4.9180000000000028</v>
      </c>
      <c r="O6" s="11">
        <v>4.9590000000000005</v>
      </c>
      <c r="P6" s="11">
        <v>5.3360000000000012</v>
      </c>
      <c r="Q6" s="11">
        <v>5.5669999999999762</v>
      </c>
      <c r="R6" s="11">
        <v>3.9950000000000094</v>
      </c>
      <c r="S6" s="11">
        <v>4.3540000000000019</v>
      </c>
      <c r="T6" s="11">
        <v>3.9639999999999938</v>
      </c>
      <c r="U6" s="11">
        <v>3.8740000000000028</v>
      </c>
      <c r="V6" s="11">
        <v>4.0990000000000011</v>
      </c>
      <c r="W6" s="11">
        <v>4.0749999999999966</v>
      </c>
      <c r="X6" s="11">
        <v>4.1009999999999991</v>
      </c>
      <c r="Y6" s="11">
        <v>4.1249999999999973</v>
      </c>
      <c r="Z6" s="11">
        <v>4.161000000000004</v>
      </c>
      <c r="AA6" s="11">
        <v>4.1849999999999969</v>
      </c>
      <c r="AB6" s="11">
        <v>4.1919999999999966</v>
      </c>
      <c r="AC6" s="11">
        <v>4.2009999999999925</v>
      </c>
      <c r="AD6" s="11">
        <v>4.2089999999999899</v>
      </c>
      <c r="AE6" s="11">
        <v>4.2159999999999922</v>
      </c>
      <c r="AF6" s="11">
        <v>4.2230000000000061</v>
      </c>
      <c r="AG6" s="11">
        <v>4.2340000000000018</v>
      </c>
      <c r="AH6" s="11">
        <v>4.2450000000000072</v>
      </c>
      <c r="AI6" s="11">
        <v>4.2550000000000008</v>
      </c>
      <c r="AJ6" s="11">
        <v>4.2649999999999944</v>
      </c>
      <c r="AK6" s="172">
        <v>4.2740000000000054</v>
      </c>
      <c r="AL6" s="11">
        <v>4.2830000000000066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0.47599999999999948</v>
      </c>
      <c r="N7" s="11">
        <v>0.42599999999999966</v>
      </c>
      <c r="O7" s="11">
        <v>0.40499999999999947</v>
      </c>
      <c r="P7" s="11">
        <v>0.29000000000000059</v>
      </c>
      <c r="Q7" s="11">
        <v>0.28999999999999959</v>
      </c>
      <c r="R7" s="11">
        <v>0.33799999999999952</v>
      </c>
      <c r="S7" s="11">
        <v>0.30700000000000055</v>
      </c>
      <c r="T7" s="11">
        <v>0.31300000000000039</v>
      </c>
      <c r="U7" s="11">
        <v>0.42399999999999843</v>
      </c>
      <c r="V7" s="11">
        <v>0.78800000000000048</v>
      </c>
      <c r="W7" s="11">
        <v>0.71900000000000053</v>
      </c>
      <c r="X7" s="11">
        <v>0.68399999999999894</v>
      </c>
      <c r="Y7" s="11">
        <v>0.67000000000000082</v>
      </c>
      <c r="Z7" s="11">
        <v>0.64000000000000068</v>
      </c>
      <c r="AA7" s="11">
        <v>0.60999999999999988</v>
      </c>
      <c r="AB7" s="11">
        <v>0.58499999999999974</v>
      </c>
      <c r="AC7" s="11">
        <v>0.56499999999999939</v>
      </c>
      <c r="AD7" s="11">
        <v>0.54599999999999982</v>
      </c>
      <c r="AE7" s="11">
        <v>0.52899999999999858</v>
      </c>
      <c r="AF7" s="11">
        <v>0.51299999999999935</v>
      </c>
      <c r="AG7" s="11">
        <v>0.49799999999999989</v>
      </c>
      <c r="AH7" s="11">
        <v>0.48299999999999899</v>
      </c>
      <c r="AI7" s="11">
        <v>0.46900000000000103</v>
      </c>
      <c r="AJ7" s="11">
        <v>0.45699999999999968</v>
      </c>
      <c r="AK7" s="172">
        <v>0.44499999999999978</v>
      </c>
      <c r="AL7" s="11">
        <v>0.43400000000000044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0.37399999999999939</v>
      </c>
      <c r="N8" s="11">
        <v>0.27700000000000002</v>
      </c>
      <c r="O8" s="11">
        <v>0.66900000000000237</v>
      </c>
      <c r="P8" s="11">
        <v>0.63200000000000001</v>
      </c>
      <c r="Q8" s="11">
        <v>0.46900000000000053</v>
      </c>
      <c r="R8" s="11">
        <v>0.63299999999999867</v>
      </c>
      <c r="S8" s="11">
        <v>0.62000000000000099</v>
      </c>
      <c r="T8" s="11">
        <v>0.73899999999999966</v>
      </c>
      <c r="U8" s="11">
        <v>0.65100000000000069</v>
      </c>
      <c r="V8" s="11">
        <v>0.69300000000000106</v>
      </c>
      <c r="W8" s="11">
        <v>0.66600000000000037</v>
      </c>
      <c r="X8" s="11">
        <v>0.65999999999999936</v>
      </c>
      <c r="Y8" s="11">
        <v>0.65300000000000014</v>
      </c>
      <c r="Z8" s="11">
        <v>0.65099999999999969</v>
      </c>
      <c r="AA8" s="11">
        <v>0.64999999999999958</v>
      </c>
      <c r="AB8" s="11">
        <v>0.64899999999999824</v>
      </c>
      <c r="AC8" s="11">
        <v>0.64799999999999836</v>
      </c>
      <c r="AD8" s="11">
        <v>0.64700000000000024</v>
      </c>
      <c r="AE8" s="11">
        <v>0.64600000000000013</v>
      </c>
      <c r="AF8" s="11">
        <v>0.64500000000000157</v>
      </c>
      <c r="AG8" s="11">
        <v>0.64399999999999957</v>
      </c>
      <c r="AH8" s="11">
        <v>0.64299999999999846</v>
      </c>
      <c r="AI8" s="11">
        <v>0.64199999999999902</v>
      </c>
      <c r="AJ8" s="11">
        <v>0.64099999999999935</v>
      </c>
      <c r="AK8" s="172">
        <v>0.6399999999999999</v>
      </c>
      <c r="AL8" s="11">
        <v>0.63899999999999957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1.7980000000000014</v>
      </c>
      <c r="N9" s="11">
        <v>1.8190000000000011</v>
      </c>
      <c r="O9" s="11">
        <v>1.6879999999999959</v>
      </c>
      <c r="P9" s="11">
        <v>1.5860000000000003</v>
      </c>
      <c r="Q9" s="11">
        <v>1.5670000000000004</v>
      </c>
      <c r="R9" s="11">
        <v>1.4370000000000021</v>
      </c>
      <c r="S9" s="11">
        <v>1.8339999999999945</v>
      </c>
      <c r="T9" s="11">
        <v>1.8580000000000012</v>
      </c>
      <c r="U9" s="11">
        <v>1.6239999999999954</v>
      </c>
      <c r="V9" s="11">
        <v>1.7200000000000009</v>
      </c>
      <c r="W9" s="11">
        <v>1.5610000000000028</v>
      </c>
      <c r="X9" s="11">
        <v>1.5180000000000009</v>
      </c>
      <c r="Y9" s="11">
        <v>1.5020000000000002</v>
      </c>
      <c r="Z9" s="11">
        <v>1.5059999999999936</v>
      </c>
      <c r="AA9" s="11">
        <v>1.5540000000000005</v>
      </c>
      <c r="AB9" s="11">
        <v>1.5790000000000044</v>
      </c>
      <c r="AC9" s="11">
        <v>1.5949999999999975</v>
      </c>
      <c r="AD9" s="11">
        <v>1.6029999999999993</v>
      </c>
      <c r="AE9" s="11">
        <v>1.6070000000000013</v>
      </c>
      <c r="AF9" s="11">
        <v>1.6069999999999967</v>
      </c>
      <c r="AG9" s="11">
        <v>1.6050000000000009</v>
      </c>
      <c r="AH9" s="11">
        <v>1.6020000000000014</v>
      </c>
      <c r="AI9" s="11">
        <v>1.5980000000000014</v>
      </c>
      <c r="AJ9" s="11">
        <v>1.5939999999999996</v>
      </c>
      <c r="AK9" s="172">
        <v>1.5899999999999985</v>
      </c>
      <c r="AL9" s="11">
        <v>1.5850000000000017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37.212000000000074</v>
      </c>
      <c r="N11" s="11">
        <f t="shared" si="2"/>
        <v>36.128999999999927</v>
      </c>
      <c r="O11" s="11">
        <f t="shared" si="2"/>
        <v>37.473000000000042</v>
      </c>
      <c r="P11" s="11">
        <f t="shared" si="2"/>
        <v>37.576999999999906</v>
      </c>
      <c r="Q11" s="11">
        <f t="shared" si="2"/>
        <v>39.031000000000041</v>
      </c>
      <c r="R11" s="11">
        <f t="shared" ref="R11" si="3">SUM(R12:R14)</f>
        <v>41.076999999999998</v>
      </c>
      <c r="S11" s="11">
        <f t="shared" ref="S11" si="4">SUM(S12:S14)</f>
        <v>39.169000000000025</v>
      </c>
      <c r="T11" s="11">
        <f t="shared" ref="T11" si="5">SUM(T12:T14)</f>
        <v>39.115999999999964</v>
      </c>
      <c r="U11" s="11">
        <f t="shared" ref="U11" si="6">SUM(U12:U14)</f>
        <v>39.709999999999908</v>
      </c>
      <c r="V11" s="11">
        <f t="shared" ref="V11" si="7">SUM(V12:V14)</f>
        <v>41.752999999999929</v>
      </c>
      <c r="W11" s="11">
        <f t="shared" ref="W11" si="8">SUM(W12:W14)</f>
        <v>39.057000000000073</v>
      </c>
      <c r="X11" s="11">
        <f t="shared" ref="X11" si="9">SUM(X12:X14)</f>
        <v>38.583999999999932</v>
      </c>
      <c r="Y11" s="11">
        <f t="shared" ref="Y11" si="10">SUM(Y12:Y14)</f>
        <v>38.067999999999941</v>
      </c>
      <c r="Z11" s="11">
        <f t="shared" ref="Z11" si="11">SUM(Z12:Z14)</f>
        <v>37.672999999999959</v>
      </c>
      <c r="AA11" s="11">
        <f t="shared" ref="AA11" si="12">SUM(AA12:AA14)</f>
        <v>37.290000000000035</v>
      </c>
      <c r="AB11" s="11">
        <f t="shared" ref="AB11" si="13">SUM(AB12:AB14)</f>
        <v>36.893000000000001</v>
      </c>
      <c r="AC11" s="11">
        <f t="shared" ref="AC11" si="14">SUM(AC12:AC14)</f>
        <v>36.58099999999996</v>
      </c>
      <c r="AD11" s="11">
        <f>SUM(AD12:AD14)</f>
        <v>36.252999999999922</v>
      </c>
      <c r="AE11" s="11">
        <f t="shared" ref="AE11" si="15">SUM(AE12:AE14)</f>
        <v>35.926000000000009</v>
      </c>
      <c r="AF11" s="11">
        <f t="shared" ref="AF11" si="16">SUM(AF12:AF14)</f>
        <v>35.605999999999952</v>
      </c>
      <c r="AG11" s="11">
        <f t="shared" ref="AG11:AL11" si="17">SUM(AG12:AG14)</f>
        <v>35.334000000000053</v>
      </c>
      <c r="AH11" s="11">
        <f t="shared" si="17"/>
        <v>35.051999999999964</v>
      </c>
      <c r="AI11" s="11">
        <f t="shared" si="17"/>
        <v>34.777999999999828</v>
      </c>
      <c r="AJ11" s="11">
        <f t="shared" si="17"/>
        <v>34.512000000000015</v>
      </c>
      <c r="AK11" s="11">
        <f t="shared" si="17"/>
        <v>34.253999999999991</v>
      </c>
      <c r="AL11" s="11">
        <f t="shared" si="17"/>
        <v>34.026999999999944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5.4610000000000145</v>
      </c>
      <c r="N12" s="11">
        <v>5.0599999999999934</v>
      </c>
      <c r="O12" s="11">
        <v>4.8149999999999951</v>
      </c>
      <c r="P12" s="11">
        <v>5.0590000000000037</v>
      </c>
      <c r="Q12" s="11">
        <v>5.2400000000000082</v>
      </c>
      <c r="R12" s="11">
        <v>5.9290000000000083</v>
      </c>
      <c r="S12" s="11">
        <v>6.0510000000000108</v>
      </c>
      <c r="T12" s="11">
        <v>5.3989999999999894</v>
      </c>
      <c r="U12" s="11">
        <v>4.655000000000002</v>
      </c>
      <c r="V12" s="11">
        <v>5.5659999999999892</v>
      </c>
      <c r="W12" s="11">
        <v>5.487999999999996</v>
      </c>
      <c r="X12" s="11">
        <v>5.4669999999999934</v>
      </c>
      <c r="Y12" s="11">
        <v>5.4510000000000041</v>
      </c>
      <c r="Z12" s="11">
        <v>5.4659999999999984</v>
      </c>
      <c r="AA12" s="11">
        <v>5.4379999999999962</v>
      </c>
      <c r="AB12" s="11">
        <v>5.3850000000000078</v>
      </c>
      <c r="AC12" s="11">
        <v>5.3449999999999953</v>
      </c>
      <c r="AD12" s="11">
        <v>5.3019999999999969</v>
      </c>
      <c r="AE12" s="11">
        <v>5.2559999999999958</v>
      </c>
      <c r="AF12" s="11">
        <v>5.2089999999999934</v>
      </c>
      <c r="AG12" s="11">
        <v>5.1639999999999961</v>
      </c>
      <c r="AH12" s="11">
        <v>5.1190000000000051</v>
      </c>
      <c r="AI12" s="11">
        <v>5.0739999999999892</v>
      </c>
      <c r="AJ12" s="11">
        <v>5.0279999999999845</v>
      </c>
      <c r="AK12" s="172">
        <v>4.9819999999999958</v>
      </c>
      <c r="AL12" s="11">
        <v>4.9360000000000062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2.0830000000000108</v>
      </c>
      <c r="N13" s="11">
        <v>2.450000000000002</v>
      </c>
      <c r="O13" s="11">
        <v>2.273000000000001</v>
      </c>
      <c r="P13" s="11">
        <v>2.119000000000006</v>
      </c>
      <c r="Q13" s="11">
        <v>2.4219999999999895</v>
      </c>
      <c r="R13" s="11">
        <v>2.9520000000000057</v>
      </c>
      <c r="S13" s="11">
        <v>2.2600000000000025</v>
      </c>
      <c r="T13" s="11">
        <v>2.2689999999999952</v>
      </c>
      <c r="U13" s="11">
        <v>2.3179999999999987</v>
      </c>
      <c r="V13" s="11">
        <v>2.282999999999995</v>
      </c>
      <c r="W13" s="11">
        <v>2.099000000000002</v>
      </c>
      <c r="X13" s="11">
        <v>2.2020000000000048</v>
      </c>
      <c r="Y13" s="11">
        <v>2.2399999999999931</v>
      </c>
      <c r="Z13" s="11">
        <v>2.2869999999999968</v>
      </c>
      <c r="AA13" s="11">
        <v>2.3290000000000002</v>
      </c>
      <c r="AB13" s="11">
        <v>2.3479999999999959</v>
      </c>
      <c r="AC13" s="11">
        <v>2.3490000000000006</v>
      </c>
      <c r="AD13" s="11">
        <v>2.35</v>
      </c>
      <c r="AE13" s="11">
        <v>2.3500000000000014</v>
      </c>
      <c r="AF13" s="11">
        <v>2.3489999999999949</v>
      </c>
      <c r="AG13" s="11">
        <v>2.3520000000000119</v>
      </c>
      <c r="AH13" s="11">
        <v>2.3530000000000078</v>
      </c>
      <c r="AI13" s="11">
        <v>2.35299999999999</v>
      </c>
      <c r="AJ13" s="11">
        <v>2.3530000000000011</v>
      </c>
      <c r="AK13" s="172">
        <v>2.3510000000000004</v>
      </c>
      <c r="AL13" s="11">
        <v>2.3499999999999934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29.668000000000053</v>
      </c>
      <c r="N14" s="11">
        <v>28.618999999999929</v>
      </c>
      <c r="O14" s="11">
        <v>30.385000000000044</v>
      </c>
      <c r="P14" s="11">
        <v>30.398999999999894</v>
      </c>
      <c r="Q14" s="11">
        <v>31.369000000000046</v>
      </c>
      <c r="R14" s="11">
        <v>32.195999999999984</v>
      </c>
      <c r="S14" s="11">
        <v>30.858000000000011</v>
      </c>
      <c r="T14" s="11">
        <v>31.447999999999979</v>
      </c>
      <c r="U14" s="11">
        <v>32.73699999999991</v>
      </c>
      <c r="V14" s="11">
        <v>33.903999999999947</v>
      </c>
      <c r="W14" s="11">
        <v>31.470000000000073</v>
      </c>
      <c r="X14" s="11">
        <v>30.914999999999935</v>
      </c>
      <c r="Y14" s="11">
        <v>30.376999999999946</v>
      </c>
      <c r="Z14" s="11">
        <v>29.919999999999963</v>
      </c>
      <c r="AA14" s="11">
        <v>29.523000000000035</v>
      </c>
      <c r="AB14" s="11">
        <v>29.159999999999997</v>
      </c>
      <c r="AC14" s="11">
        <v>28.886999999999965</v>
      </c>
      <c r="AD14" s="11">
        <v>28.600999999999924</v>
      </c>
      <c r="AE14" s="11">
        <v>28.320000000000014</v>
      </c>
      <c r="AF14" s="11">
        <v>28.047999999999966</v>
      </c>
      <c r="AG14" s="11">
        <v>27.818000000000048</v>
      </c>
      <c r="AH14" s="11">
        <v>27.579999999999949</v>
      </c>
      <c r="AI14" s="11">
        <v>27.350999999999846</v>
      </c>
      <c r="AJ14" s="11">
        <v>27.131000000000032</v>
      </c>
      <c r="AK14" s="172">
        <v>26.920999999999992</v>
      </c>
      <c r="AL14" s="11">
        <v>26.740999999999943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19.01299999999997</v>
      </c>
      <c r="N16" s="11">
        <v>18.172000000000022</v>
      </c>
      <c r="O16" s="11">
        <v>22.001000000000001</v>
      </c>
      <c r="P16" s="11">
        <v>18.980000000000008</v>
      </c>
      <c r="Q16" s="11">
        <v>18.941000000000013</v>
      </c>
      <c r="R16" s="11">
        <v>17.280999999999981</v>
      </c>
      <c r="S16" s="11">
        <v>16.888999999999967</v>
      </c>
      <c r="T16" s="11">
        <v>17.864000000000015</v>
      </c>
      <c r="U16" s="11">
        <v>19.102000000000032</v>
      </c>
      <c r="V16" s="11">
        <v>19.020999999999965</v>
      </c>
      <c r="W16" s="11">
        <v>18.45299999999995</v>
      </c>
      <c r="X16" s="11">
        <v>18.036999999999988</v>
      </c>
      <c r="Y16" s="11">
        <v>18.052000000000014</v>
      </c>
      <c r="Z16" s="11">
        <v>18.120999999999949</v>
      </c>
      <c r="AA16" s="11">
        <v>18.203999999999976</v>
      </c>
      <c r="AB16" s="11">
        <v>18.263999999999957</v>
      </c>
      <c r="AC16" s="11">
        <v>18.301999999999989</v>
      </c>
      <c r="AD16" s="11">
        <v>18.294999999999987</v>
      </c>
      <c r="AE16" s="11">
        <v>18.308999999999983</v>
      </c>
      <c r="AF16" s="11">
        <v>18.310999999999975</v>
      </c>
      <c r="AG16" s="11">
        <v>18.33500000000004</v>
      </c>
      <c r="AH16" s="11">
        <v>18.362000000000041</v>
      </c>
      <c r="AI16" s="11">
        <v>18.393000000000036</v>
      </c>
      <c r="AJ16" s="11">
        <v>18.425000000000011</v>
      </c>
      <c r="AK16" s="172">
        <v>18.459000000000003</v>
      </c>
      <c r="AL16" s="11">
        <v>18.494000000000039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74.206999999999866</v>
      </c>
      <c r="N18" s="11">
        <f t="shared" ref="N18:AL18" si="18">SUM(N19:N21)</f>
        <v>77.058000000000149</v>
      </c>
      <c r="O18" s="11">
        <f t="shared" si="18"/>
        <v>79.999999999999957</v>
      </c>
      <c r="P18" s="11">
        <f t="shared" si="18"/>
        <v>75.995000000000033</v>
      </c>
      <c r="Q18" s="11">
        <f t="shared" si="18"/>
        <v>80.294000000000011</v>
      </c>
      <c r="R18" s="11">
        <f t="shared" si="18"/>
        <v>81.519999999999982</v>
      </c>
      <c r="S18" s="11">
        <f t="shared" si="18"/>
        <v>85.662999999999982</v>
      </c>
      <c r="T18" s="11">
        <f t="shared" si="18"/>
        <v>79.773000000000096</v>
      </c>
      <c r="U18" s="11">
        <f t="shared" si="18"/>
        <v>82.703999999999837</v>
      </c>
      <c r="V18" s="11">
        <f t="shared" si="18"/>
        <v>86.510000000000019</v>
      </c>
      <c r="W18" s="11">
        <f t="shared" si="18"/>
        <v>84.826000000000036</v>
      </c>
      <c r="X18" s="11">
        <f t="shared" si="18"/>
        <v>84.68700000000014</v>
      </c>
      <c r="Y18" s="11">
        <f t="shared" si="18"/>
        <v>85.777000000000058</v>
      </c>
      <c r="Z18" s="11">
        <f t="shared" si="18"/>
        <v>86.592000000000084</v>
      </c>
      <c r="AA18" s="11">
        <f t="shared" si="18"/>
        <v>87.504000000000133</v>
      </c>
      <c r="AB18" s="11">
        <f t="shared" si="18"/>
        <v>88.223000000000042</v>
      </c>
      <c r="AC18" s="11">
        <f t="shared" si="18"/>
        <v>88.810000000000045</v>
      </c>
      <c r="AD18" s="11">
        <f t="shared" si="18"/>
        <v>89.351000000000113</v>
      </c>
      <c r="AE18" s="11">
        <f t="shared" si="18"/>
        <v>89.861000000000061</v>
      </c>
      <c r="AF18" s="11">
        <f t="shared" si="18"/>
        <v>90.351999999999947</v>
      </c>
      <c r="AG18" s="11">
        <f t="shared" si="18"/>
        <v>90.853999999999985</v>
      </c>
      <c r="AH18" s="11">
        <f t="shared" si="18"/>
        <v>91.337000000000046</v>
      </c>
      <c r="AI18" s="11">
        <f t="shared" si="18"/>
        <v>91.806999999999931</v>
      </c>
      <c r="AJ18" s="11">
        <f t="shared" si="18"/>
        <v>92.278999999999968</v>
      </c>
      <c r="AK18" s="11">
        <f t="shared" si="18"/>
        <v>92.733000000000089</v>
      </c>
      <c r="AL18" s="11">
        <f t="shared" si="18"/>
        <v>93.174000000000035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40.184999999999896</v>
      </c>
      <c r="N19" s="11">
        <v>39.194000000000074</v>
      </c>
      <c r="O19" s="11">
        <v>41.286999999999971</v>
      </c>
      <c r="P19" s="11">
        <v>39.067999999999984</v>
      </c>
      <c r="Q19" s="11">
        <v>39.455999999999989</v>
      </c>
      <c r="R19" s="11">
        <v>40.337000000000018</v>
      </c>
      <c r="S19" s="11">
        <v>38.816999999999965</v>
      </c>
      <c r="T19" s="11">
        <v>39.450000000000102</v>
      </c>
      <c r="U19" s="11">
        <v>41.942999999999842</v>
      </c>
      <c r="V19" s="11">
        <v>43.924000000000042</v>
      </c>
      <c r="W19" s="11">
        <v>42.643000000000022</v>
      </c>
      <c r="X19" s="11">
        <v>42.86000000000007</v>
      </c>
      <c r="Y19" s="11">
        <v>42.911000000000037</v>
      </c>
      <c r="Z19" s="11">
        <v>42.891000000000084</v>
      </c>
      <c r="AA19" s="11">
        <v>42.94100000000013</v>
      </c>
      <c r="AB19" s="11">
        <v>43.028000000000013</v>
      </c>
      <c r="AC19" s="11">
        <v>43.082000000000008</v>
      </c>
      <c r="AD19" s="11">
        <v>43.130000000000067</v>
      </c>
      <c r="AE19" s="11">
        <v>43.174000000000063</v>
      </c>
      <c r="AF19" s="11">
        <v>43.217999999999918</v>
      </c>
      <c r="AG19" s="11">
        <v>43.271999999999956</v>
      </c>
      <c r="AH19" s="11">
        <v>43.333000000000069</v>
      </c>
      <c r="AI19" s="11">
        <v>43.394999999999932</v>
      </c>
      <c r="AJ19" s="11">
        <v>43.476999999999911</v>
      </c>
      <c r="AK19" s="172">
        <v>43.556000000000083</v>
      </c>
      <c r="AL19" s="11">
        <v>43.637000000000022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12.534999999999991</v>
      </c>
      <c r="N20" s="11">
        <v>11.817000000000005</v>
      </c>
      <c r="O20" s="11">
        <v>13.275000000000027</v>
      </c>
      <c r="P20" s="11">
        <v>12.068000000000005</v>
      </c>
      <c r="Q20" s="11">
        <v>13.003</v>
      </c>
      <c r="R20" s="11">
        <v>12.731999999999992</v>
      </c>
      <c r="S20" s="11">
        <v>14.220000000000006</v>
      </c>
      <c r="T20" s="11">
        <v>12.923999999999969</v>
      </c>
      <c r="U20" s="11">
        <v>12.782000000000011</v>
      </c>
      <c r="V20" s="11">
        <v>14.040999999999995</v>
      </c>
      <c r="W20" s="11">
        <v>13.842999999999986</v>
      </c>
      <c r="X20" s="11">
        <v>14.35100000000001</v>
      </c>
      <c r="Y20" s="11">
        <v>14.392999999999994</v>
      </c>
      <c r="Z20" s="11">
        <v>14.414999999999987</v>
      </c>
      <c r="AA20" s="11">
        <v>14.470999999999989</v>
      </c>
      <c r="AB20" s="11">
        <v>14.512000000000022</v>
      </c>
      <c r="AC20" s="11">
        <v>14.533000000000007</v>
      </c>
      <c r="AD20" s="11">
        <v>14.555000000000032</v>
      </c>
      <c r="AE20" s="11">
        <v>14.574000000000003</v>
      </c>
      <c r="AF20" s="11">
        <v>14.596000000000018</v>
      </c>
      <c r="AG20" s="11">
        <v>14.62</v>
      </c>
      <c r="AH20" s="11">
        <v>14.639999999999965</v>
      </c>
      <c r="AI20" s="11">
        <v>14.659000000000022</v>
      </c>
      <c r="AJ20" s="11">
        <v>14.67600000000002</v>
      </c>
      <c r="AK20" s="172">
        <v>14.691999999999984</v>
      </c>
      <c r="AL20" s="11">
        <v>14.707000000000027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21.486999999999984</v>
      </c>
      <c r="N21" s="11">
        <v>26.047000000000068</v>
      </c>
      <c r="O21" s="11">
        <v>25.437999999999963</v>
      </c>
      <c r="P21" s="11">
        <v>24.859000000000041</v>
      </c>
      <c r="Q21" s="11">
        <v>27.835000000000015</v>
      </c>
      <c r="R21" s="11">
        <v>28.450999999999969</v>
      </c>
      <c r="S21" s="11">
        <v>32.626000000000012</v>
      </c>
      <c r="T21" s="11">
        <v>27.399000000000026</v>
      </c>
      <c r="U21" s="11">
        <v>27.978999999999989</v>
      </c>
      <c r="V21" s="11">
        <v>28.544999999999984</v>
      </c>
      <c r="W21" s="11">
        <v>28.340000000000028</v>
      </c>
      <c r="X21" s="11">
        <v>27.476000000000056</v>
      </c>
      <c r="Y21" s="11">
        <v>28.473000000000024</v>
      </c>
      <c r="Z21" s="11">
        <v>29.286000000000019</v>
      </c>
      <c r="AA21" s="11">
        <v>30.092000000000009</v>
      </c>
      <c r="AB21" s="11">
        <v>30.683000000000007</v>
      </c>
      <c r="AC21" s="11">
        <v>31.195000000000029</v>
      </c>
      <c r="AD21" s="11">
        <v>31.666000000000015</v>
      </c>
      <c r="AE21" s="11">
        <v>32.112999999999992</v>
      </c>
      <c r="AF21" s="11">
        <v>32.538000000000011</v>
      </c>
      <c r="AG21" s="11">
        <v>32.962000000000039</v>
      </c>
      <c r="AH21" s="11">
        <v>33.364000000000011</v>
      </c>
      <c r="AI21" s="11">
        <v>33.752999999999972</v>
      </c>
      <c r="AJ21" s="11">
        <v>34.12600000000004</v>
      </c>
      <c r="AK21" s="172">
        <v>34.485000000000028</v>
      </c>
      <c r="AL21" s="11">
        <v>34.829999999999991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52.046999999999997</v>
      </c>
      <c r="N23" s="11">
        <f t="shared" ref="N23:AL23" si="19">SUM(N24:N31)</f>
        <v>49.776999999999923</v>
      </c>
      <c r="O23" s="11">
        <f t="shared" si="19"/>
        <v>54.629999999999946</v>
      </c>
      <c r="P23" s="11">
        <f t="shared" si="19"/>
        <v>53.383999999999993</v>
      </c>
      <c r="Q23" s="11">
        <f t="shared" si="19"/>
        <v>56.725999999999942</v>
      </c>
      <c r="R23" s="11">
        <f t="shared" si="19"/>
        <v>54.988000000000021</v>
      </c>
      <c r="S23" s="11">
        <f t="shared" si="19"/>
        <v>53.392999999999986</v>
      </c>
      <c r="T23" s="11">
        <f t="shared" si="19"/>
        <v>53.244999999999997</v>
      </c>
      <c r="U23" s="11">
        <f t="shared" si="19"/>
        <v>54.529999999999973</v>
      </c>
      <c r="V23" s="11">
        <f t="shared" si="19"/>
        <v>58.941000000000003</v>
      </c>
      <c r="W23" s="11">
        <f t="shared" si="19"/>
        <v>56.321000000000012</v>
      </c>
      <c r="X23" s="11">
        <f t="shared" si="19"/>
        <v>56.528000000000027</v>
      </c>
      <c r="Y23" s="11">
        <f t="shared" si="19"/>
        <v>55.988999999999969</v>
      </c>
      <c r="Z23" s="11">
        <f t="shared" si="19"/>
        <v>56.036999999999992</v>
      </c>
      <c r="AA23" s="11">
        <f t="shared" si="19"/>
        <v>56.380999999999993</v>
      </c>
      <c r="AB23" s="11">
        <f t="shared" si="19"/>
        <v>56.638000000000069</v>
      </c>
      <c r="AC23" s="11">
        <f t="shared" si="19"/>
        <v>56.893000000000043</v>
      </c>
      <c r="AD23" s="11">
        <f t="shared" si="19"/>
        <v>57.155999999999885</v>
      </c>
      <c r="AE23" s="11">
        <f t="shared" si="19"/>
        <v>57.42200000000004</v>
      </c>
      <c r="AF23" s="11">
        <f t="shared" si="19"/>
        <v>57.69700000000001</v>
      </c>
      <c r="AG23" s="11">
        <f t="shared" si="19"/>
        <v>57.965000000000032</v>
      </c>
      <c r="AH23" s="11">
        <f t="shared" si="19"/>
        <v>58.237000000000002</v>
      </c>
      <c r="AI23" s="11">
        <f t="shared" si="19"/>
        <v>58.514999999999993</v>
      </c>
      <c r="AJ23" s="11">
        <f t="shared" si="19"/>
        <v>58.792000000000051</v>
      </c>
      <c r="AK23" s="11">
        <f t="shared" si="19"/>
        <v>59.072999999999922</v>
      </c>
      <c r="AL23" s="11">
        <f t="shared" si="19"/>
        <v>59.350000000000037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2.3780000000000014</v>
      </c>
      <c r="N24" s="11">
        <v>1.9620000000000022</v>
      </c>
      <c r="O24" s="11">
        <v>2.0410000000000008</v>
      </c>
      <c r="P24" s="11">
        <v>1.4159999999999968</v>
      </c>
      <c r="Q24" s="11">
        <v>1.7549999999999999</v>
      </c>
      <c r="R24" s="11">
        <v>1.5329999999999997</v>
      </c>
      <c r="S24" s="11">
        <v>1.6630000000000027</v>
      </c>
      <c r="T24" s="11">
        <v>1.5300000000000011</v>
      </c>
      <c r="U24" s="11">
        <v>1.7119999999999991</v>
      </c>
      <c r="V24" s="11">
        <v>2.0410000000000004</v>
      </c>
      <c r="W24" s="11">
        <v>1.6810000000000029</v>
      </c>
      <c r="X24" s="11">
        <v>1.6660000000000021</v>
      </c>
      <c r="Y24" s="11">
        <v>1.6639999999999979</v>
      </c>
      <c r="Z24" s="11">
        <v>1.6599999999999993</v>
      </c>
      <c r="AA24" s="11">
        <v>1.6600000000000024</v>
      </c>
      <c r="AB24" s="11">
        <v>1.6669999999999967</v>
      </c>
      <c r="AC24" s="11">
        <v>1.6719999999999982</v>
      </c>
      <c r="AD24" s="11">
        <v>1.676000000000001</v>
      </c>
      <c r="AE24" s="11">
        <v>1.6810000000000027</v>
      </c>
      <c r="AF24" s="11">
        <v>1.6859999999999991</v>
      </c>
      <c r="AG24" s="11">
        <v>1.6900000000000006</v>
      </c>
      <c r="AH24" s="11">
        <v>1.6940000000000028</v>
      </c>
      <c r="AI24" s="11">
        <v>1.6990000000000027</v>
      </c>
      <c r="AJ24" s="11">
        <v>1.7030000000000005</v>
      </c>
      <c r="AK24" s="172">
        <v>1.7080000000000022</v>
      </c>
      <c r="AL24" s="11">
        <v>1.7120000000000011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2.0159999999999982</v>
      </c>
      <c r="N25" s="11">
        <v>2.2569999999999952</v>
      </c>
      <c r="O25" s="11">
        <v>2.0630000000000011</v>
      </c>
      <c r="P25" s="11">
        <v>2.1740000000000044</v>
      </c>
      <c r="Q25" s="11">
        <v>2.2149999999999972</v>
      </c>
      <c r="R25" s="11">
        <v>2.5000000000000071</v>
      </c>
      <c r="S25" s="11">
        <v>2.1230000000000078</v>
      </c>
      <c r="T25" s="11">
        <v>2.5170000000000026</v>
      </c>
      <c r="U25" s="11">
        <v>2.3999999999999986</v>
      </c>
      <c r="V25" s="11">
        <v>1.9900000000000002</v>
      </c>
      <c r="W25" s="11">
        <v>1.6880000000000019</v>
      </c>
      <c r="X25" s="11">
        <v>1.7379999999999998</v>
      </c>
      <c r="Y25" s="11">
        <v>1.7579999999999978</v>
      </c>
      <c r="Z25" s="11">
        <v>1.796999999999995</v>
      </c>
      <c r="AA25" s="11">
        <v>1.8279999999999987</v>
      </c>
      <c r="AB25" s="11">
        <v>1.8540000000000019</v>
      </c>
      <c r="AC25" s="11">
        <v>1.878000000000001</v>
      </c>
      <c r="AD25" s="11">
        <v>1.8989999999999982</v>
      </c>
      <c r="AE25" s="11">
        <v>1.9189999999999978</v>
      </c>
      <c r="AF25" s="11">
        <v>1.9379999999999993</v>
      </c>
      <c r="AG25" s="11">
        <v>1.9589999999999959</v>
      </c>
      <c r="AH25" s="11">
        <v>1.9799999999999984</v>
      </c>
      <c r="AI25" s="11">
        <v>1.999999999999994</v>
      </c>
      <c r="AJ25" s="11">
        <v>2.0190000000000028</v>
      </c>
      <c r="AK25" s="172">
        <v>2.0370000000000066</v>
      </c>
      <c r="AL25" s="11">
        <v>2.0549999999999917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2.8129999999999948</v>
      </c>
      <c r="N26" s="11">
        <v>2.9009999999999998</v>
      </c>
      <c r="O26" s="11">
        <v>2.9699999999999931</v>
      </c>
      <c r="P26" s="11">
        <v>2.878000000000001</v>
      </c>
      <c r="Q26" s="11">
        <v>2.6930000000000041</v>
      </c>
      <c r="R26" s="11">
        <v>2.4960000000000018</v>
      </c>
      <c r="S26" s="11">
        <v>3.2320000000000042</v>
      </c>
      <c r="T26" s="11">
        <v>2.6609999999999978</v>
      </c>
      <c r="U26" s="11">
        <v>2.5809999999999969</v>
      </c>
      <c r="V26" s="11">
        <v>2.8609999999999989</v>
      </c>
      <c r="W26" s="11">
        <v>2.7710000000000043</v>
      </c>
      <c r="X26" s="11">
        <v>2.8050000000000002</v>
      </c>
      <c r="Y26" s="11">
        <v>2.7999999999999958</v>
      </c>
      <c r="Z26" s="11">
        <v>2.7939999999999943</v>
      </c>
      <c r="AA26" s="11">
        <v>2.7849999999999984</v>
      </c>
      <c r="AB26" s="11">
        <v>2.7790000000000035</v>
      </c>
      <c r="AC26" s="11">
        <v>2.7749999999999995</v>
      </c>
      <c r="AD26" s="11">
        <v>2.7700000000000049</v>
      </c>
      <c r="AE26" s="11">
        <v>2.7659999999999934</v>
      </c>
      <c r="AF26" s="11">
        <v>2.7609999999999948</v>
      </c>
      <c r="AG26" s="11">
        <v>2.7569999999999992</v>
      </c>
      <c r="AH26" s="11">
        <v>2.7510000000000017</v>
      </c>
      <c r="AI26" s="11">
        <v>2.746</v>
      </c>
      <c r="AJ26" s="11">
        <v>2.7400000000000011</v>
      </c>
      <c r="AK26" s="172">
        <v>2.7349999999999972</v>
      </c>
      <c r="AL26" s="11">
        <v>2.7289999999999988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2.9570000000000061</v>
      </c>
      <c r="N27" s="11">
        <v>3.2999999999999994</v>
      </c>
      <c r="O27" s="11">
        <v>2.835999999999999</v>
      </c>
      <c r="P27" s="11">
        <v>4.011000000000009</v>
      </c>
      <c r="Q27" s="11">
        <v>4.0440000000000005</v>
      </c>
      <c r="R27" s="11">
        <v>4.2390000000000043</v>
      </c>
      <c r="S27" s="11">
        <v>3.8810000000000016</v>
      </c>
      <c r="T27" s="11">
        <v>3.6229999999999984</v>
      </c>
      <c r="U27" s="11">
        <v>2.7530000000000037</v>
      </c>
      <c r="V27" s="11">
        <v>3.2509999999999963</v>
      </c>
      <c r="W27" s="11">
        <v>3.2339999999999964</v>
      </c>
      <c r="X27" s="11">
        <v>3.2379999999999964</v>
      </c>
      <c r="Y27" s="11">
        <v>3.233000000000001</v>
      </c>
      <c r="Z27" s="11">
        <v>3.2409999999999997</v>
      </c>
      <c r="AA27" s="11">
        <v>3.2639999999999993</v>
      </c>
      <c r="AB27" s="11">
        <v>3.2860000000000009</v>
      </c>
      <c r="AC27" s="11">
        <v>3.3110000000000026</v>
      </c>
      <c r="AD27" s="11">
        <v>3.339000000000004</v>
      </c>
      <c r="AE27" s="11">
        <v>3.367999999999995</v>
      </c>
      <c r="AF27" s="11">
        <v>3.3980000000000086</v>
      </c>
      <c r="AG27" s="11">
        <v>3.4270000000000023</v>
      </c>
      <c r="AH27" s="11">
        <v>3.4559999999999991</v>
      </c>
      <c r="AI27" s="11">
        <v>3.4849999999999972</v>
      </c>
      <c r="AJ27" s="11">
        <v>3.5140000000000029</v>
      </c>
      <c r="AK27" s="172">
        <v>3.5429999999999957</v>
      </c>
      <c r="AL27" s="11">
        <v>3.5700000000000016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14.877999999999997</v>
      </c>
      <c r="N28" s="11">
        <v>13.825999999999977</v>
      </c>
      <c r="O28" s="11">
        <v>15.322999999999961</v>
      </c>
      <c r="P28" s="11">
        <v>15.448999999999984</v>
      </c>
      <c r="Q28" s="11">
        <v>16.390999999999938</v>
      </c>
      <c r="R28" s="11">
        <v>15.939999999999991</v>
      </c>
      <c r="S28" s="11">
        <v>16.378999999999969</v>
      </c>
      <c r="T28" s="11">
        <v>14.652000000000029</v>
      </c>
      <c r="U28" s="11">
        <v>14.358999999999993</v>
      </c>
      <c r="V28" s="11">
        <v>17.101000000000028</v>
      </c>
      <c r="W28" s="11">
        <v>18.438000000000009</v>
      </c>
      <c r="X28" s="11">
        <v>18.747000000000018</v>
      </c>
      <c r="Y28" s="11">
        <v>18.831999999999972</v>
      </c>
      <c r="Z28" s="11">
        <v>18.95600000000001</v>
      </c>
      <c r="AA28" s="11">
        <v>19.082999999999963</v>
      </c>
      <c r="AB28" s="11">
        <v>19.187000000000058</v>
      </c>
      <c r="AC28" s="11">
        <v>19.278000000000024</v>
      </c>
      <c r="AD28" s="11">
        <v>19.377999999999947</v>
      </c>
      <c r="AE28" s="11">
        <v>19.487000000000027</v>
      </c>
      <c r="AF28" s="11">
        <v>19.607000000000003</v>
      </c>
      <c r="AG28" s="11">
        <v>19.707000000000047</v>
      </c>
      <c r="AH28" s="11">
        <v>19.807999999999954</v>
      </c>
      <c r="AI28" s="11">
        <v>19.910999999999976</v>
      </c>
      <c r="AJ28" s="11">
        <v>20.013000000000012</v>
      </c>
      <c r="AK28" s="172">
        <v>20.115999999999982</v>
      </c>
      <c r="AL28" s="11">
        <v>20.218999999999983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12.48199999999998</v>
      </c>
      <c r="N29" s="11">
        <v>11.408999999999967</v>
      </c>
      <c r="O29" s="11">
        <v>13.873000000000005</v>
      </c>
      <c r="P29" s="11">
        <v>13.270000000000007</v>
      </c>
      <c r="Q29" s="11">
        <v>13.500000000000012</v>
      </c>
      <c r="R29" s="11">
        <v>12.885000000000021</v>
      </c>
      <c r="S29" s="11">
        <v>13.654000000000025</v>
      </c>
      <c r="T29" s="11">
        <v>13.926000000000009</v>
      </c>
      <c r="U29" s="11">
        <v>15.060999999999996</v>
      </c>
      <c r="V29" s="11">
        <v>15.368999999999994</v>
      </c>
      <c r="W29" s="11">
        <v>13.633999999999979</v>
      </c>
      <c r="X29" s="11">
        <v>13.814000000000007</v>
      </c>
      <c r="Y29" s="11">
        <v>14.031000000000001</v>
      </c>
      <c r="Z29" s="11">
        <v>14.122999999999989</v>
      </c>
      <c r="AA29" s="11">
        <v>14.230000000000009</v>
      </c>
      <c r="AB29" s="11">
        <v>14.316000000000017</v>
      </c>
      <c r="AC29" s="11">
        <v>14.41300000000003</v>
      </c>
      <c r="AD29" s="11">
        <v>14.507999999999942</v>
      </c>
      <c r="AE29" s="11">
        <v>14.602000000000015</v>
      </c>
      <c r="AF29" s="11">
        <v>14.696000000000003</v>
      </c>
      <c r="AG29" s="11">
        <v>14.793000000000003</v>
      </c>
      <c r="AH29" s="11">
        <v>14.887000000000054</v>
      </c>
      <c r="AI29" s="11">
        <v>14.980000000000009</v>
      </c>
      <c r="AJ29" s="11">
        <v>15.074000000000018</v>
      </c>
      <c r="AK29" s="172">
        <v>15.167999999999964</v>
      </c>
      <c r="AL29" s="11">
        <v>15.262000000000047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7.1020000000000136</v>
      </c>
      <c r="N30" s="11">
        <v>5.9379999999999873</v>
      </c>
      <c r="O30" s="11">
        <v>6.9289999999999949</v>
      </c>
      <c r="P30" s="11">
        <v>6.90899999999999</v>
      </c>
      <c r="Q30" s="11">
        <v>6.6050000000000049</v>
      </c>
      <c r="R30" s="11">
        <v>7.027000000000001</v>
      </c>
      <c r="S30" s="11">
        <v>5.6999999999999869</v>
      </c>
      <c r="T30" s="11">
        <v>7.076999999999984</v>
      </c>
      <c r="U30" s="11">
        <v>7.9619999999999935</v>
      </c>
      <c r="V30" s="11">
        <v>8.0789999999999882</v>
      </c>
      <c r="W30" s="11">
        <v>7.1999999999999869</v>
      </c>
      <c r="X30" s="11">
        <v>6.974000000000002</v>
      </c>
      <c r="Y30" s="11">
        <v>6.2140000000000075</v>
      </c>
      <c r="Z30" s="11">
        <v>6.0019999999999856</v>
      </c>
      <c r="AA30" s="11">
        <v>6.0520000000000218</v>
      </c>
      <c r="AB30" s="11">
        <v>6.0779999999999976</v>
      </c>
      <c r="AC30" s="11">
        <v>6.1079999999999899</v>
      </c>
      <c r="AD30" s="11">
        <v>6.1399999999999864</v>
      </c>
      <c r="AE30" s="11">
        <v>6.1610000000000058</v>
      </c>
      <c r="AF30" s="11">
        <v>6.177999999999999</v>
      </c>
      <c r="AG30" s="11">
        <v>6.1989999999999874</v>
      </c>
      <c r="AH30" s="11">
        <v>6.2239999999999913</v>
      </c>
      <c r="AI30" s="11">
        <v>6.251999999999998</v>
      </c>
      <c r="AJ30" s="11">
        <v>6.2790000000000123</v>
      </c>
      <c r="AK30" s="172">
        <v>6.3060000000000045</v>
      </c>
      <c r="AL30" s="11">
        <v>6.3320000000000194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7.4210000000000029</v>
      </c>
      <c r="N31" s="11">
        <v>8.1839999999999904</v>
      </c>
      <c r="O31" s="11">
        <v>8.5949999999999918</v>
      </c>
      <c r="P31" s="11">
        <v>7.2769999999999992</v>
      </c>
      <c r="Q31" s="11">
        <v>9.5229999999999855</v>
      </c>
      <c r="R31" s="11">
        <v>8.3679999999999968</v>
      </c>
      <c r="S31" s="11">
        <v>6.7609999999999877</v>
      </c>
      <c r="T31" s="11">
        <v>7.2589999999999817</v>
      </c>
      <c r="U31" s="11">
        <v>7.7019999999999875</v>
      </c>
      <c r="V31" s="11">
        <v>8.2490000000000006</v>
      </c>
      <c r="W31" s="11">
        <v>7.6750000000000265</v>
      </c>
      <c r="X31" s="11">
        <v>7.5459999999999967</v>
      </c>
      <c r="Y31" s="11">
        <v>7.4569999999999999</v>
      </c>
      <c r="Z31" s="11">
        <v>7.4640000000000146</v>
      </c>
      <c r="AA31" s="11">
        <v>7.4789999999999965</v>
      </c>
      <c r="AB31" s="11">
        <v>7.4709999999999965</v>
      </c>
      <c r="AC31" s="11">
        <v>7.4580000000000002</v>
      </c>
      <c r="AD31" s="11">
        <v>7.4460000000000051</v>
      </c>
      <c r="AE31" s="11">
        <v>7.4379999999999944</v>
      </c>
      <c r="AF31" s="11">
        <v>7.4330000000000043</v>
      </c>
      <c r="AG31" s="11">
        <v>7.4329999999999909</v>
      </c>
      <c r="AH31" s="11">
        <v>7.4370000000000021</v>
      </c>
      <c r="AI31" s="11">
        <v>7.4420000000000117</v>
      </c>
      <c r="AJ31" s="11">
        <v>7.4500000000000011</v>
      </c>
      <c r="AK31" s="172">
        <v>7.459999999999976</v>
      </c>
      <c r="AL31" s="11">
        <v>7.4709999999999877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66.782000000000096</v>
      </c>
      <c r="N33" s="11">
        <f t="shared" ref="N33:AK33" si="20">SUM(N34:N36)</f>
        <v>63.792999999999928</v>
      </c>
      <c r="O33" s="11">
        <f t="shared" si="20"/>
        <v>62.294999999999973</v>
      </c>
      <c r="P33" s="11">
        <f t="shared" si="20"/>
        <v>67.268999999999934</v>
      </c>
      <c r="Q33" s="11">
        <f t="shared" si="20"/>
        <v>67.703000000000003</v>
      </c>
      <c r="R33" s="11">
        <f t="shared" si="20"/>
        <v>67.418000000000077</v>
      </c>
      <c r="S33" s="11">
        <f t="shared" si="20"/>
        <v>64.45</v>
      </c>
      <c r="T33" s="11">
        <f t="shared" si="20"/>
        <v>64.07699999999997</v>
      </c>
      <c r="U33" s="11">
        <f t="shared" si="20"/>
        <v>64.254999999999967</v>
      </c>
      <c r="V33" s="11">
        <f t="shared" si="20"/>
        <v>62.635999999999989</v>
      </c>
      <c r="W33" s="11">
        <f t="shared" si="20"/>
        <v>63.809999999999903</v>
      </c>
      <c r="X33" s="11">
        <f t="shared" si="20"/>
        <v>64.768000000000029</v>
      </c>
      <c r="Y33" s="11">
        <f t="shared" si="20"/>
        <v>65.659000000000006</v>
      </c>
      <c r="Z33" s="11">
        <f t="shared" si="20"/>
        <v>66.406000000000077</v>
      </c>
      <c r="AA33" s="11">
        <f t="shared" si="20"/>
        <v>67.174000000000007</v>
      </c>
      <c r="AB33" s="11">
        <f t="shared" si="20"/>
        <v>67.848000000000042</v>
      </c>
      <c r="AC33" s="11">
        <f t="shared" si="20"/>
        <v>68.392000000000095</v>
      </c>
      <c r="AD33" s="11">
        <f t="shared" si="20"/>
        <v>68.924000000000063</v>
      </c>
      <c r="AE33" s="11">
        <f t="shared" si="20"/>
        <v>69.455000000000013</v>
      </c>
      <c r="AF33" s="11">
        <f t="shared" si="20"/>
        <v>69.995000000000019</v>
      </c>
      <c r="AG33" s="11">
        <f t="shared" si="20"/>
        <v>70.560999999999993</v>
      </c>
      <c r="AH33" s="11">
        <f t="shared" si="20"/>
        <v>71.125000000000114</v>
      </c>
      <c r="AI33" s="11">
        <f t="shared" si="20"/>
        <v>71.692000000000093</v>
      </c>
      <c r="AJ33" s="11">
        <f t="shared" si="20"/>
        <v>72.267999999999972</v>
      </c>
      <c r="AK33" s="11">
        <f t="shared" si="20"/>
        <v>72.850999999999942</v>
      </c>
      <c r="AL33" s="11">
        <f>SUM(AL34:AL36)</f>
        <v>73.442999999999941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11.983000000000009</v>
      </c>
      <c r="N34" s="11">
        <v>11.479000000000001</v>
      </c>
      <c r="O34" s="11">
        <v>11.129999999999988</v>
      </c>
      <c r="P34" s="11">
        <v>11.533000000000028</v>
      </c>
      <c r="Q34" s="11">
        <v>10.024999999999999</v>
      </c>
      <c r="R34" s="11">
        <v>10.526999999999987</v>
      </c>
      <c r="S34" s="11">
        <v>10.033000000000005</v>
      </c>
      <c r="T34" s="11">
        <v>9.890999999999984</v>
      </c>
      <c r="U34" s="11">
        <v>9.4370000000000029</v>
      </c>
      <c r="V34" s="11">
        <v>10.377000000000001</v>
      </c>
      <c r="W34" s="11">
        <v>10.752000000000001</v>
      </c>
      <c r="X34" s="11">
        <v>10.648000000000017</v>
      </c>
      <c r="Y34" s="11">
        <v>10.566000000000003</v>
      </c>
      <c r="Z34" s="11">
        <v>10.549000000000003</v>
      </c>
      <c r="AA34" s="11">
        <v>10.516000000000004</v>
      </c>
      <c r="AB34" s="11">
        <v>10.542000000000019</v>
      </c>
      <c r="AC34" s="11">
        <v>10.563000000000056</v>
      </c>
      <c r="AD34" s="11">
        <v>10.58399999999998</v>
      </c>
      <c r="AE34" s="11">
        <v>10.603999999999994</v>
      </c>
      <c r="AF34" s="11">
        <v>10.623999999999985</v>
      </c>
      <c r="AG34" s="11">
        <v>10.644000000000002</v>
      </c>
      <c r="AH34" s="11">
        <v>10.663000000000006</v>
      </c>
      <c r="AI34" s="11">
        <v>10.681000000000015</v>
      </c>
      <c r="AJ34" s="11">
        <v>10.699999999999987</v>
      </c>
      <c r="AK34" s="172">
        <v>10.718000000000002</v>
      </c>
      <c r="AL34" s="11">
        <v>10.735999999999988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21.869999999999997</v>
      </c>
      <c r="N35" s="11">
        <v>18.642999999999986</v>
      </c>
      <c r="O35" s="11">
        <v>16.666999999999948</v>
      </c>
      <c r="P35" s="11">
        <v>21.225999999999971</v>
      </c>
      <c r="Q35" s="11">
        <v>21.595999999999982</v>
      </c>
      <c r="R35" s="11">
        <v>21.32600000000005</v>
      </c>
      <c r="S35" s="11">
        <v>21.453999999999965</v>
      </c>
      <c r="T35" s="11">
        <v>20.324999999999982</v>
      </c>
      <c r="U35" s="11">
        <v>20.610999999999969</v>
      </c>
      <c r="V35" s="11">
        <v>17.726999999999993</v>
      </c>
      <c r="W35" s="11">
        <v>18.214999999999975</v>
      </c>
      <c r="X35" s="11">
        <v>18.592000000000006</v>
      </c>
      <c r="Y35" s="11">
        <v>18.973000000000003</v>
      </c>
      <c r="Z35" s="11">
        <v>19.19900000000003</v>
      </c>
      <c r="AA35" s="11">
        <v>19.418000000000017</v>
      </c>
      <c r="AB35" s="11">
        <v>19.602</v>
      </c>
      <c r="AC35" s="11">
        <v>19.737999999999992</v>
      </c>
      <c r="AD35" s="11">
        <v>19.882000000000009</v>
      </c>
      <c r="AE35" s="11">
        <v>20.032000000000014</v>
      </c>
      <c r="AF35" s="11">
        <v>20.191000000000003</v>
      </c>
      <c r="AG35" s="11">
        <v>20.375999999999955</v>
      </c>
      <c r="AH35" s="11">
        <v>20.56100000000006</v>
      </c>
      <c r="AI35" s="11">
        <v>20.749999999999982</v>
      </c>
      <c r="AJ35" s="11">
        <v>20.942000000000021</v>
      </c>
      <c r="AK35" s="172">
        <v>21.136000000000024</v>
      </c>
      <c r="AL35" s="11">
        <v>21.333999999999975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32.929000000000094</v>
      </c>
      <c r="N36" s="11">
        <v>33.670999999999943</v>
      </c>
      <c r="O36" s="11">
        <v>34.498000000000033</v>
      </c>
      <c r="P36" s="11">
        <v>34.509999999999934</v>
      </c>
      <c r="Q36" s="11">
        <v>36.082000000000029</v>
      </c>
      <c r="R36" s="11">
        <v>35.56500000000004</v>
      </c>
      <c r="S36" s="11">
        <v>32.963000000000036</v>
      </c>
      <c r="T36" s="11">
        <v>33.860999999999997</v>
      </c>
      <c r="U36" s="11">
        <v>34.206999999999987</v>
      </c>
      <c r="V36" s="11">
        <v>34.531999999999996</v>
      </c>
      <c r="W36" s="11">
        <v>34.842999999999925</v>
      </c>
      <c r="X36" s="11">
        <v>35.528000000000006</v>
      </c>
      <c r="Y36" s="11">
        <v>36.120000000000005</v>
      </c>
      <c r="Z36" s="11">
        <v>36.658000000000044</v>
      </c>
      <c r="AA36" s="11">
        <v>37.239999999999988</v>
      </c>
      <c r="AB36" s="11">
        <v>37.704000000000022</v>
      </c>
      <c r="AC36" s="11">
        <v>38.091000000000044</v>
      </c>
      <c r="AD36" s="11">
        <v>38.458000000000077</v>
      </c>
      <c r="AE36" s="11">
        <v>38.818999999999996</v>
      </c>
      <c r="AF36" s="11">
        <v>39.180000000000028</v>
      </c>
      <c r="AG36" s="11">
        <v>39.541000000000032</v>
      </c>
      <c r="AH36" s="11">
        <v>39.901000000000046</v>
      </c>
      <c r="AI36" s="11">
        <v>40.261000000000102</v>
      </c>
      <c r="AJ36" s="11">
        <v>40.625999999999969</v>
      </c>
      <c r="AK36" s="172">
        <v>40.996999999999922</v>
      </c>
      <c r="AL36" s="11">
        <v>41.372999999999976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257.17999999999995</v>
      </c>
      <c r="N38" s="11">
        <f t="shared" ref="N38:AL38" si="21">SUM(N5,N11,N16,N18,N23,N33)</f>
        <v>252.36899999999994</v>
      </c>
      <c r="O38" s="11">
        <f t="shared" si="21"/>
        <v>264.11999999999989</v>
      </c>
      <c r="P38" s="11">
        <f t="shared" si="21"/>
        <v>261.04899999999986</v>
      </c>
      <c r="Q38" s="11">
        <f t="shared" si="21"/>
        <v>270.58799999999997</v>
      </c>
      <c r="R38" s="11">
        <f t="shared" si="21"/>
        <v>268.68700000000007</v>
      </c>
      <c r="S38" s="11">
        <f t="shared" si="21"/>
        <v>266.67899999999992</v>
      </c>
      <c r="T38" s="11">
        <f t="shared" si="21"/>
        <v>260.94900000000007</v>
      </c>
      <c r="U38" s="11">
        <f t="shared" si="21"/>
        <v>266.87399999999968</v>
      </c>
      <c r="V38" s="11">
        <f t="shared" si="21"/>
        <v>276.16099999999989</v>
      </c>
      <c r="W38" s="11">
        <f t="shared" si="21"/>
        <v>269.48799999999994</v>
      </c>
      <c r="X38" s="11">
        <f t="shared" si="21"/>
        <v>269.56700000000012</v>
      </c>
      <c r="Y38" s="11">
        <f t="shared" si="21"/>
        <v>270.495</v>
      </c>
      <c r="Z38" s="11">
        <f t="shared" si="21"/>
        <v>271.78700000000003</v>
      </c>
      <c r="AA38" s="11">
        <f t="shared" si="21"/>
        <v>273.55200000000013</v>
      </c>
      <c r="AB38" s="11">
        <f t="shared" si="21"/>
        <v>274.87100000000009</v>
      </c>
      <c r="AC38" s="11">
        <f t="shared" si="21"/>
        <v>275.98700000000014</v>
      </c>
      <c r="AD38" s="11">
        <f t="shared" si="21"/>
        <v>276.98399999999992</v>
      </c>
      <c r="AE38" s="11">
        <f t="shared" si="21"/>
        <v>277.97100000000012</v>
      </c>
      <c r="AF38" s="11">
        <f t="shared" si="21"/>
        <v>278.9489999999999</v>
      </c>
      <c r="AG38" s="11">
        <f t="shared" si="21"/>
        <v>280.03000000000009</v>
      </c>
      <c r="AH38" s="11">
        <f t="shared" si="21"/>
        <v>281.08600000000013</v>
      </c>
      <c r="AI38" s="11">
        <f t="shared" si="21"/>
        <v>282.14899999999989</v>
      </c>
      <c r="AJ38" s="11">
        <f t="shared" si="21"/>
        <v>283.23300000000006</v>
      </c>
      <c r="AK38" s="11">
        <f t="shared" si="21"/>
        <v>284.31899999999996</v>
      </c>
      <c r="AL38" s="11">
        <f t="shared" si="21"/>
        <v>285.42899999999997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Cumbria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Cumbria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Cumbria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Cumbria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Cumbria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Cumbria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Cumbria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25.091649391299192</v>
      </c>
      <c r="N231" s="40">
        <f>'Ind T1'!D25</f>
        <v>23.678234281303776</v>
      </c>
      <c r="O231" s="40">
        <f>'Ind T1'!F25</f>
        <v>25.730742146032799</v>
      </c>
    </row>
    <row r="232" spans="1:15" x14ac:dyDescent="0.2">
      <c r="L232" t="str">
        <f>L23</f>
        <v>Business and other services</v>
      </c>
      <c r="M232" s="40">
        <f>'Ind T1'!B24</f>
        <v>20.465448644705553</v>
      </c>
      <c r="N232" s="40">
        <f>'Ind T1'!D24</f>
        <v>20.899260820518919</v>
      </c>
      <c r="O232" s="40">
        <f>'Ind T1'!F24</f>
        <v>20.793262072179086</v>
      </c>
    </row>
    <row r="233" spans="1:15" x14ac:dyDescent="0.2">
      <c r="L233" t="str">
        <f>L18</f>
        <v>Trade, accomod. and transport</v>
      </c>
      <c r="M233" s="40">
        <f>'Ind T1'!B23</f>
        <v>30.340135548054043</v>
      </c>
      <c r="N233" s="40">
        <f>'Ind T1'!D23</f>
        <v>31.476726236418713</v>
      </c>
      <c r="O233" s="40">
        <f>'Ind T1'!F23</f>
        <v>32.643494529287508</v>
      </c>
    </row>
    <row r="234" spans="1:15" x14ac:dyDescent="0.2">
      <c r="L234" t="str">
        <f>L16</f>
        <v>Construction</v>
      </c>
      <c r="M234" s="40">
        <f>'Ind T1'!B22</f>
        <v>6.4316472326535994</v>
      </c>
      <c r="N234" s="40">
        <f>'Ind T1'!D22</f>
        <v>6.8474291990737814</v>
      </c>
      <c r="O234" s="40">
        <f>'Ind T1'!F22</f>
        <v>6.4793696505961336</v>
      </c>
    </row>
    <row r="235" spans="1:15" x14ac:dyDescent="0.2">
      <c r="L235" t="str">
        <f>L11</f>
        <v>Manufacturing</v>
      </c>
      <c r="M235" s="40">
        <f>'Ind T1'!B21</f>
        <v>15.288048919374583</v>
      </c>
      <c r="N235" s="40">
        <f>'Ind T1'!D21</f>
        <v>14.493038651071691</v>
      </c>
      <c r="O235" s="40">
        <f>'Ind T1'!F21</f>
        <v>11.921353471441215</v>
      </c>
    </row>
    <row r="236" spans="1:15" x14ac:dyDescent="0.2">
      <c r="L236" t="str">
        <f>L5</f>
        <v>Primary sector and utilities</v>
      </c>
      <c r="M236" s="40">
        <f>'Ind T1'!B20</f>
        <v>2.3830702639130319</v>
      </c>
      <c r="N236" s="40">
        <f>'Ind T1'!D20</f>
        <v>2.6053108116131334</v>
      </c>
      <c r="O236" s="40">
        <f>'Ind T1'!F20</f>
        <v>2.4317781304632704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Cumbria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-3.6080000000001746</v>
      </c>
      <c r="O261" s="11">
        <f>'Ind T1'!F50</f>
        <v>9.6330000000000382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1.3329999999999913</v>
      </c>
      <c r="O262" s="11">
        <f>'Ind T1'!F49</f>
        <v>3.0290000000000248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3.3060000000000542</v>
      </c>
      <c r="O263" s="11">
        <f>'Ind T1'!F48</f>
        <v>8.347999999999999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1.1719999999999686</v>
      </c>
      <c r="O264" s="11">
        <f>'Ind T1'!F47</f>
        <v>4.1000000000089187E-2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-2.019999999999925</v>
      </c>
      <c r="O265" s="11">
        <f>'Ind T1'!F46</f>
        <v>-5.030000000000129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0.61799999999998967</v>
      </c>
      <c r="O266" s="11">
        <f>'Ind T1'!F45</f>
        <v>-7.9999999999992077E-2</v>
      </c>
    </row>
    <row r="268" spans="1:16" x14ac:dyDescent="0.2">
      <c r="L268" t="str">
        <f>L38</f>
        <v>All industries</v>
      </c>
      <c r="N268" s="11">
        <f>'Ind T1'!D14-'Ind T1'!B14</f>
        <v>0.80099999999987403</v>
      </c>
      <c r="O268" s="11">
        <f>SUM(O261:O266)</f>
        <v>15.941000000000031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Cumbria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7.1996059706636704</v>
      </c>
      <c r="C9" s="249">
        <f>SUM(C26,C43,C60,C77,C94,C111,C128,C145,C162,C179,C196,C213,C230,C247,C264,C281,C298,C315,C332,C349,C366,C383)</f>
        <v>15.444608867540035</v>
      </c>
      <c r="D9" s="249">
        <f>SUM(B9:C9)</f>
        <v>22.644214838203705</v>
      </c>
      <c r="E9" s="238"/>
      <c r="F9" s="249">
        <f>SUM(F26,F43,F60,F77,F94,F111,F128,F145,F162,F179,F196,F213,F230,F247,F264,F281,F298,F315,F332,F349,F366,F383)</f>
        <v>9.027784793556231</v>
      </c>
      <c r="G9" s="249">
        <f>SUM(G26,G43,G60,G77,G94,G111,G128,G145,G162,G179,G196,G213,G230,G247,G264,G281,G298,G315,G332,G349,G366,G383)</f>
        <v>16.951967909606672</v>
      </c>
      <c r="H9" s="249">
        <f>SUM(F9:G9)</f>
        <v>25.979752703162902</v>
      </c>
      <c r="I9" s="238"/>
      <c r="J9" s="249">
        <f>SUM(J26,J43,J60,J77,J94,J111,J128,J145,J162,J179,J196,J213,J230,J247,J264,J281,J298,J315,J332,J349,J366,J383)</f>
        <v>11.484065161024665</v>
      </c>
      <c r="K9" s="249">
        <f>SUM(K26,K43,K60,K77,K94,K111,K128,K145,K162,K179,K196,K213,K230,K247,K264,K281,K298,K315,K332,K349,K366,K383)</f>
        <v>18.450423522267894</v>
      </c>
      <c r="L9" s="249">
        <f>SUM(J9:K9)</f>
        <v>29.934488683292557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22.39707084077547</v>
      </c>
      <c r="C10" s="249">
        <f t="shared" si="0"/>
        <v>24.476905772440659</v>
      </c>
      <c r="D10" s="249">
        <f t="shared" ref="D10:D17" si="1">SUM(B10:C10)</f>
        <v>46.873976613216129</v>
      </c>
      <c r="E10" s="238"/>
      <c r="F10" s="249">
        <f t="shared" ref="F10:G17" si="2">SUM(F27,F44,F61,F78,F95,F112,F129,F146,F163,F180,F197,F214,F231,F248,F265,F282,F299,F316,F333,F350,F367,F384)</f>
        <v>25.27067245878089</v>
      </c>
      <c r="G10" s="249">
        <f t="shared" si="2"/>
        <v>27.349673252470012</v>
      </c>
      <c r="H10" s="249">
        <f t="shared" ref="H10:H17" si="3">SUM(F10:G10)</f>
        <v>52.620345711250906</v>
      </c>
      <c r="I10" s="238"/>
      <c r="J10" s="249">
        <f t="shared" ref="J10:K17" si="4">SUM(J27,J44,J61,J78,J95,J112,J129,J146,J163,J180,J197,J214,J231,J248,J265,J282,J299,J316,J333,J350,J367,J384)</f>
        <v>32.449112973033685</v>
      </c>
      <c r="K10" s="249">
        <f t="shared" si="4"/>
        <v>30.98495996854955</v>
      </c>
      <c r="L10" s="249">
        <f t="shared" ref="L10:L17" si="5">SUM(J10:K10)</f>
        <v>63.434072941583239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12.072527792572034</v>
      </c>
      <c r="C11" s="249">
        <f t="shared" si="0"/>
        <v>14.847791627131208</v>
      </c>
      <c r="D11" s="249">
        <f t="shared" si="1"/>
        <v>26.92031941970324</v>
      </c>
      <c r="E11" s="238"/>
      <c r="F11" s="249">
        <f t="shared" si="2"/>
        <v>13.842670280592438</v>
      </c>
      <c r="G11" s="249">
        <f t="shared" si="2"/>
        <v>16.466768342838922</v>
      </c>
      <c r="H11" s="249">
        <f t="shared" si="3"/>
        <v>30.309438623431362</v>
      </c>
      <c r="I11" s="238"/>
      <c r="J11" s="249">
        <f t="shared" si="4"/>
        <v>16.248710981617062</v>
      </c>
      <c r="K11" s="249">
        <f t="shared" si="4"/>
        <v>15.048204752019558</v>
      </c>
      <c r="L11" s="249">
        <f t="shared" si="5"/>
        <v>31.29691573363662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21.618999949523822</v>
      </c>
      <c r="C12" s="249">
        <f t="shared" si="0"/>
        <v>8.7704026499442183</v>
      </c>
      <c r="D12" s="249">
        <f t="shared" si="1"/>
        <v>30.389402599468042</v>
      </c>
      <c r="E12" s="238"/>
      <c r="F12" s="249">
        <f t="shared" si="2"/>
        <v>20.743233589593125</v>
      </c>
      <c r="G12" s="249">
        <f t="shared" si="2"/>
        <v>9.926795241814391</v>
      </c>
      <c r="H12" s="249">
        <f t="shared" si="3"/>
        <v>30.670028831407514</v>
      </c>
      <c r="I12" s="238"/>
      <c r="J12" s="249">
        <f t="shared" si="4"/>
        <v>16.357915732695265</v>
      </c>
      <c r="K12" s="249">
        <f t="shared" si="4"/>
        <v>10.72747765234428</v>
      </c>
      <c r="L12" s="249">
        <f t="shared" si="5"/>
        <v>27.085393385039545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3.9535034314582678</v>
      </c>
      <c r="C13" s="249">
        <f t="shared" si="0"/>
        <v>28.80583779284078</v>
      </c>
      <c r="D13" s="249">
        <f t="shared" si="1"/>
        <v>32.75934122429905</v>
      </c>
      <c r="E13" s="238"/>
      <c r="F13" s="249">
        <f t="shared" si="2"/>
        <v>3.608954622204688</v>
      </c>
      <c r="G13" s="249">
        <f t="shared" si="2"/>
        <v>25.274334849715988</v>
      </c>
      <c r="H13" s="249">
        <f t="shared" si="3"/>
        <v>28.883289471920676</v>
      </c>
      <c r="I13" s="238"/>
      <c r="J13" s="249">
        <f t="shared" si="4"/>
        <v>4.0353341018380098</v>
      </c>
      <c r="K13" s="249">
        <f t="shared" si="4"/>
        <v>22.34785545626152</v>
      </c>
      <c r="L13" s="249">
        <f t="shared" si="5"/>
        <v>26.383189558099531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22.31243708521114</v>
      </c>
      <c r="C14" s="249">
        <f t="shared" si="0"/>
        <v>4.9478354888134257</v>
      </c>
      <c r="D14" s="249">
        <f t="shared" si="1"/>
        <v>27.260272574024565</v>
      </c>
      <c r="E14" s="238"/>
      <c r="F14" s="249">
        <f t="shared" si="2"/>
        <v>20.224074070062947</v>
      </c>
      <c r="G14" s="249">
        <f t="shared" si="2"/>
        <v>4.637755651992018</v>
      </c>
      <c r="H14" s="249">
        <f t="shared" si="3"/>
        <v>24.861829722054964</v>
      </c>
      <c r="I14" s="238"/>
      <c r="J14" s="249">
        <f t="shared" si="4"/>
        <v>23.786453092632922</v>
      </c>
      <c r="K14" s="249">
        <f t="shared" si="4"/>
        <v>5.9390239408698458</v>
      </c>
      <c r="L14" s="249">
        <f t="shared" si="5"/>
        <v>29.725477033502766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15.88802306358815</v>
      </c>
      <c r="C15" s="249">
        <f t="shared" si="0"/>
        <v>9.7013166135782747</v>
      </c>
      <c r="D15" s="249">
        <f t="shared" si="1"/>
        <v>25.589339677166425</v>
      </c>
      <c r="E15" s="238"/>
      <c r="F15" s="249">
        <f t="shared" si="2"/>
        <v>15.978631650423806</v>
      </c>
      <c r="G15" s="249">
        <f t="shared" si="2"/>
        <v>9.7770511356956806</v>
      </c>
      <c r="H15" s="249">
        <f t="shared" si="3"/>
        <v>25.755682786119486</v>
      </c>
      <c r="I15" s="238"/>
      <c r="J15" s="249">
        <f t="shared" si="4"/>
        <v>15.696083856420588</v>
      </c>
      <c r="K15" s="249">
        <f t="shared" si="4"/>
        <v>10.494270079045361</v>
      </c>
      <c r="L15" s="249">
        <f t="shared" si="5"/>
        <v>26.19035393546595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2.7279227394798564</v>
      </c>
      <c r="C16" s="249">
        <f t="shared" si="0"/>
        <v>18.715131422300828</v>
      </c>
      <c r="D16" s="249">
        <f t="shared" si="1"/>
        <v>21.443054161780687</v>
      </c>
      <c r="E16" s="238"/>
      <c r="F16" s="249">
        <f t="shared" si="2"/>
        <v>2.2749918631142023</v>
      </c>
      <c r="G16" s="249">
        <f t="shared" si="2"/>
        <v>17.167514361014362</v>
      </c>
      <c r="H16" s="249">
        <f t="shared" si="3"/>
        <v>19.442506224128564</v>
      </c>
      <c r="I16" s="238"/>
      <c r="J16" s="249">
        <f t="shared" si="4"/>
        <v>2.6871800689622769</v>
      </c>
      <c r="K16" s="249">
        <f t="shared" si="4"/>
        <v>17.653785591081586</v>
      </c>
      <c r="L16" s="249">
        <f t="shared" si="5"/>
        <v>20.340965660043864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16.500373453041529</v>
      </c>
      <c r="C17" s="249">
        <f t="shared" si="0"/>
        <v>18.306705439096714</v>
      </c>
      <c r="D17" s="249">
        <f t="shared" si="1"/>
        <v>34.807078892138243</v>
      </c>
      <c r="E17" s="238"/>
      <c r="F17" s="249">
        <f t="shared" si="2"/>
        <v>14.766582798244031</v>
      </c>
      <c r="G17" s="249">
        <f t="shared" si="2"/>
        <v>16.198543128279521</v>
      </c>
      <c r="H17" s="249">
        <f t="shared" si="3"/>
        <v>30.965125926523552</v>
      </c>
      <c r="I17" s="238"/>
      <c r="J17" s="249">
        <f t="shared" si="4"/>
        <v>14.915249687453169</v>
      </c>
      <c r="K17" s="249">
        <f t="shared" si="4"/>
        <v>16.122893381882719</v>
      </c>
      <c r="L17" s="249">
        <f t="shared" si="5"/>
        <v>31.038143069335888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124.67046432631395</v>
      </c>
      <c r="C19" s="247">
        <f t="shared" ref="C19:L19" si="6">SUM(C9:C17)</f>
        <v>144.01653567368612</v>
      </c>
      <c r="D19" s="247">
        <f t="shared" si="6"/>
        <v>268.68700000000007</v>
      </c>
      <c r="E19" s="247"/>
      <c r="F19" s="247">
        <f t="shared" si="6"/>
        <v>125.73759612657236</v>
      </c>
      <c r="G19" s="247">
        <f t="shared" si="6"/>
        <v>143.75040387342756</v>
      </c>
      <c r="H19" s="247">
        <f t="shared" si="6"/>
        <v>269.48799999999994</v>
      </c>
      <c r="I19" s="247"/>
      <c r="J19" s="247">
        <f t="shared" si="6"/>
        <v>137.66010565567763</v>
      </c>
      <c r="K19" s="247">
        <f t="shared" si="6"/>
        <v>147.76889434432229</v>
      </c>
      <c r="L19" s="247">
        <f t="shared" si="6"/>
        <v>285.42899999999997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6.0990025484846937E-2</v>
      </c>
      <c r="C26" s="302">
        <v>0.1619751907838288</v>
      </c>
      <c r="D26" s="302">
        <f>SUM(B26:C26)</f>
        <v>0.22296521626867574</v>
      </c>
      <c r="E26" s="303"/>
      <c r="F26" s="302">
        <v>5.4424582503188594E-2</v>
      </c>
      <c r="G26" s="302">
        <v>0.25584888970127706</v>
      </c>
      <c r="H26" s="302">
        <f>SUM(F26:G26)</f>
        <v>0.31027347220446566</v>
      </c>
      <c r="I26" s="303"/>
      <c r="J26" s="302">
        <v>6.625219754382787E-2</v>
      </c>
      <c r="K26" s="302">
        <v>0.38406164299160922</v>
      </c>
      <c r="L26" s="302">
        <f>SUM(J26:K26)</f>
        <v>0.4503138405354371</v>
      </c>
      <c r="M26" s="236"/>
      <c r="N26" s="236"/>
    </row>
    <row r="27" spans="1:14" x14ac:dyDescent="0.2">
      <c r="A27" s="237" t="str">
        <f>name!E$5</f>
        <v>Professional occupations</v>
      </c>
      <c r="B27" s="302">
        <v>3.6037628054226202E-2</v>
      </c>
      <c r="C27" s="302">
        <v>9.2950026628203314E-2</v>
      </c>
      <c r="D27" s="302">
        <f t="shared" ref="D27:D34" si="7">SUM(B27:C27)</f>
        <v>0.12898765468242951</v>
      </c>
      <c r="E27" s="303"/>
      <c r="F27" s="302">
        <v>4.9148052527178625E-2</v>
      </c>
      <c r="G27" s="302">
        <v>0.17349072821722156</v>
      </c>
      <c r="H27" s="302">
        <f t="shared" ref="H27:H34" si="8">SUM(F27:G27)</f>
        <v>0.22263878074440019</v>
      </c>
      <c r="I27" s="303"/>
      <c r="J27" s="302">
        <v>7.0656186107521793E-2</v>
      </c>
      <c r="K27" s="302">
        <v>0.26527241892890013</v>
      </c>
      <c r="L27" s="302">
        <f t="shared" ref="L27:L34" si="9">SUM(J27:K27)</f>
        <v>0.33592860503642191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3.3016703417317599E-2</v>
      </c>
      <c r="C28" s="302">
        <v>5.0848674046038329E-2</v>
      </c>
      <c r="D28" s="302">
        <f t="shared" si="7"/>
        <v>8.3865377463355928E-2</v>
      </c>
      <c r="E28" s="303"/>
      <c r="F28" s="302">
        <v>3.7837742570586738E-2</v>
      </c>
      <c r="G28" s="302">
        <v>8.4453815139786031E-2</v>
      </c>
      <c r="H28" s="302">
        <f t="shared" si="8"/>
        <v>0.12229155771037277</v>
      </c>
      <c r="I28" s="303"/>
      <c r="J28" s="302">
        <v>4.6000521112587837E-2</v>
      </c>
      <c r="K28" s="302">
        <v>9.1751234331973699E-2</v>
      </c>
      <c r="L28" s="302">
        <f t="shared" si="9"/>
        <v>0.13775175544456153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0.15297841718893995</v>
      </c>
      <c r="C29" s="302">
        <v>3.3756818255146495E-2</v>
      </c>
      <c r="D29" s="302">
        <f t="shared" si="7"/>
        <v>0.18673523544408643</v>
      </c>
      <c r="E29" s="303"/>
      <c r="F29" s="302">
        <v>0.12703826773737648</v>
      </c>
      <c r="G29" s="302">
        <v>5.31475874349287E-2</v>
      </c>
      <c r="H29" s="302">
        <f t="shared" si="8"/>
        <v>0.18018585517230518</v>
      </c>
      <c r="I29" s="303"/>
      <c r="J29" s="302">
        <v>7.4268070327148883E-2</v>
      </c>
      <c r="K29" s="302">
        <v>7.1132569607084362E-2</v>
      </c>
      <c r="L29" s="302">
        <f t="shared" si="9"/>
        <v>0.14540063993423324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0.80018226223736078</v>
      </c>
      <c r="C30" s="302">
        <v>1.7799351391435563</v>
      </c>
      <c r="D30" s="302">
        <f t="shared" si="7"/>
        <v>2.5801174013809169</v>
      </c>
      <c r="E30" s="303"/>
      <c r="F30" s="302">
        <v>0.54364064576671967</v>
      </c>
      <c r="G30" s="302">
        <v>2.0002743177251041</v>
      </c>
      <c r="H30" s="302">
        <f t="shared" si="8"/>
        <v>2.5439149634918237</v>
      </c>
      <c r="I30" s="303"/>
      <c r="J30" s="302">
        <v>0.60660903364551122</v>
      </c>
      <c r="K30" s="302">
        <v>1.9099599179530173</v>
      </c>
      <c r="L30" s="302">
        <f t="shared" si="9"/>
        <v>2.5165689515985283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6.4111068812425648E-2</v>
      </c>
      <c r="C31" s="302">
        <v>5.2961492252363657E-2</v>
      </c>
      <c r="D31" s="302">
        <f t="shared" si="7"/>
        <v>0.1170725610647893</v>
      </c>
      <c r="E31" s="303"/>
      <c r="F31" s="302">
        <v>5.5549623677634816E-2</v>
      </c>
      <c r="G31" s="302">
        <v>5.1279594063447391E-2</v>
      </c>
      <c r="H31" s="302">
        <f t="shared" si="8"/>
        <v>0.1068292177410822</v>
      </c>
      <c r="I31" s="303"/>
      <c r="J31" s="302">
        <v>5.666014797087178E-2</v>
      </c>
      <c r="K31" s="302">
        <v>6.7827013917846984E-2</v>
      </c>
      <c r="L31" s="302">
        <f t="shared" si="9"/>
        <v>0.12448716188871876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2.8916014743801292E-2</v>
      </c>
      <c r="C32" s="302">
        <v>2.9044687613250839E-2</v>
      </c>
      <c r="D32" s="302">
        <f t="shared" si="7"/>
        <v>5.7960702357052127E-2</v>
      </c>
      <c r="E32" s="303"/>
      <c r="F32" s="302">
        <v>2.0993127728083833E-2</v>
      </c>
      <c r="G32" s="302">
        <v>3.7480850985087959E-2</v>
      </c>
      <c r="H32" s="302">
        <f t="shared" si="8"/>
        <v>5.8473978713171795E-2</v>
      </c>
      <c r="I32" s="303"/>
      <c r="J32" s="302">
        <v>2.0955851542272377E-2</v>
      </c>
      <c r="K32" s="302">
        <v>4.471110966218296E-2</v>
      </c>
      <c r="L32" s="302">
        <f t="shared" si="9"/>
        <v>6.5666961204455337E-2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3.0173125147706273E-2</v>
      </c>
      <c r="C33" s="302">
        <v>6.8217549991567775E-2</v>
      </c>
      <c r="D33" s="302">
        <f t="shared" si="7"/>
        <v>9.8390675139274048E-2</v>
      </c>
      <c r="E33" s="303"/>
      <c r="F33" s="302">
        <v>2.7226120756009949E-2</v>
      </c>
      <c r="G33" s="302">
        <v>7.5516610857748787E-2</v>
      </c>
      <c r="H33" s="302">
        <f t="shared" si="8"/>
        <v>0.10274273161375874</v>
      </c>
      <c r="I33" s="303"/>
      <c r="J33" s="302">
        <v>3.4328466441382655E-2</v>
      </c>
      <c r="K33" s="302">
        <v>5.6177570002648863E-2</v>
      </c>
      <c r="L33" s="302">
        <f t="shared" si="9"/>
        <v>9.0506036444031518E-2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0.14691539273358742</v>
      </c>
      <c r="C34" s="302">
        <v>0.37198978346584227</v>
      </c>
      <c r="D34" s="302">
        <f t="shared" si="7"/>
        <v>0.51890517619942966</v>
      </c>
      <c r="E34" s="303"/>
      <c r="F34" s="302">
        <v>9.2333516842473276E-2</v>
      </c>
      <c r="G34" s="302">
        <v>0.33531592576614311</v>
      </c>
      <c r="H34" s="302">
        <f t="shared" si="8"/>
        <v>0.42764944260861637</v>
      </c>
      <c r="I34" s="303"/>
      <c r="J34" s="302">
        <v>8.6826575243100793E-2</v>
      </c>
      <c r="K34" s="302">
        <v>0.32954947267050649</v>
      </c>
      <c r="L34" s="302">
        <f t="shared" si="9"/>
        <v>0.41637604791360727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1.3533206378202118</v>
      </c>
      <c r="C36" s="311">
        <f t="shared" ref="C36:K36" si="10">SUM(C26:C34)</f>
        <v>2.6416793621797972</v>
      </c>
      <c r="D36" s="311">
        <f t="shared" si="10"/>
        <v>3.995000000000009</v>
      </c>
      <c r="E36" s="311"/>
      <c r="F36" s="311">
        <f t="shared" si="10"/>
        <v>1.0081916801092521</v>
      </c>
      <c r="G36" s="311">
        <f t="shared" si="10"/>
        <v>3.066808319890745</v>
      </c>
      <c r="H36" s="311">
        <f t="shared" si="10"/>
        <v>4.0749999999999966</v>
      </c>
      <c r="I36" s="311"/>
      <c r="J36" s="311">
        <f t="shared" si="10"/>
        <v>1.0625570499342254</v>
      </c>
      <c r="K36" s="311">
        <f t="shared" si="10"/>
        <v>3.2204429500657703</v>
      </c>
      <c r="L36" s="311">
        <f>SUM(L26:L34)</f>
        <v>4.282999999999995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3.6347387750108612E-3</v>
      </c>
      <c r="C43" s="302">
        <v>3.4810232245705723E-2</v>
      </c>
      <c r="D43" s="302">
        <f>SUM(B43:C43)</f>
        <v>3.8444971020716583E-2</v>
      </c>
      <c r="E43" s="303"/>
      <c r="F43" s="302">
        <v>1.0758737145180487E-2</v>
      </c>
      <c r="G43" s="302">
        <v>8.0746806888135694E-2</v>
      </c>
      <c r="H43" s="302">
        <f>SUM(F43:G43)</f>
        <v>9.1505544033316177E-2</v>
      </c>
      <c r="I43" s="303"/>
      <c r="J43" s="302">
        <v>6.9671949817984779E-3</v>
      </c>
      <c r="K43" s="302">
        <v>5.5121146030048661E-2</v>
      </c>
      <c r="L43" s="302">
        <f>SUM(J43:K43)</f>
        <v>6.208834101184714E-2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1.6843810704789422E-2</v>
      </c>
      <c r="C44" s="302">
        <v>3.5194676182351545E-2</v>
      </c>
      <c r="D44" s="302">
        <f t="shared" ref="D44:D51" si="11">SUM(B44:C44)</f>
        <v>5.2038486887140967E-2</v>
      </c>
      <c r="E44" s="303"/>
      <c r="F44" s="302">
        <v>5.5864214929027413E-2</v>
      </c>
      <c r="G44" s="302">
        <v>9.0244750341175947E-2</v>
      </c>
      <c r="H44" s="302">
        <f t="shared" ref="H44:H51" si="12">SUM(F44:G44)</f>
        <v>0.14610896527020337</v>
      </c>
      <c r="I44" s="303"/>
      <c r="J44" s="302">
        <v>2.1800723200242862E-2</v>
      </c>
      <c r="K44" s="302">
        <v>6.9730458142984064E-2</v>
      </c>
      <c r="L44" s="302">
        <f t="shared" ref="L44:L51" si="13">SUM(J44:K44)</f>
        <v>9.1531181343226922E-2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5.2405574330119933E-3</v>
      </c>
      <c r="C45" s="302">
        <v>4.8922821919587647E-2</v>
      </c>
      <c r="D45" s="302">
        <f t="shared" si="11"/>
        <v>5.4163379352599642E-2</v>
      </c>
      <c r="E45" s="303"/>
      <c r="F45" s="302">
        <v>1.5035742454256882E-2</v>
      </c>
      <c r="G45" s="302">
        <v>0.11967390307682775</v>
      </c>
      <c r="H45" s="302">
        <f t="shared" si="12"/>
        <v>0.13470964553108464</v>
      </c>
      <c r="I45" s="303"/>
      <c r="J45" s="302">
        <v>2.0202541729162624E-2</v>
      </c>
      <c r="K45" s="302">
        <v>6.8140981080196034E-2</v>
      </c>
      <c r="L45" s="302">
        <f t="shared" si="13"/>
        <v>8.8343522809358657E-2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1.1779844416043303E-2</v>
      </c>
      <c r="C46" s="302">
        <v>4.7601458030178592E-3</v>
      </c>
      <c r="D46" s="302">
        <f t="shared" si="11"/>
        <v>1.6539990219061163E-2</v>
      </c>
      <c r="E46" s="303"/>
      <c r="F46" s="302">
        <v>2.8258354386821571E-2</v>
      </c>
      <c r="G46" s="302">
        <v>1.0945385392564549E-2</v>
      </c>
      <c r="H46" s="302">
        <f t="shared" si="12"/>
        <v>3.9203739779386119E-2</v>
      </c>
      <c r="I46" s="303"/>
      <c r="J46" s="302">
        <v>1.5224299223897472E-2</v>
      </c>
      <c r="K46" s="302">
        <v>6.3783139511598358E-3</v>
      </c>
      <c r="L46" s="302">
        <f t="shared" si="13"/>
        <v>2.1602613175057309E-2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5.4553324841142192E-4</v>
      </c>
      <c r="C47" s="302">
        <v>7.4468591780294011E-2</v>
      </c>
      <c r="D47" s="302">
        <f t="shared" si="11"/>
        <v>7.5014125028705428E-2</v>
      </c>
      <c r="E47" s="303"/>
      <c r="F47" s="302">
        <v>1.5574320132841022E-3</v>
      </c>
      <c r="G47" s="302">
        <v>0.12553479768078374</v>
      </c>
      <c r="H47" s="302">
        <f>SUM(F47:G47)</f>
        <v>0.12709222969406783</v>
      </c>
      <c r="I47" s="303"/>
      <c r="J47" s="302">
        <v>1.2438261265063329E-3</v>
      </c>
      <c r="K47" s="302">
        <v>5.8796621395548525E-2</v>
      </c>
      <c r="L47" s="302">
        <f t="shared" si="13"/>
        <v>6.0040447522054854E-2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1.0360170808249407E-3</v>
      </c>
      <c r="C48" s="302">
        <v>7.1914964908264259E-3</v>
      </c>
      <c r="D48" s="302">
        <f t="shared" si="11"/>
        <v>8.2275135716513674E-3</v>
      </c>
      <c r="E48" s="303"/>
      <c r="F48" s="302">
        <v>3.3623483026890711E-3</v>
      </c>
      <c r="G48" s="302">
        <v>1.561090439018766E-2</v>
      </c>
      <c r="H48" s="302">
        <f t="shared" si="12"/>
        <v>1.8973252692876731E-2</v>
      </c>
      <c r="I48" s="303"/>
      <c r="J48" s="302">
        <v>3.9144897579886017E-3</v>
      </c>
      <c r="K48" s="302">
        <v>1.0710665995596943E-2</v>
      </c>
      <c r="L48" s="302">
        <f t="shared" si="13"/>
        <v>1.4625155753585545E-2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3.5992562453237334E-3</v>
      </c>
      <c r="C49" s="302">
        <v>3.8358186674360582E-3</v>
      </c>
      <c r="D49" s="302">
        <f t="shared" si="11"/>
        <v>7.4350749127597912E-3</v>
      </c>
      <c r="E49" s="303"/>
      <c r="F49" s="302">
        <v>8.67296918889463E-3</v>
      </c>
      <c r="G49" s="302">
        <v>7.6535331195876294E-3</v>
      </c>
      <c r="H49" s="302">
        <f t="shared" si="12"/>
        <v>1.632650230848226E-2</v>
      </c>
      <c r="I49" s="303"/>
      <c r="J49" s="302">
        <v>3.4092433514545462E-3</v>
      </c>
      <c r="K49" s="302">
        <v>5.2737741512056931E-3</v>
      </c>
      <c r="L49" s="302">
        <f t="shared" si="13"/>
        <v>8.6830175026602393E-3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2.1602977265334394E-4</v>
      </c>
      <c r="C50" s="302">
        <v>7.8902588948017591E-2</v>
      </c>
      <c r="D50" s="302">
        <f t="shared" si="11"/>
        <v>7.9118618720670941E-2</v>
      </c>
      <c r="E50" s="303"/>
      <c r="F50" s="302">
        <v>4.0168357996483024E-4</v>
      </c>
      <c r="G50" s="302">
        <v>0.13284268988503647</v>
      </c>
      <c r="H50" s="302">
        <f t="shared" si="12"/>
        <v>0.13324437346500131</v>
      </c>
      <c r="I50" s="303"/>
      <c r="J50" s="302">
        <v>3.8857553022004566E-4</v>
      </c>
      <c r="K50" s="302">
        <v>8.18427027936975E-2</v>
      </c>
      <c r="L50" s="302">
        <f t="shared" si="13"/>
        <v>8.223127832391755E-2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9.1158449940470314E-4</v>
      </c>
      <c r="C51" s="302">
        <v>6.1062557872892075E-3</v>
      </c>
      <c r="D51" s="302">
        <f t="shared" si="11"/>
        <v>7.0178402866939108E-3</v>
      </c>
      <c r="E51" s="303"/>
      <c r="F51" s="302">
        <v>2.1867753214664652E-3</v>
      </c>
      <c r="G51" s="302">
        <v>9.6489719041153842E-3</v>
      </c>
      <c r="H51" s="302">
        <f t="shared" si="12"/>
        <v>1.1835747225581849E-2</v>
      </c>
      <c r="I51" s="303"/>
      <c r="J51" s="302">
        <v>1.2491060984984503E-3</v>
      </c>
      <c r="K51" s="302">
        <v>3.6053364597930246E-3</v>
      </c>
      <c r="L51" s="302">
        <f t="shared" si="13"/>
        <v>4.8544425582914752E-3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4.380737217547373E-2</v>
      </c>
      <c r="C53" s="311">
        <f t="shared" ref="C53:L53" si="14">SUM(C43:C51)</f>
        <v>0.29419262782452604</v>
      </c>
      <c r="D53" s="311">
        <f t="shared" si="14"/>
        <v>0.33799999999999975</v>
      </c>
      <c r="E53" s="311"/>
      <c r="F53" s="311">
        <f t="shared" si="14"/>
        <v>0.12609825732158544</v>
      </c>
      <c r="G53" s="311">
        <f t="shared" si="14"/>
        <v>0.59290174267841478</v>
      </c>
      <c r="H53" s="311">
        <f t="shared" si="14"/>
        <v>0.71900000000000031</v>
      </c>
      <c r="I53" s="311"/>
      <c r="J53" s="311">
        <f t="shared" si="14"/>
        <v>7.4399999999769414E-2</v>
      </c>
      <c r="K53" s="311">
        <f t="shared" si="14"/>
        <v>0.35960000000023029</v>
      </c>
      <c r="L53" s="311">
        <f t="shared" si="14"/>
        <v>0.43399999999999972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9.5608459491568362E-2</v>
      </c>
      <c r="C60" s="302">
        <v>0.39149611506230819</v>
      </c>
      <c r="D60" s="302">
        <f>SUM(B60:C60)</f>
        <v>0.48710457455387657</v>
      </c>
      <c r="E60" s="303"/>
      <c r="F60" s="302">
        <v>0.14133132599860199</v>
      </c>
      <c r="G60" s="302">
        <v>0.41530314014851116</v>
      </c>
      <c r="H60" s="302">
        <f>SUM(F60:G60)</f>
        <v>0.5566344661471132</v>
      </c>
      <c r="I60" s="303"/>
      <c r="J60" s="302">
        <v>0.15235403902000663</v>
      </c>
      <c r="K60" s="302">
        <v>0.3688193759162019</v>
      </c>
      <c r="L60" s="302">
        <f>SUM(J60:K60)</f>
        <v>0.5211734149362085</v>
      </c>
      <c r="M60" s="236"/>
      <c r="N60" s="236"/>
    </row>
    <row r="61" spans="1:14" x14ac:dyDescent="0.2">
      <c r="A61" s="237" t="str">
        <f>name!E$5</f>
        <v>Professional occupations</v>
      </c>
      <c r="B61" s="302">
        <v>9.8992058602162897E-2</v>
      </c>
      <c r="C61" s="302">
        <v>0.28623571296128514</v>
      </c>
      <c r="D61" s="302">
        <f t="shared" ref="D61:D68" si="15">SUM(B61:C61)</f>
        <v>0.38522777156344801</v>
      </c>
      <c r="E61" s="303"/>
      <c r="F61" s="302">
        <v>0.15844103456703368</v>
      </c>
      <c r="G61" s="302">
        <v>0.33698636183001313</v>
      </c>
      <c r="H61" s="302">
        <f t="shared" ref="H61:H68" si="16">SUM(F61:G61)</f>
        <v>0.4954273963970468</v>
      </c>
      <c r="I61" s="303"/>
      <c r="J61" s="302">
        <v>0.19644296630214553</v>
      </c>
      <c r="K61" s="302">
        <v>0.38371414724767294</v>
      </c>
      <c r="L61" s="302">
        <f t="shared" ref="L61:L68" si="17">SUM(J61:K61)</f>
        <v>0.58015711354981847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0.15713973939043113</v>
      </c>
      <c r="C62" s="302">
        <v>0.33555059500939693</v>
      </c>
      <c r="D62" s="302">
        <f t="shared" si="15"/>
        <v>0.49269033439982807</v>
      </c>
      <c r="E62" s="303"/>
      <c r="F62" s="302">
        <v>0.21642836249388553</v>
      </c>
      <c r="G62" s="302">
        <v>0.3820422707793954</v>
      </c>
      <c r="H62" s="302">
        <f t="shared" si="16"/>
        <v>0.59847063327328098</v>
      </c>
      <c r="I62" s="303"/>
      <c r="J62" s="302">
        <v>0.22279756697024022</v>
      </c>
      <c r="K62" s="302">
        <v>0.31209167229105961</v>
      </c>
      <c r="L62" s="302">
        <f t="shared" si="17"/>
        <v>0.53488923926129983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0.28775116159344788</v>
      </c>
      <c r="C63" s="302">
        <v>0.14432470548110404</v>
      </c>
      <c r="D63" s="302">
        <f t="shared" si="15"/>
        <v>0.43207586707455192</v>
      </c>
      <c r="E63" s="303"/>
      <c r="F63" s="302">
        <v>0.26935667796853563</v>
      </c>
      <c r="G63" s="302">
        <v>0.17185537179604299</v>
      </c>
      <c r="H63" s="302">
        <f t="shared" si="16"/>
        <v>0.44121204976457862</v>
      </c>
      <c r="I63" s="303"/>
      <c r="J63" s="302">
        <v>0.28383426742839551</v>
      </c>
      <c r="K63" s="302">
        <v>0.1416761363942057</v>
      </c>
      <c r="L63" s="302">
        <f t="shared" si="17"/>
        <v>0.42551040382260119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0.1443255112301863</v>
      </c>
      <c r="C64" s="302">
        <v>0.72308430590421058</v>
      </c>
      <c r="D64" s="302">
        <f t="shared" si="15"/>
        <v>0.86740981713439691</v>
      </c>
      <c r="E64" s="303"/>
      <c r="F64" s="302">
        <v>0.1415326447660549</v>
      </c>
      <c r="G64" s="302">
        <v>0.5354093734081049</v>
      </c>
      <c r="H64" s="302">
        <f t="shared" si="16"/>
        <v>0.67694201817415978</v>
      </c>
      <c r="I64" s="303"/>
      <c r="J64" s="302">
        <v>0.12242188398397989</v>
      </c>
      <c r="K64" s="302">
        <v>0.44643503868437628</v>
      </c>
      <c r="L64" s="302">
        <f t="shared" si="17"/>
        <v>0.56885692266835619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2.0123002130720283E-2</v>
      </c>
      <c r="C65" s="302">
        <v>2.5765509649278758E-2</v>
      </c>
      <c r="D65" s="302">
        <f t="shared" si="15"/>
        <v>4.5888511779999044E-2</v>
      </c>
      <c r="E65" s="303"/>
      <c r="F65" s="302">
        <v>2.3454347262706773E-2</v>
      </c>
      <c r="G65" s="302">
        <v>2.8372158838609763E-2</v>
      </c>
      <c r="H65" s="302">
        <f t="shared" si="16"/>
        <v>5.1826506101316533E-2</v>
      </c>
      <c r="I65" s="303"/>
      <c r="J65" s="302">
        <v>2.0941750148956408E-2</v>
      </c>
      <c r="K65" s="302">
        <v>2.66860426874659E-2</v>
      </c>
      <c r="L65" s="302">
        <f t="shared" si="17"/>
        <v>4.7627792836422309E-2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0.13151273937535526</v>
      </c>
      <c r="C66" s="302">
        <v>0.12990545409198517</v>
      </c>
      <c r="D66" s="302">
        <f t="shared" si="15"/>
        <v>0.26141819346734041</v>
      </c>
      <c r="E66" s="303"/>
      <c r="F66" s="302">
        <v>0.12584400326813064</v>
      </c>
      <c r="G66" s="302">
        <v>0.13060783863514758</v>
      </c>
      <c r="H66" s="302">
        <f t="shared" si="16"/>
        <v>0.25645184190327819</v>
      </c>
      <c r="I66" s="303"/>
      <c r="J66" s="302">
        <v>0.11191313317909556</v>
      </c>
      <c r="K66" s="302">
        <v>0.12744471476993999</v>
      </c>
      <c r="L66" s="302">
        <f t="shared" si="17"/>
        <v>0.23935784794903553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0.64047471877862938</v>
      </c>
      <c r="C67" s="302">
        <v>1.1821594107951481</v>
      </c>
      <c r="D67" s="302">
        <f t="shared" si="15"/>
        <v>1.8226341295737774</v>
      </c>
      <c r="E67" s="303"/>
      <c r="F67" s="302">
        <v>0.57106509299087294</v>
      </c>
      <c r="G67" s="302">
        <v>0.91828402286663813</v>
      </c>
      <c r="H67" s="302">
        <f t="shared" si="16"/>
        <v>1.489349115857511</v>
      </c>
      <c r="I67" s="303"/>
      <c r="J67" s="302">
        <v>0.51494425474945216</v>
      </c>
      <c r="K67" s="302">
        <v>0.81078860261675667</v>
      </c>
      <c r="L67" s="302">
        <f t="shared" si="17"/>
        <v>1.3257328573662088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0.53395170747333165</v>
      </c>
      <c r="C68" s="302">
        <v>0.60059909297945024</v>
      </c>
      <c r="D68" s="302">
        <f t="shared" si="15"/>
        <v>1.1345508004527818</v>
      </c>
      <c r="E68" s="303"/>
      <c r="F68" s="302">
        <v>0.4388911479631647</v>
      </c>
      <c r="G68" s="302">
        <v>0.48279482441855032</v>
      </c>
      <c r="H68" s="302">
        <f t="shared" si="16"/>
        <v>0.92168597238171501</v>
      </c>
      <c r="I68" s="303"/>
      <c r="J68" s="302">
        <v>0.37248624619588033</v>
      </c>
      <c r="K68" s="302">
        <v>0.32020816141416403</v>
      </c>
      <c r="L68" s="302">
        <f t="shared" si="17"/>
        <v>0.6926944076100443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2.1098790980658331</v>
      </c>
      <c r="C70" s="311">
        <f t="shared" ref="C70:L70" si="18">SUM(C60:C68)</f>
        <v>3.8191209019341672</v>
      </c>
      <c r="D70" s="311">
        <f t="shared" si="18"/>
        <v>5.9290000000000003</v>
      </c>
      <c r="E70" s="311"/>
      <c r="F70" s="311">
        <f t="shared" si="18"/>
        <v>2.0863446372789869</v>
      </c>
      <c r="G70" s="311">
        <f t="shared" si="18"/>
        <v>3.4016553627210135</v>
      </c>
      <c r="H70" s="311">
        <f t="shared" si="18"/>
        <v>5.4880000000000004</v>
      </c>
      <c r="I70" s="311"/>
      <c r="J70" s="311">
        <f t="shared" si="18"/>
        <v>1.9981361079781523</v>
      </c>
      <c r="K70" s="311">
        <f t="shared" si="18"/>
        <v>2.9378638920218427</v>
      </c>
      <c r="L70" s="311">
        <f t="shared" si="18"/>
        <v>4.9359999999999946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4.8345066555973155E-2</v>
      </c>
      <c r="C77" s="302">
        <v>0.33583966003627086</v>
      </c>
      <c r="D77" s="302">
        <f>SUM(B77:C77)</f>
        <v>0.38418472659224401</v>
      </c>
      <c r="E77" s="303"/>
      <c r="F77" s="302">
        <v>5.3541314156592551E-2</v>
      </c>
      <c r="G77" s="302">
        <v>0.24800430580955118</v>
      </c>
      <c r="H77" s="302">
        <f>SUM(F77:G77)</f>
        <v>0.30154561996614371</v>
      </c>
      <c r="I77" s="303"/>
      <c r="J77" s="302">
        <v>6.455638904402107E-2</v>
      </c>
      <c r="K77" s="302">
        <v>0.28997231728499723</v>
      </c>
      <c r="L77" s="302">
        <f>SUM(J77:K77)</f>
        <v>0.35452870632901828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0.10734009837930347</v>
      </c>
      <c r="C78" s="302">
        <v>0.67063536772200538</v>
      </c>
      <c r="D78" s="302">
        <f t="shared" ref="D78:D85" si="19">SUM(B78:C78)</f>
        <v>0.77797546610130885</v>
      </c>
      <c r="E78" s="303"/>
      <c r="F78" s="302">
        <v>0.11634649832089158</v>
      </c>
      <c r="G78" s="302">
        <v>0.56951600495915677</v>
      </c>
      <c r="H78" s="302">
        <f t="shared" ref="H78:H85" si="20">SUM(F78:G78)</f>
        <v>0.68586250328004839</v>
      </c>
      <c r="I78" s="303"/>
      <c r="J78" s="302">
        <v>0.13855826669833846</v>
      </c>
      <c r="K78" s="302">
        <v>0.740809202624236</v>
      </c>
      <c r="L78" s="302">
        <f t="shared" ref="L78:L85" si="21">SUM(J78:K78)</f>
        <v>0.87936746932257448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8.7766518577911692E-2</v>
      </c>
      <c r="C79" s="302">
        <v>0.316394651041497</v>
      </c>
      <c r="D79" s="302">
        <f t="shared" si="19"/>
        <v>0.40416116961940868</v>
      </c>
      <c r="E79" s="303"/>
      <c r="F79" s="302">
        <v>8.3378658019193835E-2</v>
      </c>
      <c r="G79" s="302">
        <v>0.2505615805482273</v>
      </c>
      <c r="H79" s="302">
        <f t="shared" si="20"/>
        <v>0.33394023856742117</v>
      </c>
      <c r="I79" s="303"/>
      <c r="J79" s="302">
        <v>9.3716656395240794E-2</v>
      </c>
      <c r="K79" s="302">
        <v>0.25592980307468677</v>
      </c>
      <c r="L79" s="302">
        <f t="shared" si="21"/>
        <v>0.34964645946992756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0.1430444204877015</v>
      </c>
      <c r="C80" s="302">
        <v>6.9556378525728851E-2</v>
      </c>
      <c r="D80" s="302">
        <f t="shared" si="19"/>
        <v>0.21260079901343035</v>
      </c>
      <c r="E80" s="303"/>
      <c r="F80" s="302">
        <v>0.10592849035754523</v>
      </c>
      <c r="G80" s="302">
        <v>5.0625237093020345E-2</v>
      </c>
      <c r="H80" s="302">
        <f t="shared" si="20"/>
        <v>0.15655372745056556</v>
      </c>
      <c r="I80" s="303"/>
      <c r="J80" s="302">
        <v>8.2408734071529488E-2</v>
      </c>
      <c r="K80" s="302">
        <v>6.1340908747423768E-2</v>
      </c>
      <c r="L80" s="302">
        <f t="shared" si="21"/>
        <v>0.14374964281895325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2.0691629198398315E-2</v>
      </c>
      <c r="C81" s="302">
        <v>0.558513823290675</v>
      </c>
      <c r="D81" s="302">
        <f t="shared" si="19"/>
        <v>0.57920545248907329</v>
      </c>
      <c r="E81" s="303"/>
      <c r="F81" s="302">
        <v>1.8120639467543435E-2</v>
      </c>
      <c r="G81" s="302">
        <v>0.28296004538076958</v>
      </c>
      <c r="H81" s="302">
        <f t="shared" si="20"/>
        <v>0.30108068484831302</v>
      </c>
      <c r="I81" s="303"/>
      <c r="J81" s="302">
        <v>2.8686366221848184E-2</v>
      </c>
      <c r="K81" s="302">
        <v>0.24330973289379307</v>
      </c>
      <c r="L81" s="302">
        <f t="shared" si="21"/>
        <v>0.27199609911564127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1.2694634257861694E-2</v>
      </c>
      <c r="C82" s="302">
        <v>7.5072580315028465E-3</v>
      </c>
      <c r="D82" s="302">
        <f t="shared" si="19"/>
        <v>2.0201892289364538E-2</v>
      </c>
      <c r="E82" s="303"/>
      <c r="F82" s="302">
        <v>9.663078891200657E-3</v>
      </c>
      <c r="G82" s="302">
        <v>5.1820326679806582E-3</v>
      </c>
      <c r="H82" s="302">
        <f t="shared" si="20"/>
        <v>1.4845111559181315E-2</v>
      </c>
      <c r="I82" s="303"/>
      <c r="J82" s="302">
        <v>9.3536356261998185E-3</v>
      </c>
      <c r="K82" s="302">
        <v>7.8850220238678333E-3</v>
      </c>
      <c r="L82" s="302">
        <f t="shared" si="21"/>
        <v>1.723865765006765E-2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3.3726172803518084E-2</v>
      </c>
      <c r="C83" s="302">
        <v>5.5982615569938061E-2</v>
      </c>
      <c r="D83" s="302">
        <f t="shared" si="19"/>
        <v>8.9708788373456139E-2</v>
      </c>
      <c r="E83" s="303"/>
      <c r="F83" s="302">
        <v>2.4860474773322185E-2</v>
      </c>
      <c r="G83" s="302">
        <v>3.6286683725624228E-2</v>
      </c>
      <c r="H83" s="302">
        <f t="shared" si="20"/>
        <v>6.1147158498946412E-2</v>
      </c>
      <c r="I83" s="303"/>
      <c r="J83" s="302">
        <v>2.8744010778443116E-2</v>
      </c>
      <c r="K83" s="302">
        <v>5.243132881504875E-2</v>
      </c>
      <c r="L83" s="302">
        <f t="shared" si="21"/>
        <v>8.1175339593491866E-2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0.11588996764176923</v>
      </c>
      <c r="C84" s="302">
        <v>0.22310628754625469</v>
      </c>
      <c r="D84" s="302">
        <f t="shared" si="19"/>
        <v>0.3389962551880239</v>
      </c>
      <c r="E84" s="303"/>
      <c r="F84" s="302">
        <v>6.6965482388311029E-2</v>
      </c>
      <c r="G84" s="302">
        <v>0.10665720182506087</v>
      </c>
      <c r="H84" s="302">
        <f t="shared" si="20"/>
        <v>0.1736226842133719</v>
      </c>
      <c r="I84" s="303"/>
      <c r="J84" s="302">
        <v>7.4709728228923702E-2</v>
      </c>
      <c r="K84" s="302">
        <v>0.12094797108411338</v>
      </c>
      <c r="L84" s="302">
        <f t="shared" si="21"/>
        <v>0.19565769931303709</v>
      </c>
      <c r="M84" s="236"/>
      <c r="N84" s="236"/>
    </row>
    <row r="85" spans="1:14" x14ac:dyDescent="0.2">
      <c r="A85" s="237" t="str">
        <f>name!E$12</f>
        <v>Elementary occupations</v>
      </c>
      <c r="B85" s="302">
        <v>3.7542442396641396E-2</v>
      </c>
      <c r="C85" s="302">
        <v>0.10742300793705244</v>
      </c>
      <c r="D85" s="302">
        <f t="shared" si="19"/>
        <v>0.14496545033369385</v>
      </c>
      <c r="E85" s="303"/>
      <c r="F85" s="302">
        <v>1.9333739323080346E-2</v>
      </c>
      <c r="G85" s="302">
        <v>5.1068532292927869E-2</v>
      </c>
      <c r="H85" s="302">
        <f t="shared" si="20"/>
        <v>7.0402271616008219E-2</v>
      </c>
      <c r="I85" s="303"/>
      <c r="J85" s="302">
        <v>1.9023510216967139E-2</v>
      </c>
      <c r="K85" s="302">
        <v>3.7616416170317434E-2</v>
      </c>
      <c r="L85" s="302">
        <f t="shared" si="21"/>
        <v>5.6639926387284573E-2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0.60704095029907856</v>
      </c>
      <c r="C87" s="311">
        <f t="shared" ref="C87:D87" si="22">SUM(C77:C85)</f>
        <v>2.3449590497009254</v>
      </c>
      <c r="D87" s="311">
        <f t="shared" si="22"/>
        <v>2.952000000000004</v>
      </c>
      <c r="E87" s="311"/>
      <c r="F87" s="311">
        <f t="shared" ref="F87:H87" si="23">SUM(F77:F85)</f>
        <v>0.49813837569768088</v>
      </c>
      <c r="G87" s="311">
        <f t="shared" si="23"/>
        <v>1.6008616243023186</v>
      </c>
      <c r="H87" s="311">
        <f t="shared" si="23"/>
        <v>2.0989999999999998</v>
      </c>
      <c r="I87" s="311"/>
      <c r="J87" s="311">
        <f t="shared" ref="J87:L87" si="24">SUM(J77:J85)</f>
        <v>0.53975729728151178</v>
      </c>
      <c r="K87" s="311">
        <f t="shared" si="24"/>
        <v>1.810242702718484</v>
      </c>
      <c r="L87" s="311">
        <f t="shared" si="24"/>
        <v>2.3499999999999961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0.59164620398751588</v>
      </c>
      <c r="C94" s="302">
        <v>2.7499494944474545</v>
      </c>
      <c r="D94" s="302">
        <f>SUM(B94:C94)</f>
        <v>3.3415956984349702</v>
      </c>
      <c r="E94" s="303"/>
      <c r="F94" s="302">
        <v>0.77025993966725359</v>
      </c>
      <c r="G94" s="302">
        <v>2.9364814539016661</v>
      </c>
      <c r="H94" s="302">
        <f>SUM(F94:G94)</f>
        <v>3.7067413935689197</v>
      </c>
      <c r="I94" s="303"/>
      <c r="J94" s="302">
        <v>0.73135425595824055</v>
      </c>
      <c r="K94" s="302">
        <v>2.5459200104522406</v>
      </c>
      <c r="L94" s="302">
        <f>SUM(J94:K94)</f>
        <v>3.277274266410481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0.90341898830859924</v>
      </c>
      <c r="C95" s="302">
        <v>4.8241928091124775</v>
      </c>
      <c r="D95" s="302">
        <f t="shared" ref="D95:D102" si="25">SUM(B95:C95)</f>
        <v>5.7276117974210763</v>
      </c>
      <c r="E95" s="303"/>
      <c r="F95" s="302">
        <v>1.3057465698810462</v>
      </c>
      <c r="G95" s="302">
        <v>5.7353174848006399</v>
      </c>
      <c r="H95" s="302">
        <f t="shared" ref="H95:H102" si="26">SUM(F95:G95)</f>
        <v>7.0410640546816863</v>
      </c>
      <c r="I95" s="303"/>
      <c r="J95" s="302">
        <v>1.3507761965798493</v>
      </c>
      <c r="K95" s="302">
        <v>5.5939887226672456</v>
      </c>
      <c r="L95" s="302">
        <f t="shared" ref="L95:L102" si="27">SUM(J95:K95)</f>
        <v>6.9447649192470946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0.83394995241395109</v>
      </c>
      <c r="C96" s="302">
        <v>2.4867948784695302</v>
      </c>
      <c r="D96" s="302">
        <f t="shared" si="25"/>
        <v>3.3207448308834815</v>
      </c>
      <c r="E96" s="303"/>
      <c r="F96" s="302">
        <v>0.98764579658170992</v>
      </c>
      <c r="G96" s="302">
        <v>2.9031860148920354</v>
      </c>
      <c r="H96" s="302">
        <f t="shared" si="26"/>
        <v>3.8908318114737455</v>
      </c>
      <c r="I96" s="303"/>
      <c r="J96" s="302">
        <v>0.87328918622780249</v>
      </c>
      <c r="K96" s="302">
        <v>2.2584041621333011</v>
      </c>
      <c r="L96" s="302">
        <f t="shared" si="27"/>
        <v>3.1316933483611038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1.8786819993344037</v>
      </c>
      <c r="C97" s="302">
        <v>0.73797664065868862</v>
      </c>
      <c r="D97" s="302">
        <f t="shared" si="25"/>
        <v>2.6166586399930925</v>
      </c>
      <c r="E97" s="303"/>
      <c r="F97" s="302">
        <v>1.7217899978218536</v>
      </c>
      <c r="G97" s="302">
        <v>0.78898284329457169</v>
      </c>
      <c r="H97" s="302">
        <f t="shared" si="26"/>
        <v>2.5107728411164252</v>
      </c>
      <c r="I97" s="303"/>
      <c r="J97" s="302">
        <v>1.2003972470069797</v>
      </c>
      <c r="K97" s="302">
        <v>0.66591529755875367</v>
      </c>
      <c r="L97" s="302">
        <f t="shared" si="27"/>
        <v>1.8663125445657334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0.3670980965321094</v>
      </c>
      <c r="C98" s="302">
        <v>7.8916970096796835</v>
      </c>
      <c r="D98" s="302">
        <f t="shared" si="25"/>
        <v>8.2587951062117924</v>
      </c>
      <c r="E98" s="303"/>
      <c r="F98" s="302">
        <v>0.37068176700805888</v>
      </c>
      <c r="G98" s="302">
        <v>6.4537570755814455</v>
      </c>
      <c r="H98" s="302">
        <f t="shared" si="26"/>
        <v>6.8244388425895046</v>
      </c>
      <c r="I98" s="303"/>
      <c r="J98" s="302">
        <v>0.36546892007809934</v>
      </c>
      <c r="K98" s="302">
        <v>4.7549869598166641</v>
      </c>
      <c r="L98" s="302">
        <f t="shared" si="27"/>
        <v>5.120455879894763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0.26768431167868462</v>
      </c>
      <c r="C99" s="302">
        <v>0.14317311647254372</v>
      </c>
      <c r="D99" s="302">
        <f t="shared" si="25"/>
        <v>0.41085742815122833</v>
      </c>
      <c r="E99" s="303"/>
      <c r="F99" s="302">
        <v>0.30925127725506263</v>
      </c>
      <c r="G99" s="302">
        <v>0.16673540102391335</v>
      </c>
      <c r="H99" s="302">
        <f t="shared" si="26"/>
        <v>0.47598667827897601</v>
      </c>
      <c r="I99" s="303"/>
      <c r="J99" s="302">
        <v>0.23664834049094152</v>
      </c>
      <c r="K99" s="302">
        <v>0.20773453198120323</v>
      </c>
      <c r="L99" s="302">
        <f t="shared" si="27"/>
        <v>0.44438287247214475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0.47254527323377676</v>
      </c>
      <c r="C100" s="302">
        <v>0.45401809369458979</v>
      </c>
      <c r="D100" s="302">
        <f t="shared" si="25"/>
        <v>0.92656336692836661</v>
      </c>
      <c r="E100" s="303"/>
      <c r="F100" s="302">
        <v>0.4370837033124938</v>
      </c>
      <c r="G100" s="302">
        <v>0.41832862850292363</v>
      </c>
      <c r="H100" s="302">
        <f t="shared" si="26"/>
        <v>0.85541233181541743</v>
      </c>
      <c r="I100" s="303"/>
      <c r="J100" s="302">
        <v>0.37835973715541088</v>
      </c>
      <c r="K100" s="302">
        <v>0.40058001801560372</v>
      </c>
      <c r="L100" s="302">
        <f t="shared" si="27"/>
        <v>0.77893975517101466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0.85627806416816266</v>
      </c>
      <c r="C101" s="302">
        <v>4.9133561359491589</v>
      </c>
      <c r="D101" s="302">
        <f t="shared" si="25"/>
        <v>5.7696342001173218</v>
      </c>
      <c r="E101" s="303"/>
      <c r="F101" s="302">
        <v>0.57857200787852336</v>
      </c>
      <c r="G101" s="302">
        <v>4.1041735550211174</v>
      </c>
      <c r="H101" s="302">
        <f t="shared" si="26"/>
        <v>4.6827455628996404</v>
      </c>
      <c r="I101" s="303"/>
      <c r="J101" s="302">
        <v>0.54061998898074903</v>
      </c>
      <c r="K101" s="302">
        <v>3.675575795382557</v>
      </c>
      <c r="L101" s="302">
        <f t="shared" si="27"/>
        <v>4.2161957843633058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0.56527387444649912</v>
      </c>
      <c r="C102" s="302">
        <v>1.2582650574121712</v>
      </c>
      <c r="D102" s="302">
        <f t="shared" si="25"/>
        <v>1.8235389318586703</v>
      </c>
      <c r="E102" s="303"/>
      <c r="F102" s="302">
        <v>0.4416138430544066</v>
      </c>
      <c r="G102" s="302">
        <v>1.0403926405212998</v>
      </c>
      <c r="H102" s="302">
        <f t="shared" si="26"/>
        <v>1.4820064835757063</v>
      </c>
      <c r="I102" s="303"/>
      <c r="J102" s="302">
        <v>0.32477744652756302</v>
      </c>
      <c r="K102" s="302">
        <v>0.63620318298676193</v>
      </c>
      <c r="L102" s="302">
        <f t="shared" si="27"/>
        <v>0.96098062951432495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6.7365767641037042</v>
      </c>
      <c r="C104" s="311">
        <f t="shared" ref="C104:D104" si="28">SUM(C94:C102)</f>
        <v>25.459423235896296</v>
      </c>
      <c r="D104" s="311">
        <f t="shared" si="28"/>
        <v>32.196000000000005</v>
      </c>
      <c r="E104" s="311"/>
      <c r="F104" s="311">
        <f t="shared" ref="F104:H104" si="29">SUM(F94:F102)</f>
        <v>6.9226449024604095</v>
      </c>
      <c r="G104" s="311">
        <f t="shared" si="29"/>
        <v>24.547355097539612</v>
      </c>
      <c r="H104" s="311">
        <f t="shared" si="29"/>
        <v>31.47000000000002</v>
      </c>
      <c r="I104" s="311"/>
      <c r="J104" s="311">
        <f t="shared" ref="J104:L104" si="30">SUM(J94:J102)</f>
        <v>6.0016913190056371</v>
      </c>
      <c r="K104" s="311">
        <f t="shared" si="30"/>
        <v>20.739308680994331</v>
      </c>
      <c r="L104" s="311">
        <f t="shared" si="30"/>
        <v>26.740999999999964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1.1517433093689871E-2</v>
      </c>
      <c r="C111" s="302">
        <v>6.5308065831414533E-2</v>
      </c>
      <c r="D111" s="302">
        <f>SUM(B111:C111)</f>
        <v>7.6825498925104402E-2</v>
      </c>
      <c r="E111" s="303"/>
      <c r="F111" s="302">
        <v>1.435097342480428E-2</v>
      </c>
      <c r="G111" s="302">
        <v>6.8777289231603561E-2</v>
      </c>
      <c r="H111" s="302">
        <f>SUM(F111:G111)</f>
        <v>8.3128262656407839E-2</v>
      </c>
      <c r="I111" s="303"/>
      <c r="J111" s="302">
        <v>1.6779317092911319E-2</v>
      </c>
      <c r="K111" s="302">
        <v>7.0888097867869468E-2</v>
      </c>
      <c r="L111" s="302">
        <f>SUM(J111:K111)</f>
        <v>8.7667414960780787E-2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1.2564277452117538E-2</v>
      </c>
      <c r="C112" s="302">
        <v>0.12013702256314338</v>
      </c>
      <c r="D112" s="302">
        <f t="shared" ref="D112:D119" si="31">SUM(B112:C112)</f>
        <v>0.13270130001526093</v>
      </c>
      <c r="E112" s="303"/>
      <c r="F112" s="302">
        <v>1.7968459971025356E-2</v>
      </c>
      <c r="G112" s="302">
        <v>0.14934546810471366</v>
      </c>
      <c r="H112" s="302">
        <f t="shared" ref="H112:H119" si="32">SUM(F112:G112)</f>
        <v>0.16731392807573903</v>
      </c>
      <c r="I112" s="303"/>
      <c r="J112" s="302">
        <v>2.2131446622481923E-2</v>
      </c>
      <c r="K112" s="302">
        <v>0.16072934429883801</v>
      </c>
      <c r="L112" s="302">
        <f t="shared" ref="L112:L119" si="33">SUM(J112:K112)</f>
        <v>0.18286079092131993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1.6415887389977488E-2</v>
      </c>
      <c r="C113" s="302">
        <v>6.9434181237909759E-2</v>
      </c>
      <c r="D113" s="302">
        <f t="shared" si="31"/>
        <v>8.5850068627887244E-2</v>
      </c>
      <c r="E113" s="303"/>
      <c r="F113" s="302">
        <v>1.9518400299725763E-2</v>
      </c>
      <c r="G113" s="302">
        <v>8.9145050525345881E-2</v>
      </c>
      <c r="H113" s="302">
        <f t="shared" si="32"/>
        <v>0.10866345082507164</v>
      </c>
      <c r="I113" s="303"/>
      <c r="J113" s="302">
        <v>1.9603887924961528E-2</v>
      </c>
      <c r="K113" s="302">
        <v>7.4334009606180751E-2</v>
      </c>
      <c r="L113" s="302">
        <f t="shared" si="33"/>
        <v>9.3937897531142275E-2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5.4214141764609577E-2</v>
      </c>
      <c r="C114" s="302">
        <v>3.3840840865939498E-2</v>
      </c>
      <c r="D114" s="302">
        <f t="shared" si="31"/>
        <v>8.8054982630549075E-2</v>
      </c>
      <c r="E114" s="303"/>
      <c r="F114" s="302">
        <v>4.7988252167106497E-2</v>
      </c>
      <c r="G114" s="302">
        <v>4.0500331207895902E-2</v>
      </c>
      <c r="H114" s="302">
        <f t="shared" si="32"/>
        <v>8.84885833750024E-2</v>
      </c>
      <c r="I114" s="303"/>
      <c r="J114" s="302">
        <v>3.1606710095383732E-2</v>
      </c>
      <c r="K114" s="302">
        <v>3.5153531098647058E-2</v>
      </c>
      <c r="L114" s="302">
        <f t="shared" si="33"/>
        <v>6.6760241194030789E-2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2.9311632166772973E-3</v>
      </c>
      <c r="C115" s="302">
        <v>0.10685320424665587</v>
      </c>
      <c r="D115" s="302">
        <f t="shared" si="31"/>
        <v>0.10978436746333317</v>
      </c>
      <c r="E115" s="303"/>
      <c r="F115" s="302">
        <v>2.7244063730360478E-3</v>
      </c>
      <c r="G115" s="302">
        <v>8.4907986858173634E-2</v>
      </c>
      <c r="H115" s="302">
        <f t="shared" si="32"/>
        <v>8.7632393231209679E-2</v>
      </c>
      <c r="I115" s="303"/>
      <c r="J115" s="302">
        <v>3.7957003737646563E-3</v>
      </c>
      <c r="K115" s="302">
        <v>6.2192566503805127E-2</v>
      </c>
      <c r="L115" s="302">
        <f t="shared" si="33"/>
        <v>6.5988266877569784E-2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9.7061160757622618E-3</v>
      </c>
      <c r="C116" s="302">
        <v>4.7179512783747032E-3</v>
      </c>
      <c r="D116" s="302">
        <f t="shared" si="31"/>
        <v>1.4424067354136965E-2</v>
      </c>
      <c r="E116" s="303"/>
      <c r="F116" s="302">
        <v>8.5427529058730595E-3</v>
      </c>
      <c r="G116" s="302">
        <v>4.9510995939344906E-3</v>
      </c>
      <c r="H116" s="302">
        <f t="shared" si="32"/>
        <v>1.349385249980755E-2</v>
      </c>
      <c r="I116" s="303"/>
      <c r="J116" s="302">
        <v>8.539325683584318E-3</v>
      </c>
      <c r="K116" s="302">
        <v>5.1312472846375941E-3</v>
      </c>
      <c r="L116" s="302">
        <f t="shared" si="33"/>
        <v>1.3670572968221911E-2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5.138160839015344E-2</v>
      </c>
      <c r="C117" s="302">
        <v>3.1189699653246947E-2</v>
      </c>
      <c r="D117" s="302">
        <f t="shared" si="31"/>
        <v>8.257130804340039E-2</v>
      </c>
      <c r="E117" s="303"/>
      <c r="F117" s="302">
        <v>5.1049791644139135E-2</v>
      </c>
      <c r="G117" s="302">
        <v>3.2671635011874429E-2</v>
      </c>
      <c r="H117" s="302">
        <f t="shared" si="32"/>
        <v>8.3721426656013564E-2</v>
      </c>
      <c r="I117" s="303"/>
      <c r="J117" s="302">
        <v>5.9872693732248579E-2</v>
      </c>
      <c r="K117" s="302">
        <v>4.0989946423486218E-2</v>
      </c>
      <c r="L117" s="302">
        <f t="shared" si="33"/>
        <v>0.10086264015573479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1.1515631800414336E-3</v>
      </c>
      <c r="C118" s="302">
        <v>2.2342043006918281E-2</v>
      </c>
      <c r="D118" s="302">
        <f t="shared" si="31"/>
        <v>2.3493606186959715E-2</v>
      </c>
      <c r="E118" s="303"/>
      <c r="F118" s="302">
        <v>9.0774381049177604E-4</v>
      </c>
      <c r="G118" s="302">
        <v>1.6779662876815558E-2</v>
      </c>
      <c r="H118" s="302">
        <f t="shared" si="32"/>
        <v>1.7687406687307335E-2</v>
      </c>
      <c r="I118" s="303"/>
      <c r="J118" s="302">
        <v>1.3909304479218271E-3</v>
      </c>
      <c r="K118" s="302">
        <v>1.6655611705191427E-2</v>
      </c>
      <c r="L118" s="302">
        <f t="shared" si="33"/>
        <v>1.8046542153113253E-2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7.792768595067133E-3</v>
      </c>
      <c r="C119" s="302">
        <v>1.1502032158300075E-2</v>
      </c>
      <c r="D119" s="302">
        <f t="shared" si="31"/>
        <v>1.929480075336721E-2</v>
      </c>
      <c r="E119" s="303"/>
      <c r="F119" s="302">
        <v>6.4856056735375367E-3</v>
      </c>
      <c r="G119" s="302">
        <v>9.3850903199041019E-3</v>
      </c>
      <c r="H119" s="302">
        <f t="shared" si="32"/>
        <v>1.5870695993441639E-2</v>
      </c>
      <c r="I119" s="303"/>
      <c r="J119" s="302">
        <v>3.7675221142567245E-3</v>
      </c>
      <c r="K119" s="302">
        <v>5.4381111238301682E-3</v>
      </c>
      <c r="L119" s="302">
        <f t="shared" si="33"/>
        <v>9.2056332380868917E-3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0.16767495915809605</v>
      </c>
      <c r="C121" s="311">
        <f t="shared" ref="C121:D121" si="34">SUM(C111:C119)</f>
        <v>0.46532504084190313</v>
      </c>
      <c r="D121" s="311">
        <f t="shared" si="34"/>
        <v>0.63299999999999901</v>
      </c>
      <c r="E121" s="311"/>
      <c r="F121" s="311">
        <f t="shared" ref="F121:H121" si="35">SUM(F111:F119)</f>
        <v>0.16953638626973944</v>
      </c>
      <c r="G121" s="311">
        <f t="shared" si="35"/>
        <v>0.49646361373026116</v>
      </c>
      <c r="H121" s="311">
        <f t="shared" si="35"/>
        <v>0.66600000000000048</v>
      </c>
      <c r="I121" s="311"/>
      <c r="J121" s="311">
        <f t="shared" ref="J121:L121" si="36">SUM(J111:J119)</f>
        <v>0.1674875340875146</v>
      </c>
      <c r="K121" s="311">
        <f t="shared" si="36"/>
        <v>0.4715124659124858</v>
      </c>
      <c r="L121" s="311">
        <f t="shared" si="36"/>
        <v>0.63900000000000046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1.7998781804922877E-2</v>
      </c>
      <c r="C128" s="302">
        <v>9.3631212298260685E-2</v>
      </c>
      <c r="D128" s="302">
        <f>SUM(B128:C128)</f>
        <v>0.11162999410318356</v>
      </c>
      <c r="E128" s="303"/>
      <c r="F128" s="302">
        <v>2.2044363774826034E-2</v>
      </c>
      <c r="G128" s="302">
        <v>0.12438420631673819</v>
      </c>
      <c r="H128" s="302">
        <f>SUM(F128:G128)</f>
        <v>0.14642857009156424</v>
      </c>
      <c r="I128" s="303"/>
      <c r="J128" s="302">
        <v>2.7138742628815635E-2</v>
      </c>
      <c r="K128" s="302">
        <v>0.12222238463334432</v>
      </c>
      <c r="L128" s="302">
        <f>SUM(J128:K128)</f>
        <v>0.14936112726215997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2.6933383843370195E-2</v>
      </c>
      <c r="C129" s="302">
        <v>7.9474772956014073E-2</v>
      </c>
      <c r="D129" s="302">
        <f t="shared" ref="D129:D136" si="37">SUM(B129:C129)</f>
        <v>0.10640815679938427</v>
      </c>
      <c r="E129" s="303"/>
      <c r="F129" s="302">
        <v>3.8443985846953042E-2</v>
      </c>
      <c r="G129" s="302">
        <v>0.11603749696819764</v>
      </c>
      <c r="H129" s="302">
        <f t="shared" ref="H129:H136" si="38">SUM(F129:G129)</f>
        <v>0.15448148281515067</v>
      </c>
      <c r="I129" s="303"/>
      <c r="J129" s="302">
        <v>4.8794700081288882E-2</v>
      </c>
      <c r="K129" s="302">
        <v>0.12133656521090788</v>
      </c>
      <c r="L129" s="302">
        <f t="shared" ref="L129:L136" si="39">SUM(J129:K129)</f>
        <v>0.17013126529219677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5.8432052049719803E-2</v>
      </c>
      <c r="C130" s="302">
        <v>7.0668797365290678E-2</v>
      </c>
      <c r="D130" s="302">
        <f t="shared" si="37"/>
        <v>0.12910084941501049</v>
      </c>
      <c r="E130" s="303"/>
      <c r="F130" s="302">
        <v>7.6621014127084441E-2</v>
      </c>
      <c r="G130" s="302">
        <v>9.0061393011310623E-2</v>
      </c>
      <c r="H130" s="302">
        <f t="shared" si="38"/>
        <v>0.16668240713839505</v>
      </c>
      <c r="I130" s="303"/>
      <c r="J130" s="302">
        <v>0.11382940160469603</v>
      </c>
      <c r="K130" s="302">
        <v>7.9870070932238885E-2</v>
      </c>
      <c r="L130" s="302">
        <f t="shared" si="39"/>
        <v>0.19369947253693492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0.13105695990547134</v>
      </c>
      <c r="C131" s="302">
        <v>4.8298333088804102E-2</v>
      </c>
      <c r="D131" s="302">
        <f t="shared" si="37"/>
        <v>0.17935529299427544</v>
      </c>
      <c r="E131" s="303"/>
      <c r="F131" s="302">
        <v>0.12160897123786313</v>
      </c>
      <c r="G131" s="302">
        <v>4.9913482737213841E-2</v>
      </c>
      <c r="H131" s="302">
        <f t="shared" si="38"/>
        <v>0.17152245397507698</v>
      </c>
      <c r="I131" s="303"/>
      <c r="J131" s="302">
        <v>9.638964523749198E-2</v>
      </c>
      <c r="K131" s="302">
        <v>4.8163622567236157E-2</v>
      </c>
      <c r="L131" s="302">
        <f t="shared" si="39"/>
        <v>0.14455326780472813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4.4119039362497166E-3</v>
      </c>
      <c r="C132" s="302">
        <v>0.12700538791395971</v>
      </c>
      <c r="D132" s="302">
        <f t="shared" si="37"/>
        <v>0.13141729185020942</v>
      </c>
      <c r="E132" s="303"/>
      <c r="F132" s="302">
        <v>6.4053937421804843E-3</v>
      </c>
      <c r="G132" s="302">
        <v>0.1054574191980958</v>
      </c>
      <c r="H132" s="302">
        <f t="shared" si="38"/>
        <v>0.11186281294027628</v>
      </c>
      <c r="I132" s="303"/>
      <c r="J132" s="302">
        <v>1.1078804806663296E-2</v>
      </c>
      <c r="K132" s="302">
        <v>8.6301417763837193E-2</v>
      </c>
      <c r="L132" s="302">
        <f t="shared" si="39"/>
        <v>9.7380222570500496E-2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1.8917498462397788E-2</v>
      </c>
      <c r="C133" s="302">
        <v>1.6806443023727601E-2</v>
      </c>
      <c r="D133" s="302">
        <f t="shared" si="37"/>
        <v>3.5723941486125385E-2</v>
      </c>
      <c r="E133" s="303"/>
      <c r="F133" s="302">
        <v>2.0841032943208972E-2</v>
      </c>
      <c r="G133" s="302">
        <v>1.8824180739972298E-2</v>
      </c>
      <c r="H133" s="302">
        <f t="shared" si="38"/>
        <v>3.9665213683181266E-2</v>
      </c>
      <c r="I133" s="303"/>
      <c r="J133" s="302">
        <v>2.6057217626856519E-2</v>
      </c>
      <c r="K133" s="302">
        <v>2.2837739153847271E-2</v>
      </c>
      <c r="L133" s="302">
        <f t="shared" si="39"/>
        <v>4.889495678070379E-2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2.9521841712137637E-2</v>
      </c>
      <c r="C134" s="302">
        <v>3.0672320603939169E-2</v>
      </c>
      <c r="D134" s="302">
        <f>SUM(B134:C134)</f>
        <v>6.0194162316076806E-2</v>
      </c>
      <c r="E134" s="303"/>
      <c r="F134" s="302">
        <v>2.6550461209694051E-2</v>
      </c>
      <c r="G134" s="302">
        <v>2.2801969444735462E-2</v>
      </c>
      <c r="H134" s="302">
        <f t="shared" si="38"/>
        <v>4.9352430654429513E-2</v>
      </c>
      <c r="I134" s="303"/>
      <c r="J134" s="302">
        <v>3.185796640041106E-2</v>
      </c>
      <c r="K134" s="302">
        <v>2.9405663737154433E-2</v>
      </c>
      <c r="L134" s="302">
        <f t="shared" si="39"/>
        <v>6.1263630137565493E-2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9.211197622338638E-3</v>
      </c>
      <c r="C135" s="302">
        <v>0.33696080967601877</v>
      </c>
      <c r="D135" s="302">
        <f t="shared" si="37"/>
        <v>0.3461720072983574</v>
      </c>
      <c r="E135" s="303"/>
      <c r="F135" s="302">
        <v>8.1132850002932216E-3</v>
      </c>
      <c r="G135" s="302">
        <v>0.36087883776551199</v>
      </c>
      <c r="H135" s="302">
        <f t="shared" si="38"/>
        <v>0.36899212276580523</v>
      </c>
      <c r="I135" s="303"/>
      <c r="J135" s="302">
        <v>8.2414572107358166E-3</v>
      </c>
      <c r="K135" s="302">
        <v>0.3856494363833684</v>
      </c>
      <c r="L135" s="302">
        <f t="shared" si="39"/>
        <v>0.39389089359410423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4.4594957885764182E-2</v>
      </c>
      <c r="C136" s="302">
        <v>0.29240334585161193</v>
      </c>
      <c r="D136" s="302">
        <f t="shared" si="37"/>
        <v>0.3369983037373761</v>
      </c>
      <c r="E136" s="303"/>
      <c r="F136" s="302">
        <v>3.4240712422875019E-2</v>
      </c>
      <c r="G136" s="302">
        <v>0.31777179351324869</v>
      </c>
      <c r="H136" s="302">
        <f t="shared" si="38"/>
        <v>0.35201250593612371</v>
      </c>
      <c r="I136" s="303"/>
      <c r="J136" s="302">
        <v>3.0030227205343644E-2</v>
      </c>
      <c r="K136" s="302">
        <v>0.29579493681576208</v>
      </c>
      <c r="L136" s="302">
        <f t="shared" si="39"/>
        <v>0.32582516402110573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0.34107857722237211</v>
      </c>
      <c r="C138" s="311">
        <f t="shared" ref="C138" si="40">SUM(C128:C136)</f>
        <v>1.0959214227776266</v>
      </c>
      <c r="D138" s="311">
        <f>SUM(D128:D136)</f>
        <v>1.4369999999999987</v>
      </c>
      <c r="E138" s="311"/>
      <c r="F138" s="311">
        <f t="shared" ref="F138:H138" si="41">SUM(F128:F136)</f>
        <v>0.35486922030497842</v>
      </c>
      <c r="G138" s="311">
        <f t="shared" si="41"/>
        <v>1.2061307796950245</v>
      </c>
      <c r="H138" s="311">
        <f t="shared" si="41"/>
        <v>1.5610000000000028</v>
      </c>
      <c r="I138" s="311"/>
      <c r="J138" s="311">
        <f t="shared" ref="J138:L138" si="42">SUM(J128:J136)</f>
        <v>0.39341816280230291</v>
      </c>
      <c r="K138" s="311">
        <f t="shared" si="42"/>
        <v>1.1915818371976967</v>
      </c>
      <c r="L138" s="311">
        <f t="shared" si="42"/>
        <v>1.5849999999999995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0.30875795003742362</v>
      </c>
      <c r="C145" s="302">
        <v>1.280125902202689</v>
      </c>
      <c r="D145" s="302">
        <f>SUM(B145:C145)</f>
        <v>1.5888838522401125</v>
      </c>
      <c r="E145" s="303"/>
      <c r="F145" s="302">
        <v>0.43077694221878265</v>
      </c>
      <c r="G145" s="302">
        <v>1.7540475251395011</v>
      </c>
      <c r="H145" s="302">
        <f>SUM(F145:G145)</f>
        <v>2.184824467358284</v>
      </c>
      <c r="I145" s="303"/>
      <c r="J145" s="302">
        <v>0.52817968523391989</v>
      </c>
      <c r="K145" s="302">
        <v>1.7462380570836902</v>
      </c>
      <c r="L145" s="302">
        <f>SUM(J145:K145)</f>
        <v>2.2744177423176102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0.2801992673831627</v>
      </c>
      <c r="C146" s="302">
        <v>1.2561905358978904</v>
      </c>
      <c r="D146" s="302">
        <f t="shared" ref="D146:D153" si="43">SUM(B146:C146)</f>
        <v>1.536389803281053</v>
      </c>
      <c r="E146" s="303"/>
      <c r="F146" s="302">
        <v>0.40268644937503811</v>
      </c>
      <c r="G146" s="302">
        <v>1.7508672613828626</v>
      </c>
      <c r="H146" s="302">
        <f t="shared" ref="H146:H153" si="44">SUM(F146:G146)</f>
        <v>2.1535537107579006</v>
      </c>
      <c r="I146" s="303"/>
      <c r="J146" s="302">
        <v>0.52489420770397788</v>
      </c>
      <c r="K146" s="302">
        <v>2.0268793555846658</v>
      </c>
      <c r="L146" s="302">
        <f t="shared" ref="L146:L153" si="45">SUM(J146:K146)</f>
        <v>2.5517735632886436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0.2792251836166989</v>
      </c>
      <c r="C147" s="302">
        <v>0.84025773405690207</v>
      </c>
      <c r="D147" s="302">
        <f t="shared" si="43"/>
        <v>1.119482917673601</v>
      </c>
      <c r="E147" s="303"/>
      <c r="F147" s="302">
        <v>0.35717087112169454</v>
      </c>
      <c r="G147" s="302">
        <v>1.1249535243579756</v>
      </c>
      <c r="H147" s="302">
        <f t="shared" si="44"/>
        <v>1.4821243954796701</v>
      </c>
      <c r="I147" s="303"/>
      <c r="J147" s="302">
        <v>0.41452840937382374</v>
      </c>
      <c r="K147" s="302">
        <v>1.0450111565585753</v>
      </c>
      <c r="L147" s="302">
        <f t="shared" si="45"/>
        <v>1.4595395659323991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1.0908912594952613</v>
      </c>
      <c r="C148" s="302">
        <v>0.14119968870745364</v>
      </c>
      <c r="D148" s="302">
        <f t="shared" si="43"/>
        <v>1.2320909482027149</v>
      </c>
      <c r="E148" s="303"/>
      <c r="F148" s="302">
        <v>1.1107032112379884</v>
      </c>
      <c r="G148" s="302">
        <v>0.18429191573196255</v>
      </c>
      <c r="H148" s="302">
        <f t="shared" si="44"/>
        <v>1.2949951269699509</v>
      </c>
      <c r="I148" s="303"/>
      <c r="J148" s="302">
        <v>0.87664064389161456</v>
      </c>
      <c r="K148" s="302">
        <v>0.17344958874603827</v>
      </c>
      <c r="L148" s="302">
        <f t="shared" si="45"/>
        <v>1.0500902326376529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3.417602301945577E-2</v>
      </c>
      <c r="C149" s="302">
        <v>9.4123372666773051</v>
      </c>
      <c r="D149" s="302">
        <f t="shared" si="43"/>
        <v>9.4465132896967603</v>
      </c>
      <c r="E149" s="303"/>
      <c r="F149" s="302">
        <v>4.6856287979358882E-2</v>
      </c>
      <c r="G149" s="302">
        <v>8.8801350353721773</v>
      </c>
      <c r="H149" s="302">
        <f t="shared" si="44"/>
        <v>8.9269913233515368</v>
      </c>
      <c r="I149" s="303"/>
      <c r="J149" s="302">
        <v>8.3521959873188403E-2</v>
      </c>
      <c r="K149" s="302">
        <v>8.5566350327176099</v>
      </c>
      <c r="L149" s="302">
        <f t="shared" si="45"/>
        <v>8.6401569925907982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1.4073979658843778E-2</v>
      </c>
      <c r="C150" s="302">
        <v>2.7029942018868932E-2</v>
      </c>
      <c r="D150" s="302">
        <f t="shared" si="43"/>
        <v>4.1103921677712707E-2</v>
      </c>
      <c r="E150" s="303"/>
      <c r="F150" s="302">
        <v>1.4392355390673085E-2</v>
      </c>
      <c r="G150" s="302">
        <v>3.5869568751727421E-2</v>
      </c>
      <c r="H150" s="302">
        <f t="shared" si="44"/>
        <v>5.0261924142400508E-2</v>
      </c>
      <c r="I150" s="303"/>
      <c r="J150" s="302">
        <v>1.6223180565831413E-2</v>
      </c>
      <c r="K150" s="302">
        <v>3.4768350109962702E-2</v>
      </c>
      <c r="L150" s="302">
        <f t="shared" si="45"/>
        <v>5.0991530675794115E-2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0.15413351281579096</v>
      </c>
      <c r="C151" s="302">
        <v>0.15880806168264233</v>
      </c>
      <c r="D151" s="302">
        <f t="shared" si="43"/>
        <v>0.31294157449843329</v>
      </c>
      <c r="E151" s="303"/>
      <c r="F151" s="302">
        <v>0.1664687456689769</v>
      </c>
      <c r="G151" s="302">
        <v>0.19572268826596334</v>
      </c>
      <c r="H151" s="302">
        <f t="shared" si="44"/>
        <v>0.36219143393494024</v>
      </c>
      <c r="I151" s="303"/>
      <c r="J151" s="302">
        <v>0.17862558759964464</v>
      </c>
      <c r="K151" s="302">
        <v>0.21186291204592328</v>
      </c>
      <c r="L151" s="302">
        <f t="shared" si="45"/>
        <v>0.39048849964556792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2.6205802116104376E-2</v>
      </c>
      <c r="C152" s="302">
        <v>1.2792313322555433</v>
      </c>
      <c r="D152" s="302">
        <f t="shared" si="43"/>
        <v>1.3054371343716478</v>
      </c>
      <c r="E152" s="303"/>
      <c r="F152" s="302">
        <v>2.3032974750758328E-2</v>
      </c>
      <c r="G152" s="302">
        <v>1.2728710763863815</v>
      </c>
      <c r="H152" s="302">
        <f t="shared" si="44"/>
        <v>1.2959040511371398</v>
      </c>
      <c r="I152" s="303"/>
      <c r="J152" s="302">
        <v>3.2923032703181664E-2</v>
      </c>
      <c r="K152" s="302">
        <v>1.395932475006658</v>
      </c>
      <c r="L152" s="302">
        <f t="shared" si="45"/>
        <v>1.4288555077098397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0.12282048602914912</v>
      </c>
      <c r="C153" s="302">
        <v>0.57533607232879469</v>
      </c>
      <c r="D153" s="302">
        <f t="shared" si="43"/>
        <v>0.69815655835794377</v>
      </c>
      <c r="E153" s="303"/>
      <c r="F153" s="302">
        <v>9.8394944377577537E-2</v>
      </c>
      <c r="G153" s="302">
        <v>0.60375862249056811</v>
      </c>
      <c r="H153" s="302">
        <f t="shared" si="44"/>
        <v>0.70215356686814567</v>
      </c>
      <c r="I153" s="303"/>
      <c r="J153" s="302">
        <v>8.6606255208186059E-2</v>
      </c>
      <c r="K153" s="302">
        <v>0.56108010999352953</v>
      </c>
      <c r="L153" s="302">
        <f t="shared" si="45"/>
        <v>0.64768636520171563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2.3104834641718903</v>
      </c>
      <c r="C155" s="311">
        <f t="shared" ref="C155:D155" si="46">SUM(C145:C153)</f>
        <v>14.970516535828089</v>
      </c>
      <c r="D155" s="311">
        <f t="shared" si="46"/>
        <v>17.280999999999981</v>
      </c>
      <c r="E155" s="311"/>
      <c r="F155" s="311">
        <f t="shared" ref="F155:H155" si="47">SUM(F145:F153)</f>
        <v>2.6504827821208488</v>
      </c>
      <c r="G155" s="311">
        <f t="shared" si="47"/>
        <v>15.802517217879121</v>
      </c>
      <c r="H155" s="311">
        <f t="shared" si="47"/>
        <v>18.452999999999964</v>
      </c>
      <c r="I155" s="311"/>
      <c r="J155" s="311">
        <f t="shared" ref="J155:L155" si="48">SUM(J145:J153)</f>
        <v>2.7421429621533679</v>
      </c>
      <c r="K155" s="311">
        <f t="shared" si="48"/>
        <v>15.751857037846651</v>
      </c>
      <c r="L155" s="311">
        <f t="shared" si="48"/>
        <v>18.494000000000021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1.1849123747758632</v>
      </c>
      <c r="C162" s="302">
        <v>3.4852488251654097</v>
      </c>
      <c r="D162" s="302">
        <f>SUM(B162:C162)</f>
        <v>4.6701611999412727</v>
      </c>
      <c r="E162" s="303"/>
      <c r="F162" s="302">
        <v>1.8252845850068662</v>
      </c>
      <c r="G162" s="302">
        <v>3.6774137966171594</v>
      </c>
      <c r="H162" s="302">
        <f>SUM(F162:G162)</f>
        <v>5.5026983816240254</v>
      </c>
      <c r="I162" s="303"/>
      <c r="J162" s="302">
        <v>2.5173214214449535</v>
      </c>
      <c r="K162" s="302">
        <v>4.2417223418548877</v>
      </c>
      <c r="L162" s="302">
        <f>SUM(J162:K162)</f>
        <v>6.7590437632998412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0.9812473447236516</v>
      </c>
      <c r="C163" s="302">
        <v>1.561973999921737</v>
      </c>
      <c r="D163" s="302">
        <f t="shared" ref="D163:D170" si="49">SUM(B163:C163)</f>
        <v>2.5432213446453886</v>
      </c>
      <c r="E163" s="303"/>
      <c r="F163" s="302">
        <v>1.5370134219749072</v>
      </c>
      <c r="G163" s="302">
        <v>1.8950159302609031</v>
      </c>
      <c r="H163" s="302">
        <f t="shared" ref="H163:H170" si="50">SUM(F163:G163)</f>
        <v>3.4320293522358103</v>
      </c>
      <c r="I163" s="303"/>
      <c r="J163" s="302">
        <v>2.0717360868138153</v>
      </c>
      <c r="K163" s="302">
        <v>2.4148530362770351</v>
      </c>
      <c r="L163" s="302">
        <f t="shared" ref="L163:L170" si="51">SUM(J163:K163)</f>
        <v>4.4865891230908499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1.2781665138214844</v>
      </c>
      <c r="C164" s="302">
        <v>1.6376357732125195</v>
      </c>
      <c r="D164" s="302">
        <f t="shared" si="49"/>
        <v>2.9158022870340039</v>
      </c>
      <c r="E164" s="303"/>
      <c r="F164" s="302">
        <v>1.7665220871454308</v>
      </c>
      <c r="G164" s="302">
        <v>1.8615510733070728</v>
      </c>
      <c r="H164" s="302">
        <f t="shared" si="50"/>
        <v>3.6280731604525034</v>
      </c>
      <c r="I164" s="303"/>
      <c r="J164" s="302">
        <v>2.0725601936998719</v>
      </c>
      <c r="K164" s="302">
        <v>1.8991430426183584</v>
      </c>
      <c r="L164" s="302">
        <f t="shared" si="51"/>
        <v>3.9717032363182305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2.3937194094497598</v>
      </c>
      <c r="C165" s="302">
        <v>1.2135159717429764</v>
      </c>
      <c r="D165" s="302">
        <f t="shared" si="49"/>
        <v>3.6072353811927362</v>
      </c>
      <c r="E165" s="303"/>
      <c r="F165" s="302">
        <v>2.8166330255925769</v>
      </c>
      <c r="G165" s="302">
        <v>1.3946929117288522</v>
      </c>
      <c r="H165" s="302">
        <f t="shared" si="50"/>
        <v>4.2113259373214289</v>
      </c>
      <c r="I165" s="303"/>
      <c r="J165" s="302">
        <v>2.5731402024921528</v>
      </c>
      <c r="K165" s="302">
        <v>1.6560807882348292</v>
      </c>
      <c r="L165" s="302">
        <f t="shared" si="51"/>
        <v>4.229220990726982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0.39479863373543161</v>
      </c>
      <c r="C166" s="302">
        <v>2.9561708637194188</v>
      </c>
      <c r="D166" s="302">
        <f t="shared" si="49"/>
        <v>3.3509694974548503</v>
      </c>
      <c r="E166" s="303"/>
      <c r="F166" s="302">
        <v>0.4464705175394979</v>
      </c>
      <c r="G166" s="302">
        <v>2.7394768154855895</v>
      </c>
      <c r="H166" s="302">
        <f t="shared" si="50"/>
        <v>3.1859473330250876</v>
      </c>
      <c r="I166" s="303"/>
      <c r="J166" s="302">
        <v>0.5239229922423172</v>
      </c>
      <c r="K166" s="302">
        <v>2.6018671476203896</v>
      </c>
      <c r="L166" s="302">
        <f t="shared" si="51"/>
        <v>3.1257901398627066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0.22054739558042266</v>
      </c>
      <c r="C167" s="302">
        <v>8.8925345765123162E-2</v>
      </c>
      <c r="D167" s="302">
        <f t="shared" si="49"/>
        <v>0.30947274134554581</v>
      </c>
      <c r="E167" s="303"/>
      <c r="F167" s="302">
        <v>0.28501582981714629</v>
      </c>
      <c r="G167" s="302">
        <v>9.6751910566904631E-2</v>
      </c>
      <c r="H167" s="302">
        <f t="shared" si="50"/>
        <v>0.38176774038405092</v>
      </c>
      <c r="I167" s="303"/>
      <c r="J167" s="302">
        <v>0.39796376530569738</v>
      </c>
      <c r="K167" s="302">
        <v>0.1244035757579532</v>
      </c>
      <c r="L167" s="302">
        <f t="shared" si="51"/>
        <v>0.52236734106365057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10.178026769813245</v>
      </c>
      <c r="C168" s="302">
        <v>5.2961020358052098</v>
      </c>
      <c r="D168" s="302">
        <f t="shared" si="49"/>
        <v>15.474128805618456</v>
      </c>
      <c r="E168" s="303"/>
      <c r="F168" s="302">
        <v>10.510208161368743</v>
      </c>
      <c r="G168" s="302">
        <v>5.3194819253137018</v>
      </c>
      <c r="H168" s="302">
        <f t="shared" si="50"/>
        <v>15.829690086682444</v>
      </c>
      <c r="I168" s="303"/>
      <c r="J168" s="302">
        <v>9.3150037652684023</v>
      </c>
      <c r="K168" s="302">
        <v>5.077374824837924</v>
      </c>
      <c r="L168" s="302">
        <f t="shared" si="51"/>
        <v>14.392378590106325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0.38660990831127351</v>
      </c>
      <c r="C169" s="302">
        <v>2.7301430354801517</v>
      </c>
      <c r="D169" s="302">
        <f t="shared" si="49"/>
        <v>3.1167529437914254</v>
      </c>
      <c r="E169" s="303"/>
      <c r="F169" s="302">
        <v>0.39313256934900564</v>
      </c>
      <c r="G169" s="302">
        <v>2.4049168737703441</v>
      </c>
      <c r="H169" s="302">
        <f t="shared" si="50"/>
        <v>2.7980494431193499</v>
      </c>
      <c r="I169" s="303"/>
      <c r="J169" s="302">
        <v>0.43981903427995295</v>
      </c>
      <c r="K169" s="302">
        <v>2.5318816986666635</v>
      </c>
      <c r="L169" s="302">
        <f t="shared" si="51"/>
        <v>2.9717007329466165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1.6335687775567351</v>
      </c>
      <c r="C170" s="302">
        <v>2.7156870214196407</v>
      </c>
      <c r="D170" s="302">
        <f t="shared" si="49"/>
        <v>4.349255798976376</v>
      </c>
      <c r="E170" s="303"/>
      <c r="F170" s="302">
        <v>1.5249415605134065</v>
      </c>
      <c r="G170" s="302">
        <v>2.1484770046418227</v>
      </c>
      <c r="H170" s="302">
        <f t="shared" si="50"/>
        <v>3.6734185651552291</v>
      </c>
      <c r="I170" s="303"/>
      <c r="J170" s="302">
        <v>1.4651834348684354</v>
      </c>
      <c r="K170" s="302">
        <v>1.713022647716375</v>
      </c>
      <c r="L170" s="302">
        <f t="shared" si="51"/>
        <v>3.1782060825848104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18.651597127767868</v>
      </c>
      <c r="C172" s="311">
        <f t="shared" ref="C172:D172" si="52">SUM(C162:C170)</f>
        <v>21.685402872232185</v>
      </c>
      <c r="D172" s="311">
        <f t="shared" si="52"/>
        <v>40.33700000000006</v>
      </c>
      <c r="E172" s="311"/>
      <c r="F172" s="311">
        <f t="shared" ref="F172:H172" si="53">SUM(F162:F170)</f>
        <v>21.105221758307579</v>
      </c>
      <c r="G172" s="311">
        <f t="shared" si="53"/>
        <v>21.537778241692351</v>
      </c>
      <c r="H172" s="311">
        <f t="shared" si="53"/>
        <v>42.64299999999993</v>
      </c>
      <c r="I172" s="311"/>
      <c r="J172" s="311">
        <f t="shared" ref="J172:L172" si="54">SUM(J162:J170)</f>
        <v>21.376650896415601</v>
      </c>
      <c r="K172" s="311">
        <f t="shared" si="54"/>
        <v>22.260349103584414</v>
      </c>
      <c r="L172" s="311">
        <f t="shared" si="54"/>
        <v>43.637000000000008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0.15356987644483297</v>
      </c>
      <c r="C179" s="302">
        <v>0.65726746474877862</v>
      </c>
      <c r="D179" s="302">
        <f>SUM(B179:C179)</f>
        <v>0.81083734119361162</v>
      </c>
      <c r="E179" s="303"/>
      <c r="F179" s="302">
        <v>0.25606040437614408</v>
      </c>
      <c r="G179" s="302">
        <v>0.79562553195347174</v>
      </c>
      <c r="H179" s="302">
        <f>SUM(F179:G179)</f>
        <v>1.0516859363296158</v>
      </c>
      <c r="I179" s="303"/>
      <c r="J179" s="302">
        <v>0.34890606385103445</v>
      </c>
      <c r="K179" s="302">
        <v>0.84621858450547616</v>
      </c>
      <c r="L179" s="302">
        <f>SUM(J179:K179)</f>
        <v>1.1951246483565106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0.14839047239065939</v>
      </c>
      <c r="C180" s="302">
        <v>0.37706439627534188</v>
      </c>
      <c r="D180" s="302">
        <f t="shared" ref="D180:D187" si="55">SUM(B180:C180)</f>
        <v>0.52545486866600122</v>
      </c>
      <c r="E180" s="303"/>
      <c r="F180" s="302">
        <v>0.27268956169952424</v>
      </c>
      <c r="G180" s="302">
        <v>0.51746675017888966</v>
      </c>
      <c r="H180" s="302">
        <f t="shared" ref="H180:H187" si="56">SUM(F180:G180)</f>
        <v>0.79015631187841384</v>
      </c>
      <c r="I180" s="303"/>
      <c r="J180" s="302">
        <v>0.39415706850983534</v>
      </c>
      <c r="K180" s="302">
        <v>0.63158023583569234</v>
      </c>
      <c r="L180" s="302">
        <f t="shared" ref="L180:L187" si="57">SUM(J180:K180)</f>
        <v>1.0257373043455278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0.16361686111889798</v>
      </c>
      <c r="C181" s="302">
        <v>0.41192037305222234</v>
      </c>
      <c r="D181" s="302">
        <f t="shared" si="55"/>
        <v>0.57553723417112035</v>
      </c>
      <c r="E181" s="303"/>
      <c r="F181" s="302">
        <v>0.25218511058134935</v>
      </c>
      <c r="G181" s="302">
        <v>0.5120564010168519</v>
      </c>
      <c r="H181" s="302">
        <f t="shared" si="56"/>
        <v>0.76424151159820131</v>
      </c>
      <c r="I181" s="303"/>
      <c r="J181" s="302">
        <v>0.30745470648539347</v>
      </c>
      <c r="K181" s="302">
        <v>0.48616632044619984</v>
      </c>
      <c r="L181" s="302">
        <f t="shared" si="57"/>
        <v>0.79362102693159331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0.7740285480037441</v>
      </c>
      <c r="C182" s="302">
        <v>0.62326553269542717</v>
      </c>
      <c r="D182" s="302">
        <f t="shared" si="55"/>
        <v>1.3972940806991714</v>
      </c>
      <c r="E182" s="303"/>
      <c r="F182" s="302">
        <v>0.99398358183548285</v>
      </c>
      <c r="G182" s="302">
        <v>0.80897634674361529</v>
      </c>
      <c r="H182" s="302">
        <f t="shared" si="56"/>
        <v>1.802959928579098</v>
      </c>
      <c r="I182" s="303"/>
      <c r="J182" s="302">
        <v>0.85202740293520363</v>
      </c>
      <c r="K182" s="302">
        <v>0.88304761059191395</v>
      </c>
      <c r="L182" s="302">
        <f t="shared" si="57"/>
        <v>1.7350750135271176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2.2396539120868419E-2</v>
      </c>
      <c r="C183" s="302">
        <v>0.59580924996855722</v>
      </c>
      <c r="D183" s="302">
        <f t="shared" si="55"/>
        <v>0.61820578908942569</v>
      </c>
      <c r="E183" s="303"/>
      <c r="F183" s="302">
        <v>3.1306388319268443E-2</v>
      </c>
      <c r="G183" s="302">
        <v>0.56548040394347443</v>
      </c>
      <c r="H183" s="302">
        <f t="shared" si="56"/>
        <v>0.59678679226274289</v>
      </c>
      <c r="I183" s="303"/>
      <c r="J183" s="302">
        <v>8.147989624802654E-2</v>
      </c>
      <c r="K183" s="302">
        <v>0.53629815297730643</v>
      </c>
      <c r="L183" s="302">
        <f t="shared" si="57"/>
        <v>0.61777804922533297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0.55947157272143122</v>
      </c>
      <c r="C184" s="302">
        <v>0.25701860753840161</v>
      </c>
      <c r="D184" s="302">
        <f t="shared" si="55"/>
        <v>0.81649018025983278</v>
      </c>
      <c r="E184" s="303"/>
      <c r="F184" s="302">
        <v>0.47758902195041253</v>
      </c>
      <c r="G184" s="302">
        <v>0.29211089898355308</v>
      </c>
      <c r="H184" s="302">
        <f t="shared" si="56"/>
        <v>0.76969992093396566</v>
      </c>
      <c r="I184" s="303"/>
      <c r="J184" s="302">
        <v>0.52648929855408633</v>
      </c>
      <c r="K184" s="302">
        <v>0.32233818057378005</v>
      </c>
      <c r="L184" s="302">
        <f t="shared" si="57"/>
        <v>0.84882747912786638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0.21263621445648348</v>
      </c>
      <c r="C185" s="302">
        <v>0.23545983331628281</v>
      </c>
      <c r="D185" s="302">
        <f t="shared" si="55"/>
        <v>0.44809604777276629</v>
      </c>
      <c r="E185" s="303"/>
      <c r="F185" s="302">
        <v>0.28218426694228915</v>
      </c>
      <c r="G185" s="302">
        <v>0.25014372126006967</v>
      </c>
      <c r="H185" s="302">
        <f t="shared" si="56"/>
        <v>0.53232798820235883</v>
      </c>
      <c r="I185" s="303"/>
      <c r="J185" s="302">
        <v>0.34084148372038053</v>
      </c>
      <c r="K185" s="302">
        <v>0.32582409054133027</v>
      </c>
      <c r="L185" s="302">
        <f t="shared" si="57"/>
        <v>0.6666655742617108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0.1354226888553888</v>
      </c>
      <c r="C186" s="302">
        <v>5.4498808703816577</v>
      </c>
      <c r="D186" s="302">
        <f t="shared" si="55"/>
        <v>5.5853035592370466</v>
      </c>
      <c r="E186" s="303"/>
      <c r="F186" s="302">
        <v>0.15665393255455831</v>
      </c>
      <c r="G186" s="302">
        <v>5.4253417488187559</v>
      </c>
      <c r="H186" s="302">
        <f t="shared" si="56"/>
        <v>5.5819956813733143</v>
      </c>
      <c r="I186" s="303"/>
      <c r="J186" s="302">
        <v>0.27930562154529326</v>
      </c>
      <c r="K186" s="302">
        <v>5.8036490435530155</v>
      </c>
      <c r="L186" s="302">
        <f t="shared" si="57"/>
        <v>6.0829546650983088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0.40008163023918158</v>
      </c>
      <c r="C187" s="302">
        <v>1.5546992686718599</v>
      </c>
      <c r="D187" s="302">
        <f t="shared" si="55"/>
        <v>1.9547808989110416</v>
      </c>
      <c r="E187" s="303"/>
      <c r="F187" s="302">
        <v>0.48345937782454518</v>
      </c>
      <c r="G187" s="302">
        <v>1.4696865510177202</v>
      </c>
      <c r="H187" s="302">
        <f t="shared" si="56"/>
        <v>1.9531459288422655</v>
      </c>
      <c r="I187" s="303"/>
      <c r="J187" s="302">
        <v>0.5681869563423777</v>
      </c>
      <c r="K187" s="302">
        <v>1.1730292827836815</v>
      </c>
      <c r="L187" s="302">
        <f t="shared" si="57"/>
        <v>1.7412162391260591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2.5696144033514878</v>
      </c>
      <c r="C189" s="311">
        <f t="shared" ref="C189:D189" si="58">SUM(C179:C187)</f>
        <v>10.162385596648528</v>
      </c>
      <c r="D189" s="311">
        <f t="shared" si="58"/>
        <v>12.732000000000017</v>
      </c>
      <c r="E189" s="311"/>
      <c r="F189" s="311">
        <f t="shared" ref="F189:H189" si="59">SUM(F179:F187)</f>
        <v>3.2061116460835741</v>
      </c>
      <c r="G189" s="311">
        <f t="shared" si="59"/>
        <v>10.636888353916401</v>
      </c>
      <c r="H189" s="311">
        <f t="shared" si="59"/>
        <v>13.842999999999975</v>
      </c>
      <c r="I189" s="311"/>
      <c r="J189" s="311">
        <f t="shared" ref="J189:L189" si="60">SUM(J179:J187)</f>
        <v>3.698848498191631</v>
      </c>
      <c r="K189" s="311">
        <f t="shared" si="60"/>
        <v>11.008151501808396</v>
      </c>
      <c r="L189" s="311">
        <f t="shared" si="60"/>
        <v>14.707000000000027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1.3709700482807439</v>
      </c>
      <c r="C196" s="302">
        <v>1.816947064048009</v>
      </c>
      <c r="D196" s="302">
        <f>SUM(B196:C196)</f>
        <v>3.1879171123287531</v>
      </c>
      <c r="E196" s="303"/>
      <c r="F196" s="302">
        <v>1.5468811631847699</v>
      </c>
      <c r="G196" s="302">
        <v>2.0432902850116763</v>
      </c>
      <c r="H196" s="302">
        <f>SUM(F196:G196)</f>
        <v>3.590171448196446</v>
      </c>
      <c r="I196" s="303"/>
      <c r="J196" s="302">
        <v>2.1721993569744447</v>
      </c>
      <c r="K196" s="302">
        <v>2.914924658452636</v>
      </c>
      <c r="L196" s="302">
        <f>SUM(J196:K196)</f>
        <v>5.0871240154270811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0.42267185963902604</v>
      </c>
      <c r="C197" s="302">
        <v>0.34087279967328249</v>
      </c>
      <c r="D197" s="302">
        <f t="shared" ref="D197:D204" si="61">SUM(B197:C197)</f>
        <v>0.76354465931230853</v>
      </c>
      <c r="E197" s="303"/>
      <c r="F197" s="302">
        <v>0.55195491879919056</v>
      </c>
      <c r="G197" s="302">
        <v>0.4625375543081825</v>
      </c>
      <c r="H197" s="302">
        <f t="shared" ref="H197:H204" si="62">SUM(F197:G197)</f>
        <v>1.014492473107373</v>
      </c>
      <c r="I197" s="303"/>
      <c r="J197" s="302">
        <v>0.72784768534373456</v>
      </c>
      <c r="K197" s="302">
        <v>0.55876050564428559</v>
      </c>
      <c r="L197" s="302">
        <f t="shared" ref="L197:L204" si="63">SUM(J197:K197)</f>
        <v>1.2866081909880203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0.46553119725676378</v>
      </c>
      <c r="C198" s="302">
        <v>0.32943499709076857</v>
      </c>
      <c r="D198" s="302">
        <f t="shared" si="61"/>
        <v>0.79496619434753235</v>
      </c>
      <c r="E198" s="303"/>
      <c r="F198" s="302">
        <v>0.55868553610372718</v>
      </c>
      <c r="G198" s="302">
        <v>0.40686967873069441</v>
      </c>
      <c r="H198" s="302">
        <f t="shared" si="62"/>
        <v>0.96555521483442153</v>
      </c>
      <c r="I198" s="303"/>
      <c r="J198" s="302">
        <v>0.74781764727534439</v>
      </c>
      <c r="K198" s="302">
        <v>0.4380507815935179</v>
      </c>
      <c r="L198" s="302">
        <f t="shared" si="63"/>
        <v>1.1858684288688623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0.97216442562801886</v>
      </c>
      <c r="C199" s="302">
        <v>0.3382232538993668</v>
      </c>
      <c r="D199" s="302">
        <f t="shared" si="61"/>
        <v>1.3103876795273857</v>
      </c>
      <c r="E199" s="303"/>
      <c r="F199" s="302">
        <v>1.015500647110317</v>
      </c>
      <c r="G199" s="302">
        <v>0.42122791970622975</v>
      </c>
      <c r="H199" s="302">
        <f t="shared" si="62"/>
        <v>1.4367285668165466</v>
      </c>
      <c r="I199" s="303"/>
      <c r="J199" s="302">
        <v>1.3524085579072136</v>
      </c>
      <c r="K199" s="302">
        <v>0.54363808585645168</v>
      </c>
      <c r="L199" s="302">
        <f t="shared" si="63"/>
        <v>1.8960466437636652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1.3055214516065157</v>
      </c>
      <c r="C200" s="302">
        <v>1.9125939633199507</v>
      </c>
      <c r="D200" s="302">
        <f t="shared" si="61"/>
        <v>3.2181154149264666</v>
      </c>
      <c r="E200" s="303"/>
      <c r="F200" s="302">
        <v>1.200745222332757</v>
      </c>
      <c r="G200" s="302">
        <v>1.5682825108100324</v>
      </c>
      <c r="H200" s="302">
        <f t="shared" si="62"/>
        <v>2.7690277331427895</v>
      </c>
      <c r="I200" s="303"/>
      <c r="J200" s="302">
        <v>1.1929137758223234</v>
      </c>
      <c r="K200" s="302">
        <v>1.3822000922461151</v>
      </c>
      <c r="L200" s="302">
        <f t="shared" si="63"/>
        <v>2.5751138680684384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1.1457405350446246</v>
      </c>
      <c r="C201" s="302">
        <v>0.24686258908658851</v>
      </c>
      <c r="D201" s="302">
        <f t="shared" si="61"/>
        <v>1.3926031241312131</v>
      </c>
      <c r="E201" s="303"/>
      <c r="F201" s="302">
        <v>1.0562921143105961</v>
      </c>
      <c r="G201" s="302">
        <v>0.28227226824243373</v>
      </c>
      <c r="H201" s="302">
        <f t="shared" si="62"/>
        <v>1.3385643825530298</v>
      </c>
      <c r="I201" s="303"/>
      <c r="J201" s="302">
        <v>1.3060466624522724</v>
      </c>
      <c r="K201" s="302">
        <v>0.3580482081802096</v>
      </c>
      <c r="L201" s="302">
        <f t="shared" si="63"/>
        <v>1.6640948706324821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1.3478618528356476</v>
      </c>
      <c r="C202" s="302">
        <v>0.89457680395414463</v>
      </c>
      <c r="D202" s="302">
        <f t="shared" si="61"/>
        <v>2.2424386567897923</v>
      </c>
      <c r="E202" s="303"/>
      <c r="F202" s="302">
        <v>1.4026116194350822</v>
      </c>
      <c r="G202" s="302">
        <v>0.98292357138265229</v>
      </c>
      <c r="H202" s="302">
        <f t="shared" si="62"/>
        <v>2.3855351908177345</v>
      </c>
      <c r="I202" s="303"/>
      <c r="J202" s="302">
        <v>2.0095943948671859</v>
      </c>
      <c r="K202" s="302">
        <v>1.2178080916796299</v>
      </c>
      <c r="L202" s="302">
        <f t="shared" si="63"/>
        <v>3.2274024865468158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0.13605747055061046</v>
      </c>
      <c r="C203" s="302">
        <v>0.8923519734814247</v>
      </c>
      <c r="D203" s="302">
        <f t="shared" si="61"/>
        <v>1.028409444032035</v>
      </c>
      <c r="E203" s="303"/>
      <c r="F203" s="302">
        <v>0.12398384412454447</v>
      </c>
      <c r="G203" s="302">
        <v>1.0163011130169179</v>
      </c>
      <c r="H203" s="302">
        <f t="shared" si="62"/>
        <v>1.1402849571414624</v>
      </c>
      <c r="I203" s="303"/>
      <c r="J203" s="302">
        <v>0.30668086495441965</v>
      </c>
      <c r="K203" s="302">
        <v>1.3949021528581016</v>
      </c>
      <c r="L203" s="302">
        <f t="shared" si="63"/>
        <v>1.7015830178125213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8.5261431604629561</v>
      </c>
      <c r="C204" s="302">
        <v>5.9864745541415409</v>
      </c>
      <c r="D204" s="302">
        <f t="shared" si="61"/>
        <v>14.512617714604497</v>
      </c>
      <c r="E204" s="303"/>
      <c r="F204" s="302">
        <v>8.1334474880907539</v>
      </c>
      <c r="G204" s="302">
        <v>5.5661925452994607</v>
      </c>
      <c r="H204" s="302">
        <f t="shared" si="62"/>
        <v>13.699640033390214</v>
      </c>
      <c r="I204" s="303"/>
      <c r="J204" s="302">
        <v>9.3240883724244075</v>
      </c>
      <c r="K204" s="302">
        <v>6.8820701054677116</v>
      </c>
      <c r="L204" s="302">
        <f t="shared" si="63"/>
        <v>16.206158477892117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15.692662001304907</v>
      </c>
      <c r="C206" s="311">
        <f t="shared" ref="C206:D206" si="64">SUM(C196:C204)</f>
        <v>12.758337998695076</v>
      </c>
      <c r="D206" s="311">
        <f t="shared" si="64"/>
        <v>28.450999999999986</v>
      </c>
      <c r="E206" s="311"/>
      <c r="F206" s="311">
        <f t="shared" ref="F206:H206" si="65">SUM(F196:F204)</f>
        <v>15.590102553491738</v>
      </c>
      <c r="G206" s="311">
        <f t="shared" si="65"/>
        <v>12.74989744650828</v>
      </c>
      <c r="H206" s="311">
        <f t="shared" si="65"/>
        <v>28.340000000000018</v>
      </c>
      <c r="I206" s="311"/>
      <c r="J206" s="311">
        <f t="shared" ref="J206:L206" si="66">SUM(J196:J204)</f>
        <v>19.139597318021345</v>
      </c>
      <c r="K206" s="311">
        <f t="shared" si="66"/>
        <v>15.690402681978659</v>
      </c>
      <c r="L206" s="311">
        <f t="shared" si="66"/>
        <v>34.83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5.8168856177601529E-2</v>
      </c>
      <c r="C213" s="302">
        <v>0.12057764183643037</v>
      </c>
      <c r="D213" s="302">
        <f>SUM(B213:C213)</f>
        <v>0.17874649801403189</v>
      </c>
      <c r="E213" s="303"/>
      <c r="F213" s="302">
        <v>8.7719084213115486E-2</v>
      </c>
      <c r="G213" s="302">
        <v>0.12173447817380503</v>
      </c>
      <c r="H213" s="302">
        <f>SUM(F213:G213)</f>
        <v>0.20945356238692053</v>
      </c>
      <c r="I213" s="303"/>
      <c r="J213" s="302">
        <v>0.10494395496011354</v>
      </c>
      <c r="K213" s="302">
        <v>0.13386032565412492</v>
      </c>
      <c r="L213" s="302">
        <f>SUM(J213:K213)</f>
        <v>0.23880428061423847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6.2098707644549257E-2</v>
      </c>
      <c r="C214" s="302">
        <v>0.17583033228178216</v>
      </c>
      <c r="D214" s="302">
        <f t="shared" ref="D214:D221" si="67">SUM(B214:C214)</f>
        <v>0.23792903992633141</v>
      </c>
      <c r="E214" s="303"/>
      <c r="F214" s="302">
        <v>9.9238599733738622E-2</v>
      </c>
      <c r="G214" s="302">
        <v>0.19694679475392662</v>
      </c>
      <c r="H214" s="302">
        <f t="shared" ref="H214:H221" si="68">SUM(F214:G214)</f>
        <v>0.29618539448766523</v>
      </c>
      <c r="I214" s="303"/>
      <c r="J214" s="302">
        <v>0.1106521037527539</v>
      </c>
      <c r="K214" s="302">
        <v>0.22116043164054378</v>
      </c>
      <c r="L214" s="302">
        <f t="shared" ref="L214:L221" si="69">SUM(J214:K214)</f>
        <v>0.33181253539329769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7.7624509802477024E-2</v>
      </c>
      <c r="C215" s="302">
        <v>0.20371311423072422</v>
      </c>
      <c r="D215" s="302">
        <f t="shared" si="67"/>
        <v>0.28133762403320123</v>
      </c>
      <c r="E215" s="303"/>
      <c r="F215" s="302">
        <v>0.11378289186098894</v>
      </c>
      <c r="G215" s="302">
        <v>0.18326502416222173</v>
      </c>
      <c r="H215" s="302">
        <f t="shared" si="68"/>
        <v>0.29704791602321068</v>
      </c>
      <c r="I215" s="303"/>
      <c r="J215" s="302">
        <v>0.11520692555077298</v>
      </c>
      <c r="K215" s="302">
        <v>0.17264792682023222</v>
      </c>
      <c r="L215" s="302">
        <f t="shared" si="69"/>
        <v>0.28785485237100522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0.14907333813706369</v>
      </c>
      <c r="C216" s="302">
        <v>6.6064076089600687E-2</v>
      </c>
      <c r="D216" s="302">
        <f t="shared" si="67"/>
        <v>0.21513741422666438</v>
      </c>
      <c r="E216" s="303"/>
      <c r="F216" s="302">
        <v>0.16236661082755366</v>
      </c>
      <c r="G216" s="302">
        <v>9.3532071138918246E-2</v>
      </c>
      <c r="H216" s="302">
        <f t="shared" si="68"/>
        <v>0.25589868196647192</v>
      </c>
      <c r="I216" s="303"/>
      <c r="J216" s="302">
        <v>0.13909648970440822</v>
      </c>
      <c r="K216" s="302">
        <v>8.648643020406073E-2</v>
      </c>
      <c r="L216" s="302">
        <f t="shared" si="69"/>
        <v>0.22558291990846896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1.6729118360696949E-2</v>
      </c>
      <c r="C217" s="302">
        <v>0.17254182065460488</v>
      </c>
      <c r="D217" s="302">
        <f t="shared" si="67"/>
        <v>0.18927093901530184</v>
      </c>
      <c r="E217" s="303"/>
      <c r="F217" s="302">
        <v>2.832778149222652E-2</v>
      </c>
      <c r="G217" s="302">
        <v>0.12585170157630235</v>
      </c>
      <c r="H217" s="302">
        <f t="shared" si="68"/>
        <v>0.15417948306852886</v>
      </c>
      <c r="I217" s="303"/>
      <c r="J217" s="302">
        <v>4.0761442472035427E-2</v>
      </c>
      <c r="K217" s="302">
        <v>0.10465186834861187</v>
      </c>
      <c r="L217" s="302">
        <f t="shared" si="69"/>
        <v>0.14541331082064729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3.9316360881290056E-2</v>
      </c>
      <c r="C218" s="302">
        <v>3.1818542681135063E-2</v>
      </c>
      <c r="D218" s="302">
        <f t="shared" si="67"/>
        <v>7.113490356242512E-2</v>
      </c>
      <c r="E218" s="303"/>
      <c r="F218" s="302">
        <v>5.39947471812883E-2</v>
      </c>
      <c r="G218" s="302">
        <v>4.2601769642119584E-2</v>
      </c>
      <c r="H218" s="302">
        <f t="shared" si="68"/>
        <v>9.6596516823407891E-2</v>
      </c>
      <c r="I218" s="303"/>
      <c r="J218" s="302">
        <v>5.3579738762635977E-2</v>
      </c>
      <c r="K218" s="302">
        <v>4.209425227042745E-2</v>
      </c>
      <c r="L218" s="302">
        <f t="shared" si="69"/>
        <v>9.5673991033063427E-2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5.7639860297214102E-2</v>
      </c>
      <c r="C219" s="302">
        <v>5.4633701330384386E-2</v>
      </c>
      <c r="D219" s="302">
        <f t="shared" si="67"/>
        <v>0.11227356162759849</v>
      </c>
      <c r="E219" s="303"/>
      <c r="F219" s="302">
        <v>6.5089135328829206E-2</v>
      </c>
      <c r="G219" s="302">
        <v>6.4580025616246525E-2</v>
      </c>
      <c r="H219" s="302">
        <f t="shared" si="68"/>
        <v>0.12966916094507575</v>
      </c>
      <c r="I219" s="303"/>
      <c r="J219" s="302">
        <v>6.5392014904583726E-2</v>
      </c>
      <c r="K219" s="302">
        <v>8.5164967199820876E-2</v>
      </c>
      <c r="L219" s="302">
        <f t="shared" si="69"/>
        <v>0.1505569821044046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6.3384579916696479E-3</v>
      </c>
      <c r="C220" s="302">
        <v>5.3505971156071939E-2</v>
      </c>
      <c r="D220" s="302">
        <f t="shared" si="67"/>
        <v>5.9844429147741587E-2</v>
      </c>
      <c r="E220" s="303"/>
      <c r="F220" s="302">
        <v>8.2500609100939863E-3</v>
      </c>
      <c r="G220" s="302">
        <v>3.3114177902193134E-2</v>
      </c>
      <c r="H220" s="302">
        <f t="shared" si="68"/>
        <v>4.1364238812287124E-2</v>
      </c>
      <c r="I220" s="303"/>
      <c r="J220" s="302">
        <v>1.0030507568760618E-2</v>
      </c>
      <c r="K220" s="302">
        <v>3.70061019145509E-2</v>
      </c>
      <c r="L220" s="302">
        <f t="shared" si="69"/>
        <v>4.7036609483311516E-2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6.6441219004076679E-2</v>
      </c>
      <c r="C221" s="302">
        <v>0.12088437144262983</v>
      </c>
      <c r="D221" s="302">
        <f t="shared" si="67"/>
        <v>0.18732559044670649</v>
      </c>
      <c r="E221" s="303"/>
      <c r="F221" s="302">
        <v>7.8501574048990441E-2</v>
      </c>
      <c r="G221" s="302">
        <v>0.12210347143744418</v>
      </c>
      <c r="H221" s="302">
        <f t="shared" si="68"/>
        <v>0.20060504548643462</v>
      </c>
      <c r="I221" s="303"/>
      <c r="J221" s="302">
        <v>6.2736255148272649E-2</v>
      </c>
      <c r="K221" s="302">
        <v>0.12652826312329046</v>
      </c>
      <c r="L221" s="302">
        <f t="shared" si="69"/>
        <v>0.1892645182715631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0.53343042829663889</v>
      </c>
      <c r="C223" s="311">
        <f t="shared" ref="C223:D223" si="70">SUM(C213:C221)</f>
        <v>0.99956957170336347</v>
      </c>
      <c r="D223" s="311">
        <f t="shared" si="70"/>
        <v>1.5330000000000026</v>
      </c>
      <c r="E223" s="311"/>
      <c r="F223" s="311">
        <f t="shared" ref="F223:H223" si="71">SUM(F213:F221)</f>
        <v>0.69727048559682525</v>
      </c>
      <c r="G223" s="311">
        <f t="shared" si="71"/>
        <v>0.98372951440317735</v>
      </c>
      <c r="H223" s="311">
        <f t="shared" si="71"/>
        <v>1.6810000000000027</v>
      </c>
      <c r="I223" s="311"/>
      <c r="J223" s="311">
        <f t="shared" ref="J223:L223" si="72">SUM(J213:J221)</f>
        <v>0.70239943282433703</v>
      </c>
      <c r="K223" s="311">
        <f t="shared" si="72"/>
        <v>1.0096005671756632</v>
      </c>
      <c r="L223" s="311">
        <f t="shared" si="72"/>
        <v>1.7120000000000002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8.4659494028785101E-2</v>
      </c>
      <c r="C230" s="302">
        <v>0.24756860830420854</v>
      </c>
      <c r="D230" s="302">
        <f>SUM(B230:C230)</f>
        <v>0.33222810233299366</v>
      </c>
      <c r="E230" s="303"/>
      <c r="F230" s="302">
        <v>5.9056760160316482E-2</v>
      </c>
      <c r="G230" s="302">
        <v>0.17074255305774849</v>
      </c>
      <c r="H230" s="302">
        <f>SUM(F230:G230)</f>
        <v>0.22979931321806496</v>
      </c>
      <c r="I230" s="303"/>
      <c r="J230" s="302">
        <v>8.2376357685268228E-2</v>
      </c>
      <c r="K230" s="302">
        <v>0.18998562568101543</v>
      </c>
      <c r="L230" s="302">
        <f>SUM(J230:K230)</f>
        <v>0.27236198336628364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0.16848761209084992</v>
      </c>
      <c r="C231" s="302">
        <v>0.76389624554071744</v>
      </c>
      <c r="D231" s="302">
        <f t="shared" ref="D231:D238" si="73">SUM(B231:C231)</f>
        <v>0.93238385763156739</v>
      </c>
      <c r="E231" s="303"/>
      <c r="F231" s="302">
        <v>0.1300763612436161</v>
      </c>
      <c r="G231" s="302">
        <v>0.57980077581240541</v>
      </c>
      <c r="H231" s="302">
        <f t="shared" ref="H231:H238" si="74">SUM(F231:G231)</f>
        <v>0.70987713705602151</v>
      </c>
      <c r="I231" s="303"/>
      <c r="J231" s="302">
        <v>0.18846281186364688</v>
      </c>
      <c r="K231" s="302">
        <v>0.74125123992510311</v>
      </c>
      <c r="L231" s="302">
        <f t="shared" ref="L231:L238" si="75">SUM(J231:K231)</f>
        <v>0.92971405178875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0.12259941311891351</v>
      </c>
      <c r="C232" s="302">
        <v>0.30167968220703406</v>
      </c>
      <c r="D232" s="302">
        <f t="shared" si="73"/>
        <v>0.42427909532594754</v>
      </c>
      <c r="E232" s="303"/>
      <c r="F232" s="302">
        <v>8.2456905929102445E-2</v>
      </c>
      <c r="G232" s="302">
        <v>0.22151812042349142</v>
      </c>
      <c r="H232" s="302">
        <f t="shared" si="74"/>
        <v>0.30397502635259388</v>
      </c>
      <c r="I232" s="303"/>
      <c r="J232" s="302">
        <v>0.10424959416599583</v>
      </c>
      <c r="K232" s="302">
        <v>0.24676479410740906</v>
      </c>
      <c r="L232" s="302">
        <f t="shared" si="75"/>
        <v>0.35101438827340492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0.16584619006963208</v>
      </c>
      <c r="C233" s="302">
        <v>0.1063102201693697</v>
      </c>
      <c r="D233" s="302">
        <f t="shared" si="73"/>
        <v>0.27215641023900178</v>
      </c>
      <c r="E233" s="303"/>
      <c r="F233" s="302">
        <v>7.9038893878047578E-2</v>
      </c>
      <c r="G233" s="302">
        <v>7.4309115873257711E-2</v>
      </c>
      <c r="H233" s="302">
        <f t="shared" si="74"/>
        <v>0.1533480097513053</v>
      </c>
      <c r="I233" s="303"/>
      <c r="J233" s="302">
        <v>6.6445902010236813E-2</v>
      </c>
      <c r="K233" s="302">
        <v>8.9820965659191163E-2</v>
      </c>
      <c r="L233" s="302">
        <f t="shared" si="75"/>
        <v>0.15626686766942799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8.5507267510059673E-3</v>
      </c>
      <c r="C234" s="302">
        <v>0.19063808217097086</v>
      </c>
      <c r="D234" s="302">
        <f t="shared" si="73"/>
        <v>0.19918880892197682</v>
      </c>
      <c r="E234" s="303"/>
      <c r="F234" s="302">
        <v>6.0121895641314796E-3</v>
      </c>
      <c r="G234" s="302">
        <v>9.2293944508214432E-2</v>
      </c>
      <c r="H234" s="302">
        <f t="shared" si="74"/>
        <v>9.830613407234591E-2</v>
      </c>
      <c r="I234" s="303"/>
      <c r="J234" s="302">
        <v>1.0819647686955883E-2</v>
      </c>
      <c r="K234" s="302">
        <v>7.2587920403704431E-2</v>
      </c>
      <c r="L234" s="302">
        <f t="shared" si="75"/>
        <v>8.3407568090660314E-2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2.3977899343858401E-2</v>
      </c>
      <c r="C235" s="302">
        <v>3.6466455657605139E-2</v>
      </c>
      <c r="D235" s="302">
        <f t="shared" si="73"/>
        <v>6.0444355001463543E-2</v>
      </c>
      <c r="E235" s="303"/>
      <c r="F235" s="302">
        <v>1.2782134221029924E-2</v>
      </c>
      <c r="G235" s="302">
        <v>2.3341027872987568E-2</v>
      </c>
      <c r="H235" s="302">
        <f t="shared" si="74"/>
        <v>3.6123162094017489E-2</v>
      </c>
      <c r="I235" s="303"/>
      <c r="J235" s="302">
        <v>1.6001564893343489E-2</v>
      </c>
      <c r="K235" s="302">
        <v>3.7255302696583024E-2</v>
      </c>
      <c r="L235" s="302">
        <f t="shared" si="75"/>
        <v>5.325686758992651E-2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0.10268259505663946</v>
      </c>
      <c r="C236" s="302">
        <v>7.3509019866904182E-2</v>
      </c>
      <c r="D236" s="302">
        <f t="shared" si="73"/>
        <v>0.17619161492354363</v>
      </c>
      <c r="E236" s="303"/>
      <c r="F236" s="302">
        <v>5.6198231267901064E-2</v>
      </c>
      <c r="G236" s="302">
        <v>4.8443690102399822E-2</v>
      </c>
      <c r="H236" s="302">
        <f t="shared" si="74"/>
        <v>0.10464192137030089</v>
      </c>
      <c r="I236" s="303"/>
      <c r="J236" s="302">
        <v>7.1489930082627634E-2</v>
      </c>
      <c r="K236" s="302">
        <v>7.8383839846117617E-2</v>
      </c>
      <c r="L236" s="302">
        <f t="shared" si="75"/>
        <v>0.14987376992874524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5.9056757409083468E-3</v>
      </c>
      <c r="C237" s="302">
        <v>2.6117502175332472E-2</v>
      </c>
      <c r="D237" s="302">
        <f t="shared" si="73"/>
        <v>3.2023177916240819E-2</v>
      </c>
      <c r="E237" s="303"/>
      <c r="F237" s="302">
        <v>3.3700083706909877E-3</v>
      </c>
      <c r="G237" s="302">
        <v>1.2227516901944903E-2</v>
      </c>
      <c r="H237" s="302">
        <f t="shared" si="74"/>
        <v>1.5597525272635891E-2</v>
      </c>
      <c r="I237" s="303"/>
      <c r="J237" s="302">
        <v>5.3738134185076468E-3</v>
      </c>
      <c r="K237" s="302">
        <v>1.4949746066021535E-2</v>
      </c>
      <c r="L237" s="302">
        <f t="shared" si="75"/>
        <v>2.0323559484529182E-2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2.9244372185369967E-2</v>
      </c>
      <c r="C238" s="302">
        <v>4.1860205521896669E-2</v>
      </c>
      <c r="D238" s="302">
        <f t="shared" si="73"/>
        <v>7.1104577707266636E-2</v>
      </c>
      <c r="E238" s="303"/>
      <c r="F238" s="302">
        <v>1.6869770104656383E-2</v>
      </c>
      <c r="G238" s="302">
        <v>1.9462000708058015E-2</v>
      </c>
      <c r="H238" s="302">
        <f t="shared" si="74"/>
        <v>3.6331770812714395E-2</v>
      </c>
      <c r="I238" s="303"/>
      <c r="J238" s="302">
        <v>2.0156651150038604E-2</v>
      </c>
      <c r="K238" s="302">
        <v>1.8624292658229399E-2</v>
      </c>
      <c r="L238" s="302">
        <f t="shared" si="75"/>
        <v>3.8780943808268006E-2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0.71195397838596286</v>
      </c>
      <c r="C240" s="311">
        <f t="shared" ref="C240:D240" si="76">SUM(C230:C238)</f>
        <v>1.7880460216140388</v>
      </c>
      <c r="D240" s="311">
        <f t="shared" si="76"/>
        <v>2.5000000000000018</v>
      </c>
      <c r="E240" s="311"/>
      <c r="F240" s="311">
        <f t="shared" ref="F240:H240" si="77">SUM(F230:F238)</f>
        <v>0.44586125473949245</v>
      </c>
      <c r="G240" s="311">
        <f t="shared" si="77"/>
        <v>1.2421387452605079</v>
      </c>
      <c r="H240" s="311">
        <f t="shared" si="77"/>
        <v>1.6880000000000002</v>
      </c>
      <c r="I240" s="311"/>
      <c r="J240" s="311">
        <f t="shared" ref="J240:L240" si="78">SUM(J230:J238)</f>
        <v>0.56537627295662096</v>
      </c>
      <c r="K240" s="311">
        <f t="shared" si="78"/>
        <v>1.4896237270433745</v>
      </c>
      <c r="L240" s="311">
        <f t="shared" si="78"/>
        <v>2.0549999999999957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0.11530511313739007</v>
      </c>
      <c r="C247" s="302">
        <v>0.17976132009587512</v>
      </c>
      <c r="D247" s="302">
        <f>SUM(B247:C247)</f>
        <v>0.2950664332332652</v>
      </c>
      <c r="E247" s="303"/>
      <c r="F247" s="302">
        <v>0.15094941080403876</v>
      </c>
      <c r="G247" s="302">
        <v>0.20120133986865174</v>
      </c>
      <c r="H247" s="302">
        <f>SUM(F247:G247)</f>
        <v>0.35215075067269053</v>
      </c>
      <c r="I247" s="303"/>
      <c r="J247" s="302">
        <v>0.17580377944720391</v>
      </c>
      <c r="K247" s="302">
        <v>0.18179257783351621</v>
      </c>
      <c r="L247" s="302">
        <f>SUM(J247:K247)</f>
        <v>0.35759635728072015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0.15401903356825222</v>
      </c>
      <c r="C248" s="302">
        <v>0.28026704019552057</v>
      </c>
      <c r="D248" s="302">
        <f t="shared" ref="D248:D255" si="79">SUM(B248:C248)</f>
        <v>0.43428607376377282</v>
      </c>
      <c r="E248" s="303"/>
      <c r="F248" s="302">
        <v>0.23474756381028117</v>
      </c>
      <c r="G248" s="302">
        <v>0.34201309921093742</v>
      </c>
      <c r="H248" s="302">
        <f t="shared" ref="H248:H255" si="80">SUM(F248:G248)</f>
        <v>0.57676066302121853</v>
      </c>
      <c r="I248" s="303"/>
      <c r="J248" s="302">
        <v>0.2993870158305344</v>
      </c>
      <c r="K248" s="302">
        <v>0.39211965838399421</v>
      </c>
      <c r="L248" s="302">
        <f t="shared" ref="L248:L255" si="81">SUM(J248:K248)</f>
        <v>0.6915066742145286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0.22089654435277115</v>
      </c>
      <c r="C249" s="302">
        <v>0.27984600776604179</v>
      </c>
      <c r="D249" s="302">
        <f t="shared" si="79"/>
        <v>0.50074255211881291</v>
      </c>
      <c r="E249" s="303"/>
      <c r="F249" s="302">
        <v>0.27710493112807494</v>
      </c>
      <c r="G249" s="302">
        <v>0.31390783039498366</v>
      </c>
      <c r="H249" s="302">
        <f t="shared" si="80"/>
        <v>0.59101276152305859</v>
      </c>
      <c r="I249" s="303"/>
      <c r="J249" s="302">
        <v>0.29110733918369514</v>
      </c>
      <c r="K249" s="302">
        <v>0.26150644368266751</v>
      </c>
      <c r="L249" s="302">
        <f t="shared" si="81"/>
        <v>0.55261378286636265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0.60070936949015385</v>
      </c>
      <c r="C250" s="302">
        <v>0.33164139856031521</v>
      </c>
      <c r="D250" s="302">
        <f t="shared" si="79"/>
        <v>0.93235076805046901</v>
      </c>
      <c r="E250" s="303"/>
      <c r="F250" s="302">
        <v>0.57986743326999379</v>
      </c>
      <c r="G250" s="302">
        <v>0.34898104081112263</v>
      </c>
      <c r="H250" s="302">
        <f t="shared" si="80"/>
        <v>0.92884847408111648</v>
      </c>
      <c r="I250" s="303"/>
      <c r="J250" s="302">
        <v>0.42207239639922828</v>
      </c>
      <c r="K250" s="302">
        <v>0.33623191348532155</v>
      </c>
      <c r="L250" s="302">
        <f t="shared" si="81"/>
        <v>0.75830430988454989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5.7632128985839618E-3</v>
      </c>
      <c r="C251" s="302">
        <v>2.7102532116100711E-2</v>
      </c>
      <c r="D251" s="302">
        <f t="shared" si="79"/>
        <v>3.2865745014684672E-2</v>
      </c>
      <c r="E251" s="303"/>
      <c r="F251" s="302">
        <v>6.5889075129274936E-3</v>
      </c>
      <c r="G251" s="302">
        <v>1.9740156338626233E-2</v>
      </c>
      <c r="H251" s="302">
        <f t="shared" si="80"/>
        <v>2.6329063851553727E-2</v>
      </c>
      <c r="I251" s="303"/>
      <c r="J251" s="302">
        <v>1.122301788252727E-2</v>
      </c>
      <c r="K251" s="302">
        <v>1.5492003472182204E-2</v>
      </c>
      <c r="L251" s="302">
        <f t="shared" si="81"/>
        <v>2.6715021354709476E-2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5.5625078187544084E-3</v>
      </c>
      <c r="C252" s="302">
        <v>8.5896014511288067E-3</v>
      </c>
      <c r="D252" s="302">
        <f t="shared" si="79"/>
        <v>1.4152109269883216E-2</v>
      </c>
      <c r="E252" s="303"/>
      <c r="F252" s="302">
        <v>8.6581671348133493E-3</v>
      </c>
      <c r="G252" s="302">
        <v>7.8155293283109235E-3</v>
      </c>
      <c r="H252" s="302">
        <f t="shared" si="80"/>
        <v>1.6473696463124271E-2</v>
      </c>
      <c r="I252" s="303"/>
      <c r="J252" s="302">
        <v>1.0349859827378611E-2</v>
      </c>
      <c r="K252" s="302">
        <v>9.7655694885119566E-3</v>
      </c>
      <c r="L252" s="302">
        <f t="shared" si="81"/>
        <v>2.0115429315890568E-2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0.13968146569343262</v>
      </c>
      <c r="C253" s="302">
        <v>9.5249458399262743E-2</v>
      </c>
      <c r="D253" s="302">
        <f t="shared" si="79"/>
        <v>0.23493092409269536</v>
      </c>
      <c r="E253" s="303"/>
      <c r="F253" s="302">
        <v>0.14461112608123938</v>
      </c>
      <c r="G253" s="302">
        <v>8.7017939910832759E-2</v>
      </c>
      <c r="H253" s="302">
        <f t="shared" si="80"/>
        <v>0.23162906599207214</v>
      </c>
      <c r="I253" s="303"/>
      <c r="J253" s="302">
        <v>0.15589984876822799</v>
      </c>
      <c r="K253" s="302">
        <v>0.11426462941427022</v>
      </c>
      <c r="L253" s="302">
        <f t="shared" si="81"/>
        <v>0.27016447818249822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3.7617461263446911E-3</v>
      </c>
      <c r="C254" s="302">
        <v>1.0042051611422995E-2</v>
      </c>
      <c r="D254" s="302">
        <f t="shared" si="79"/>
        <v>1.3803797737767687E-2</v>
      </c>
      <c r="E254" s="303"/>
      <c r="F254" s="302">
        <v>3.4346692985342117E-3</v>
      </c>
      <c r="G254" s="302">
        <v>9.7612011729305594E-3</v>
      </c>
      <c r="H254" s="302">
        <f t="shared" si="80"/>
        <v>1.3195870471464772E-2</v>
      </c>
      <c r="I254" s="303"/>
      <c r="J254" s="302">
        <v>5.6119629963382123E-3</v>
      </c>
      <c r="K254" s="302">
        <v>1.2474390324868278E-2</v>
      </c>
      <c r="L254" s="302">
        <f t="shared" si="81"/>
        <v>1.8086353321206491E-2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1.3462846781420693E-2</v>
      </c>
      <c r="C255" s="302">
        <v>2.4338749937230654E-2</v>
      </c>
      <c r="D255" s="302">
        <f t="shared" si="79"/>
        <v>3.7801596718651347E-2</v>
      </c>
      <c r="E255" s="303"/>
      <c r="F255" s="302">
        <v>1.5238876590920705E-2</v>
      </c>
      <c r="G255" s="302">
        <v>1.9360777332782454E-2</v>
      </c>
      <c r="H255" s="302">
        <f t="shared" si="80"/>
        <v>3.4599653923703157E-2</v>
      </c>
      <c r="I255" s="303"/>
      <c r="J255" s="302">
        <v>1.6281326264939524E-2</v>
      </c>
      <c r="K255" s="302">
        <v>1.7616267314591812E-2</v>
      </c>
      <c r="L255" s="302">
        <f t="shared" si="81"/>
        <v>3.3897593579531336E-2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1.2591618398671036</v>
      </c>
      <c r="C257" s="311">
        <f t="shared" ref="C257:D257" si="82">SUM(C247:C255)</f>
        <v>1.2368381601328988</v>
      </c>
      <c r="D257" s="311">
        <f t="shared" si="82"/>
        <v>2.4960000000000022</v>
      </c>
      <c r="E257" s="311"/>
      <c r="F257" s="311">
        <f t="shared" ref="F257:H257" si="83">SUM(F247:F255)</f>
        <v>1.4212010856308239</v>
      </c>
      <c r="G257" s="311">
        <f t="shared" si="83"/>
        <v>1.3497989143691784</v>
      </c>
      <c r="H257" s="311">
        <f t="shared" si="83"/>
        <v>2.7710000000000026</v>
      </c>
      <c r="I257" s="311"/>
      <c r="J257" s="311">
        <f t="shared" ref="J257:L257" si="84">SUM(J247:J255)</f>
        <v>1.3877365466000733</v>
      </c>
      <c r="K257" s="311">
        <f t="shared" si="84"/>
        <v>1.3412634533999239</v>
      </c>
      <c r="L257" s="311">
        <f t="shared" si="84"/>
        <v>2.7289999999999974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0.26472170595196531</v>
      </c>
      <c r="C264" s="302">
        <v>0.47404056751422652</v>
      </c>
      <c r="D264" s="302">
        <f>SUM(B264:C264)</f>
        <v>0.73876227346619183</v>
      </c>
      <c r="E264" s="303"/>
      <c r="F264" s="302">
        <v>0.23040345171624757</v>
      </c>
      <c r="G264" s="302">
        <v>0.37477746557969532</v>
      </c>
      <c r="H264" s="302">
        <f>SUM(F264:G264)</f>
        <v>0.60518091729594292</v>
      </c>
      <c r="I264" s="303"/>
      <c r="J264" s="302">
        <v>0.28979596536512797</v>
      </c>
      <c r="K264" s="302">
        <v>0.45851379738253684</v>
      </c>
      <c r="L264" s="302">
        <f>SUM(J264:K264)</f>
        <v>0.74830976274766481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0.19647417900050598</v>
      </c>
      <c r="C265" s="302">
        <v>0.32069885992111141</v>
      </c>
      <c r="D265" s="302">
        <f t="shared" ref="D265:D272" si="85">SUM(B265:C265)</f>
        <v>0.51717303892161737</v>
      </c>
      <c r="E265" s="303"/>
      <c r="F265" s="302">
        <v>0.19625727609612298</v>
      </c>
      <c r="G265" s="302">
        <v>0.30858131715110731</v>
      </c>
      <c r="H265" s="302">
        <f t="shared" ref="H265:H272" si="86">SUM(F265:G265)</f>
        <v>0.50483859324723035</v>
      </c>
      <c r="I265" s="303"/>
      <c r="J265" s="302">
        <v>0.25239866541708689</v>
      </c>
      <c r="K265" s="302">
        <v>0.36543690756016795</v>
      </c>
      <c r="L265" s="302">
        <f t="shared" ref="L265:L272" si="87">SUM(J265:K265)</f>
        <v>0.61783557297725489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0.22372089577721638</v>
      </c>
      <c r="C266" s="302">
        <v>0.30268189305412874</v>
      </c>
      <c r="D266" s="302">
        <f t="shared" si="85"/>
        <v>0.52640278883134517</v>
      </c>
      <c r="E266" s="303"/>
      <c r="F266" s="302">
        <v>0.20171543731966954</v>
      </c>
      <c r="G266" s="302">
        <v>0.25577715668363388</v>
      </c>
      <c r="H266" s="302">
        <f t="shared" si="86"/>
        <v>0.45749259400330344</v>
      </c>
      <c r="I266" s="303"/>
      <c r="J266" s="302">
        <v>0.24115409647536776</v>
      </c>
      <c r="K266" s="302">
        <v>0.24208533813936992</v>
      </c>
      <c r="L266" s="302">
        <f t="shared" si="87"/>
        <v>0.48323943461473767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0.72671711309716036</v>
      </c>
      <c r="C267" s="302">
        <v>0.24221436806047558</v>
      </c>
      <c r="D267" s="302">
        <f t="shared" si="85"/>
        <v>0.96893148115763594</v>
      </c>
      <c r="E267" s="303"/>
      <c r="F267" s="302">
        <v>0.50929102360661138</v>
      </c>
      <c r="G267" s="302">
        <v>0.20354681018915471</v>
      </c>
      <c r="H267" s="302">
        <f t="shared" si="86"/>
        <v>0.71283783379576615</v>
      </c>
      <c r="I267" s="303"/>
      <c r="J267" s="302">
        <v>0.41664783959296148</v>
      </c>
      <c r="K267" s="302">
        <v>0.2221968298837137</v>
      </c>
      <c r="L267" s="302">
        <f t="shared" si="87"/>
        <v>0.63884466947667518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6.5547785024844873E-2</v>
      </c>
      <c r="C268" s="302">
        <v>0.29020627206429916</v>
      </c>
      <c r="D268" s="302">
        <f t="shared" si="85"/>
        <v>0.35575405708914404</v>
      </c>
      <c r="E268" s="303"/>
      <c r="F268" s="302">
        <v>5.1258757507223501E-2</v>
      </c>
      <c r="G268" s="302">
        <v>0.15536725967665357</v>
      </c>
      <c r="H268" s="302">
        <f t="shared" si="86"/>
        <v>0.20662601718387708</v>
      </c>
      <c r="I268" s="303"/>
      <c r="J268" s="302">
        <v>0.10959213763107249</v>
      </c>
      <c r="K268" s="302">
        <v>0.15986396302354677</v>
      </c>
      <c r="L268" s="302">
        <f t="shared" si="87"/>
        <v>0.26945610065461928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7.1961094797295247E-2</v>
      </c>
      <c r="C269" s="302">
        <v>6.3087315568745916E-2</v>
      </c>
      <c r="D269" s="302">
        <f t="shared" si="85"/>
        <v>0.13504841036604115</v>
      </c>
      <c r="E269" s="303"/>
      <c r="F269" s="302">
        <v>4.9938100578392507E-2</v>
      </c>
      <c r="G269" s="302">
        <v>4.698615525494327E-2</v>
      </c>
      <c r="H269" s="302">
        <f t="shared" si="86"/>
        <v>9.6924255833335776E-2</v>
      </c>
      <c r="I269" s="303"/>
      <c r="J269" s="302">
        <v>6.5007252089860995E-2</v>
      </c>
      <c r="K269" s="302">
        <v>5.4349790704869422E-2</v>
      </c>
      <c r="L269" s="302">
        <f t="shared" si="87"/>
        <v>0.11935704279473042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0.49506723235947608</v>
      </c>
      <c r="C270" s="302">
        <v>0.24616153538313432</v>
      </c>
      <c r="D270" s="302">
        <f t="shared" si="85"/>
        <v>0.74122876774261037</v>
      </c>
      <c r="E270" s="303"/>
      <c r="F270" s="302">
        <v>0.32256665472150814</v>
      </c>
      <c r="G270" s="302">
        <v>0.1712109881078803</v>
      </c>
      <c r="H270" s="302">
        <f t="shared" si="86"/>
        <v>0.49377764282938841</v>
      </c>
      <c r="I270" s="303"/>
      <c r="J270" s="302">
        <v>0.35471071869144077</v>
      </c>
      <c r="K270" s="302">
        <v>0.18183220382405763</v>
      </c>
      <c r="L270" s="302">
        <f t="shared" si="87"/>
        <v>0.5365429225154984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5.0416610906188269E-3</v>
      </c>
      <c r="C271" s="302">
        <v>6.6873383036772677E-2</v>
      </c>
      <c r="D271" s="302">
        <f t="shared" si="85"/>
        <v>7.1915044127391498E-2</v>
      </c>
      <c r="E271" s="303"/>
      <c r="F271" s="302">
        <v>3.4155824234282017E-3</v>
      </c>
      <c r="G271" s="302">
        <v>4.243692524050207E-2</v>
      </c>
      <c r="H271" s="302">
        <f t="shared" si="86"/>
        <v>4.5852507663930273E-2</v>
      </c>
      <c r="I271" s="303"/>
      <c r="J271" s="302">
        <v>7.743856088668657E-3</v>
      </c>
      <c r="K271" s="302">
        <v>4.0771547420046045E-2</v>
      </c>
      <c r="L271" s="302">
        <f t="shared" si="87"/>
        <v>4.8515403508714701E-2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6.5404419593390051E-2</v>
      </c>
      <c r="C272" s="302">
        <v>0.11837971870463318</v>
      </c>
      <c r="D272" s="302">
        <f t="shared" si="85"/>
        <v>0.18378413829802323</v>
      </c>
      <c r="E272" s="303"/>
      <c r="F272" s="302">
        <v>3.8386265493461816E-2</v>
      </c>
      <c r="G272" s="302">
        <v>7.2083372653760303E-2</v>
      </c>
      <c r="H272" s="302">
        <f t="shared" si="86"/>
        <v>0.11046963814722212</v>
      </c>
      <c r="I272" s="303"/>
      <c r="J272" s="302">
        <v>4.4352518367873864E-2</v>
      </c>
      <c r="K272" s="302">
        <v>6.3546572342233737E-2</v>
      </c>
      <c r="L272" s="302">
        <f t="shared" si="87"/>
        <v>0.1078990907101076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2.1146560866924737</v>
      </c>
      <c r="C274" s="311">
        <f t="shared" ref="C274:D274" si="88">SUM(C264:C272)</f>
        <v>2.1243439133075275</v>
      </c>
      <c r="D274" s="311">
        <f t="shared" si="88"/>
        <v>4.2389999999999999</v>
      </c>
      <c r="E274" s="311"/>
      <c r="F274" s="311">
        <f t="shared" ref="F274:H274" si="89">SUM(F264:F272)</f>
        <v>1.6032325494626654</v>
      </c>
      <c r="G274" s="311">
        <f t="shared" si="89"/>
        <v>1.6307674505373306</v>
      </c>
      <c r="H274" s="311">
        <f t="shared" si="89"/>
        <v>3.2339999999999973</v>
      </c>
      <c r="I274" s="311"/>
      <c r="J274" s="311">
        <f t="shared" ref="J274:L274" si="90">SUM(J264:J272)</f>
        <v>1.7814030497194608</v>
      </c>
      <c r="K274" s="311">
        <f t="shared" si="90"/>
        <v>1.7885969502805419</v>
      </c>
      <c r="L274" s="311">
        <f t="shared" si="90"/>
        <v>3.5700000000000029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0.48358128463323063</v>
      </c>
      <c r="C281" s="302">
        <v>1.1172598378627716</v>
      </c>
      <c r="D281" s="302">
        <f>SUM(B281:C281)</f>
        <v>1.6008411224960022</v>
      </c>
      <c r="E281" s="303"/>
      <c r="F281" s="302">
        <v>0.64094554843733864</v>
      </c>
      <c r="G281" s="302">
        <v>1.2750256432255418</v>
      </c>
      <c r="H281" s="302">
        <f>SUM(F281:G281)</f>
        <v>1.9159711916628805</v>
      </c>
      <c r="I281" s="303"/>
      <c r="J281" s="302">
        <v>0.8229651161560112</v>
      </c>
      <c r="K281" s="302">
        <v>1.337007834595425</v>
      </c>
      <c r="L281" s="302">
        <f>SUM(J281:K281)</f>
        <v>2.1599729507514365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1.6845651741230727</v>
      </c>
      <c r="C282" s="302">
        <v>3.7498832674284839</v>
      </c>
      <c r="D282" s="302">
        <f t="shared" ref="D282:D289" si="91">SUM(B282:C282)</f>
        <v>5.4344484415515568</v>
      </c>
      <c r="E282" s="303"/>
      <c r="F282" s="302">
        <v>2.2384103106015338</v>
      </c>
      <c r="G282" s="302">
        <v>4.3612183850859365</v>
      </c>
      <c r="H282" s="302">
        <f t="shared" ref="H282:H289" si="92">SUM(F282:G282)</f>
        <v>6.5996286956874703</v>
      </c>
      <c r="I282" s="303"/>
      <c r="J282" s="302">
        <v>3.0999263718896519</v>
      </c>
      <c r="K282" s="302">
        <v>4.7859160688327274</v>
      </c>
      <c r="L282" s="302">
        <f t="shared" ref="L282:L289" si="93">SUM(J282:K282)</f>
        <v>7.8858424407223797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1.1071363593766732</v>
      </c>
      <c r="C283" s="302">
        <v>1.6496363955444309</v>
      </c>
      <c r="D283" s="302">
        <f t="shared" si="91"/>
        <v>2.7567727549211041</v>
      </c>
      <c r="E283" s="303"/>
      <c r="F283" s="302">
        <v>1.2910473354645675</v>
      </c>
      <c r="G283" s="302">
        <v>1.9718147514000639</v>
      </c>
      <c r="H283" s="302">
        <f t="shared" si="92"/>
        <v>3.2628620868646312</v>
      </c>
      <c r="I283" s="303"/>
      <c r="J283" s="302">
        <v>1.6166537005731043</v>
      </c>
      <c r="K283" s="302">
        <v>1.8184614182201475</v>
      </c>
      <c r="L283" s="302">
        <f t="shared" si="93"/>
        <v>3.4351151187932518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2.5551452344547001</v>
      </c>
      <c r="C284" s="302">
        <v>1.3351222080445679</v>
      </c>
      <c r="D284" s="302">
        <f t="shared" si="91"/>
        <v>3.890267442499268</v>
      </c>
      <c r="E284" s="303"/>
      <c r="F284" s="302">
        <v>2.5864052198003646</v>
      </c>
      <c r="G284" s="302">
        <v>1.9114255802809552</v>
      </c>
      <c r="H284" s="302">
        <f t="shared" si="92"/>
        <v>4.4978308000813199</v>
      </c>
      <c r="I284" s="303"/>
      <c r="J284" s="302">
        <v>2.0353521277434297</v>
      </c>
      <c r="K284" s="302">
        <v>2.276414540905408</v>
      </c>
      <c r="L284" s="302">
        <f t="shared" si="93"/>
        <v>4.3117666686488381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4.5169400643282245E-2</v>
      </c>
      <c r="C285" s="302">
        <v>0.45596796087470282</v>
      </c>
      <c r="D285" s="302">
        <f t="shared" si="91"/>
        <v>0.50113736151798505</v>
      </c>
      <c r="E285" s="303"/>
      <c r="F285" s="302">
        <v>5.2261978650955145E-2</v>
      </c>
      <c r="G285" s="302">
        <v>0.35619803269855776</v>
      </c>
      <c r="H285" s="302">
        <f t="shared" si="92"/>
        <v>0.40846001134951293</v>
      </c>
      <c r="I285" s="303"/>
      <c r="J285" s="302">
        <v>0.10776102923386723</v>
      </c>
      <c r="K285" s="302">
        <v>0.29182406946611839</v>
      </c>
      <c r="L285" s="302">
        <f t="shared" si="93"/>
        <v>0.3995850986999856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0.18066079500942753</v>
      </c>
      <c r="C286" s="302">
        <v>0.10420785221916186</v>
      </c>
      <c r="D286" s="302">
        <f t="shared" si="91"/>
        <v>0.2848686472285894</v>
      </c>
      <c r="E286" s="303"/>
      <c r="F286" s="302">
        <v>0.19575671763446181</v>
      </c>
      <c r="G286" s="302">
        <v>0.10166078779949995</v>
      </c>
      <c r="H286" s="302">
        <f t="shared" si="92"/>
        <v>0.29741750543396178</v>
      </c>
      <c r="I286" s="303"/>
      <c r="J286" s="302">
        <v>0.23321666701193616</v>
      </c>
      <c r="K286" s="302">
        <v>0.15542919256979584</v>
      </c>
      <c r="L286" s="302">
        <f t="shared" si="93"/>
        <v>0.38864585958173203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0.49977888488947192</v>
      </c>
      <c r="C287" s="302">
        <v>0.30142419883200194</v>
      </c>
      <c r="D287" s="302">
        <f t="shared" si="91"/>
        <v>0.80120308372147386</v>
      </c>
      <c r="E287" s="303"/>
      <c r="F287" s="302">
        <v>0.47884212396184356</v>
      </c>
      <c r="G287" s="302">
        <v>0.34508596174587047</v>
      </c>
      <c r="H287" s="302">
        <f t="shared" si="92"/>
        <v>0.82392808570771403</v>
      </c>
      <c r="I287" s="303"/>
      <c r="J287" s="302">
        <v>0.51864938605547006</v>
      </c>
      <c r="K287" s="302">
        <v>0.47803182574686348</v>
      </c>
      <c r="L287" s="302">
        <f t="shared" si="93"/>
        <v>0.9966812118023336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2.9207800159748189E-2</v>
      </c>
      <c r="C288" s="302">
        <v>0.15763465752953432</v>
      </c>
      <c r="D288" s="302">
        <f t="shared" si="91"/>
        <v>0.18684245768928251</v>
      </c>
      <c r="E288" s="303"/>
      <c r="F288" s="302">
        <v>2.7246155642555902E-2</v>
      </c>
      <c r="G288" s="302">
        <v>0.15088229448687537</v>
      </c>
      <c r="H288" s="302">
        <f t="shared" si="92"/>
        <v>0.17812845012943126</v>
      </c>
      <c r="I288" s="303"/>
      <c r="J288" s="302">
        <v>4.1271828464408321E-2</v>
      </c>
      <c r="K288" s="302">
        <v>0.15097251748790011</v>
      </c>
      <c r="L288" s="302">
        <f t="shared" si="93"/>
        <v>0.19224434595230844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0.21733128153238779</v>
      </c>
      <c r="C289" s="302">
        <v>0.26628740684233781</v>
      </c>
      <c r="D289" s="302">
        <f t="shared" si="91"/>
        <v>0.4836186883747256</v>
      </c>
      <c r="E289" s="303"/>
      <c r="F289" s="302">
        <v>0.19272173262140374</v>
      </c>
      <c r="G289" s="302">
        <v>0.26105144046168055</v>
      </c>
      <c r="H289" s="302">
        <f t="shared" si="92"/>
        <v>0.45377317308308429</v>
      </c>
      <c r="I289" s="303"/>
      <c r="J289" s="302">
        <v>0.18920671776419812</v>
      </c>
      <c r="K289" s="302">
        <v>0.25993958728351912</v>
      </c>
      <c r="L289" s="302">
        <f t="shared" si="93"/>
        <v>0.44914630504771724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6.8025762148219933</v>
      </c>
      <c r="C291" s="311">
        <f t="shared" ref="C291:D291" si="94">SUM(C281:C289)</f>
        <v>9.1374237851779938</v>
      </c>
      <c r="D291" s="311">
        <f t="shared" si="94"/>
        <v>15.939999999999991</v>
      </c>
      <c r="E291" s="311"/>
      <c r="F291" s="311">
        <f t="shared" ref="F291:H291" si="95">SUM(F281:F289)</f>
        <v>7.7036371228150244</v>
      </c>
      <c r="G291" s="311">
        <f t="shared" si="95"/>
        <v>10.734362877184978</v>
      </c>
      <c r="H291" s="311">
        <f t="shared" si="95"/>
        <v>18.438000000000006</v>
      </c>
      <c r="I291" s="311"/>
      <c r="J291" s="311">
        <f t="shared" ref="J291:L291" si="96">SUM(J281:J289)</f>
        <v>8.6650029448920769</v>
      </c>
      <c r="K291" s="311">
        <f t="shared" si="96"/>
        <v>11.553997055107907</v>
      </c>
      <c r="L291" s="311">
        <f t="shared" si="96"/>
        <v>20.218999999999983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0.37331630708062946</v>
      </c>
      <c r="C298" s="302">
        <v>0.6016137998354415</v>
      </c>
      <c r="D298" s="302">
        <f>SUM(B298:C298)</f>
        <v>0.97493010691607096</v>
      </c>
      <c r="E298" s="303"/>
      <c r="F298" s="302">
        <v>0.5136455631086263</v>
      </c>
      <c r="G298" s="302">
        <v>0.66713981661933397</v>
      </c>
      <c r="H298" s="302">
        <f>SUM(F298:G298)</f>
        <v>1.1807853797279604</v>
      </c>
      <c r="I298" s="303"/>
      <c r="J298" s="302">
        <v>0.73251355337681479</v>
      </c>
      <c r="K298" s="302">
        <v>0.73357214913899038</v>
      </c>
      <c r="L298" s="302">
        <f>SUM(J298:K298)</f>
        <v>1.4660857025158052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0.49152138336862627</v>
      </c>
      <c r="C299" s="302">
        <v>0.6615466787026717</v>
      </c>
      <c r="D299" s="302">
        <f t="shared" ref="D299:D306" si="97">SUM(B299:C299)</f>
        <v>1.1530680620712981</v>
      </c>
      <c r="E299" s="303"/>
      <c r="F299" s="302">
        <v>0.66916606870449802</v>
      </c>
      <c r="G299" s="302">
        <v>0.84393790247012268</v>
      </c>
      <c r="H299" s="302">
        <f t="shared" ref="H299:H306" si="98">SUM(F299:G299)</f>
        <v>1.5131039711746208</v>
      </c>
      <c r="I299" s="303"/>
      <c r="J299" s="302">
        <v>0.84910614070786039</v>
      </c>
      <c r="K299" s="302">
        <v>1.069967878210742</v>
      </c>
      <c r="L299" s="302">
        <f t="shared" ref="L299:L306" si="99">SUM(J299:K299)</f>
        <v>1.9190740189186024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0.50480524880972122</v>
      </c>
      <c r="C300" s="302">
        <v>0.92107755064872587</v>
      </c>
      <c r="D300" s="302">
        <f t="shared" si="97"/>
        <v>1.4258827994584471</v>
      </c>
      <c r="E300" s="303"/>
      <c r="F300" s="302">
        <v>0.63250867537411304</v>
      </c>
      <c r="G300" s="302">
        <v>1.0602578537413423</v>
      </c>
      <c r="H300" s="302">
        <f t="shared" si="98"/>
        <v>1.6927665291154552</v>
      </c>
      <c r="I300" s="303"/>
      <c r="J300" s="302">
        <v>0.69937734198600654</v>
      </c>
      <c r="K300" s="302">
        <v>1.0297575256842706</v>
      </c>
      <c r="L300" s="302">
        <f t="shared" si="99"/>
        <v>1.7291348676702771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1.2979689747883785</v>
      </c>
      <c r="C301" s="302">
        <v>0.87038568982636011</v>
      </c>
      <c r="D301" s="302">
        <f t="shared" si="97"/>
        <v>2.1683546646147387</v>
      </c>
      <c r="E301" s="303"/>
      <c r="F301" s="302">
        <v>1.3346924330702583</v>
      </c>
      <c r="G301" s="302">
        <v>1.035315490150357</v>
      </c>
      <c r="H301" s="302">
        <f t="shared" si="98"/>
        <v>2.3700079232206153</v>
      </c>
      <c r="I301" s="303"/>
      <c r="J301" s="302">
        <v>1.1266391518223235</v>
      </c>
      <c r="K301" s="302">
        <v>1.250227382633627</v>
      </c>
      <c r="L301" s="302">
        <f t="shared" si="99"/>
        <v>2.3768665344559503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8.4626802120611341E-2</v>
      </c>
      <c r="C302" s="302">
        <v>0.43363630151959975</v>
      </c>
      <c r="D302" s="302">
        <f t="shared" si="97"/>
        <v>0.51826310364021111</v>
      </c>
      <c r="E302" s="303"/>
      <c r="F302" s="302">
        <v>0.10122567257733003</v>
      </c>
      <c r="G302" s="302">
        <v>0.32378693310114459</v>
      </c>
      <c r="H302" s="302">
        <f t="shared" si="98"/>
        <v>0.42501260567847465</v>
      </c>
      <c r="I302" s="303"/>
      <c r="J302" s="302">
        <v>0.21289840054349898</v>
      </c>
      <c r="K302" s="302">
        <v>0.26889853499100463</v>
      </c>
      <c r="L302" s="302">
        <f t="shared" si="99"/>
        <v>0.48179693553450365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0.60728969051067483</v>
      </c>
      <c r="C303" s="302">
        <v>0.25387269064989837</v>
      </c>
      <c r="D303" s="302">
        <f t="shared" si="97"/>
        <v>0.8611623811605732</v>
      </c>
      <c r="E303" s="303"/>
      <c r="F303" s="302">
        <v>0.6366512096979261</v>
      </c>
      <c r="G303" s="302">
        <v>0.29394740741585645</v>
      </c>
      <c r="H303" s="302">
        <f t="shared" si="98"/>
        <v>0.93059861711378256</v>
      </c>
      <c r="I303" s="303"/>
      <c r="J303" s="302">
        <v>0.71684571756473037</v>
      </c>
      <c r="K303" s="302">
        <v>0.34507545023468428</v>
      </c>
      <c r="L303" s="302">
        <f t="shared" si="99"/>
        <v>1.0619211677994147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0.53260231620397425</v>
      </c>
      <c r="C304" s="302">
        <v>0.79504846734519286</v>
      </c>
      <c r="D304" s="302">
        <f t="shared" si="97"/>
        <v>1.3276507835491671</v>
      </c>
      <c r="E304" s="303"/>
      <c r="F304" s="302">
        <v>0.5727562484526838</v>
      </c>
      <c r="G304" s="302">
        <v>0.832948563288191</v>
      </c>
      <c r="H304" s="302">
        <f t="shared" si="98"/>
        <v>1.4057048117408748</v>
      </c>
      <c r="I304" s="303"/>
      <c r="J304" s="302">
        <v>0.77551442587717645</v>
      </c>
      <c r="K304" s="302">
        <v>1.103610756463534</v>
      </c>
      <c r="L304" s="302">
        <f t="shared" si="99"/>
        <v>1.8791251823407105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6.9977417311733514E-2</v>
      </c>
      <c r="C305" s="302">
        <v>0.56327177874670387</v>
      </c>
      <c r="D305" s="302">
        <f t="shared" si="97"/>
        <v>0.63324919605843744</v>
      </c>
      <c r="E305" s="303"/>
      <c r="F305" s="302">
        <v>6.0881029570524242E-2</v>
      </c>
      <c r="G305" s="302">
        <v>0.52534088393069445</v>
      </c>
      <c r="H305" s="302">
        <f t="shared" si="98"/>
        <v>0.58622191350121866</v>
      </c>
      <c r="I305" s="303"/>
      <c r="J305" s="302">
        <v>0.10419049223301148</v>
      </c>
      <c r="K305" s="302">
        <v>0.53628332287325831</v>
      </c>
      <c r="L305" s="302">
        <f t="shared" si="99"/>
        <v>0.64047381510626977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1.1416401624738901</v>
      </c>
      <c r="C306" s="302">
        <v>2.6807987400571931</v>
      </c>
      <c r="D306" s="302">
        <f t="shared" si="97"/>
        <v>3.8224389025310832</v>
      </c>
      <c r="E306" s="303"/>
      <c r="F306" s="302">
        <v>1.0275450946873628</v>
      </c>
      <c r="G306" s="302">
        <v>2.5022531540396393</v>
      </c>
      <c r="H306" s="302">
        <f t="shared" si="98"/>
        <v>3.5297982487270021</v>
      </c>
      <c r="I306" s="303"/>
      <c r="J306" s="302">
        <v>1.0043256375901948</v>
      </c>
      <c r="K306" s="302">
        <v>2.7031961380682925</v>
      </c>
      <c r="L306" s="302">
        <f t="shared" si="99"/>
        <v>3.7075217756584875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5.1037483026682402</v>
      </c>
      <c r="C308" s="311">
        <f t="shared" ref="C308:D308" si="100">SUM(C298:C306)</f>
        <v>7.781251697331788</v>
      </c>
      <c r="D308" s="311">
        <f t="shared" si="100"/>
        <v>12.885000000000028</v>
      </c>
      <c r="E308" s="311"/>
      <c r="F308" s="311">
        <f t="shared" ref="F308:H308" si="101">SUM(F298:F306)</f>
        <v>5.549071995243323</v>
      </c>
      <c r="G308" s="311">
        <f t="shared" si="101"/>
        <v>8.0849280047566836</v>
      </c>
      <c r="H308" s="311">
        <f t="shared" si="101"/>
        <v>13.634000000000004</v>
      </c>
      <c r="I308" s="311"/>
      <c r="J308" s="311">
        <f t="shared" ref="J308:L308" si="102">SUM(J298:J306)</f>
        <v>6.2214108617016173</v>
      </c>
      <c r="K308" s="311">
        <f t="shared" si="102"/>
        <v>9.0405891382984045</v>
      </c>
      <c r="L308" s="311">
        <f t="shared" si="102"/>
        <v>15.262000000000022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0.28095802301413064</v>
      </c>
      <c r="C315" s="302">
        <v>0.37662272221598447</v>
      </c>
      <c r="D315" s="302">
        <f>SUM(B315:C315)</f>
        <v>0.65758074523011512</v>
      </c>
      <c r="E315" s="303"/>
      <c r="F315" s="302">
        <v>0.34066546137137604</v>
      </c>
      <c r="G315" s="302">
        <v>0.41853625999411376</v>
      </c>
      <c r="H315" s="302">
        <f>SUM(F315:G315)</f>
        <v>0.7592017213654898</v>
      </c>
      <c r="I315" s="303"/>
      <c r="J315" s="302">
        <v>0.37615557903984198</v>
      </c>
      <c r="K315" s="302">
        <v>0.39734453546367132</v>
      </c>
      <c r="L315" s="302">
        <f>SUM(J315:K315)</f>
        <v>0.7735001145035133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1.2467743303736321</v>
      </c>
      <c r="C316" s="302">
        <v>0.77523579948508303</v>
      </c>
      <c r="D316" s="302">
        <f t="shared" ref="D316:D323" si="103">SUM(B316:C316)</f>
        <v>2.0220101298587152</v>
      </c>
      <c r="E316" s="303"/>
      <c r="F316" s="302">
        <v>1.5039069099871385</v>
      </c>
      <c r="G316" s="302">
        <v>0.95704140584856567</v>
      </c>
      <c r="H316" s="302">
        <f t="shared" ref="H316:H323" si="104">SUM(F316:G316)</f>
        <v>2.4609483158357044</v>
      </c>
      <c r="I316" s="303"/>
      <c r="J316" s="302">
        <v>1.7192640583154302</v>
      </c>
      <c r="K316" s="302">
        <v>1.049255948410877</v>
      </c>
      <c r="L316" s="302">
        <f t="shared" ref="L316:L323" si="105">SUM(J316:K316)</f>
        <v>2.7685200067263072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1.173287278562942</v>
      </c>
      <c r="C317" s="302">
        <v>1.6659009759948384</v>
      </c>
      <c r="D317" s="302">
        <f t="shared" si="103"/>
        <v>2.8391882545577802</v>
      </c>
      <c r="E317" s="303"/>
      <c r="F317" s="302">
        <v>1.3147520138583093</v>
      </c>
      <c r="G317" s="302">
        <v>1.7521721307679541</v>
      </c>
      <c r="H317" s="302">
        <f t="shared" si="104"/>
        <v>3.0669241446262632</v>
      </c>
      <c r="I317" s="303"/>
      <c r="J317" s="302">
        <v>1.6288093225092435</v>
      </c>
      <c r="K317" s="302">
        <v>1.6664626987368962</v>
      </c>
      <c r="L317" s="302">
        <f t="shared" si="105"/>
        <v>3.2952720212461397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2.437805711962596</v>
      </c>
      <c r="C318" s="302">
        <v>0.86581779890135779</v>
      </c>
      <c r="D318" s="302">
        <f t="shared" si="103"/>
        <v>3.3036235108639538</v>
      </c>
      <c r="E318" s="303"/>
      <c r="F318" s="302">
        <v>2.1207135717608629</v>
      </c>
      <c r="G318" s="302">
        <v>0.87316076270261433</v>
      </c>
      <c r="H318" s="302">
        <f t="shared" si="104"/>
        <v>2.9938743344634773</v>
      </c>
      <c r="I318" s="303"/>
      <c r="J318" s="302">
        <v>1.436262389865341</v>
      </c>
      <c r="K318" s="302">
        <v>0.79985845651756882</v>
      </c>
      <c r="L318" s="302">
        <f t="shared" si="105"/>
        <v>2.2361208463829101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2.6983720906255251E-2</v>
      </c>
      <c r="C319" s="302">
        <v>8.6382206412436685E-2</v>
      </c>
      <c r="D319" s="302">
        <f t="shared" si="103"/>
        <v>0.11336592731869194</v>
      </c>
      <c r="E319" s="303"/>
      <c r="F319" s="302">
        <v>2.7987196918112193E-2</v>
      </c>
      <c r="G319" s="302">
        <v>6.7166848511323193E-2</v>
      </c>
      <c r="H319" s="302">
        <f t="shared" si="104"/>
        <v>9.5154045429435383E-2</v>
      </c>
      <c r="I319" s="303"/>
      <c r="J319" s="302">
        <v>6.0600048958501546E-2</v>
      </c>
      <c r="K319" s="302">
        <v>5.5495072016192609E-2</v>
      </c>
      <c r="L319" s="302">
        <f t="shared" si="105"/>
        <v>0.11609512097469415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0.52960237772904051</v>
      </c>
      <c r="C320" s="302">
        <v>0.11343294396722255</v>
      </c>
      <c r="D320" s="302">
        <f t="shared" si="103"/>
        <v>0.6430353216962631</v>
      </c>
      <c r="E320" s="303"/>
      <c r="F320" s="302">
        <v>0.4880329358958807</v>
      </c>
      <c r="G320" s="302">
        <v>0.11170101779290534</v>
      </c>
      <c r="H320" s="302">
        <f t="shared" si="104"/>
        <v>0.59973395368878601</v>
      </c>
      <c r="I320" s="303"/>
      <c r="J320" s="302">
        <v>0.52386358682721568</v>
      </c>
      <c r="K320" s="302">
        <v>0.12064557339565843</v>
      </c>
      <c r="L320" s="302">
        <f t="shared" si="105"/>
        <v>0.64450916022287408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0.23633482806785361</v>
      </c>
      <c r="C321" s="302">
        <v>8.9400526709458084E-2</v>
      </c>
      <c r="D321" s="302">
        <f t="shared" si="103"/>
        <v>0.32573535477731169</v>
      </c>
      <c r="E321" s="303"/>
      <c r="F321" s="302">
        <v>0.21864471288913831</v>
      </c>
      <c r="G321" s="302">
        <v>8.3075736704366021E-2</v>
      </c>
      <c r="H321" s="302">
        <f t="shared" si="104"/>
        <v>0.3017204495935043</v>
      </c>
      <c r="I321" s="303"/>
      <c r="J321" s="302">
        <v>0.24544604628011116</v>
      </c>
      <c r="K321" s="302">
        <v>0.1073953798781046</v>
      </c>
      <c r="L321" s="302">
        <f t="shared" si="105"/>
        <v>0.35284142615821579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2.5396780193679049E-2</v>
      </c>
      <c r="C322" s="302">
        <v>6.1098739961679541E-2</v>
      </c>
      <c r="D322" s="302">
        <f t="shared" si="103"/>
        <v>8.6495520155358593E-2</v>
      </c>
      <c r="E322" s="303"/>
      <c r="F322" s="302">
        <v>1.9922931573427265E-2</v>
      </c>
      <c r="G322" s="302">
        <v>4.8877493084915666E-2</v>
      </c>
      <c r="H322" s="302">
        <f t="shared" si="104"/>
        <v>6.8800424658342935E-2</v>
      </c>
      <c r="I322" s="303"/>
      <c r="J322" s="302">
        <v>4.1891362285584689E-2</v>
      </c>
      <c r="K322" s="302">
        <v>4.6819252145887308E-2</v>
      </c>
      <c r="L322" s="302">
        <f t="shared" si="105"/>
        <v>8.871061443147199E-2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0.36646271158352789</v>
      </c>
      <c r="C323" s="302">
        <v>0.16950252395829019</v>
      </c>
      <c r="D323" s="302">
        <f t="shared" si="103"/>
        <v>0.53596523554181807</v>
      </c>
      <c r="E323" s="303"/>
      <c r="F323" s="302">
        <v>0.27851287268367109</v>
      </c>
      <c r="G323" s="302">
        <v>0.12712973765535232</v>
      </c>
      <c r="H323" s="302">
        <f t="shared" si="104"/>
        <v>0.40564261033902338</v>
      </c>
      <c r="I323" s="303"/>
      <c r="J323" s="302">
        <v>0.35469920875078242</v>
      </c>
      <c r="K323" s="302">
        <v>0.10573148060309008</v>
      </c>
      <c r="L323" s="302">
        <f t="shared" si="105"/>
        <v>0.46043068935387249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6.3236057623936563</v>
      </c>
      <c r="C325" s="311">
        <f t="shared" ref="C325:D325" si="106">SUM(C315:C323)</f>
        <v>4.2033942376063518</v>
      </c>
      <c r="D325" s="311">
        <f t="shared" si="106"/>
        <v>10.527000000000006</v>
      </c>
      <c r="E325" s="311"/>
      <c r="F325" s="311">
        <f t="shared" ref="F325:H325" si="107">SUM(F315:F323)</f>
        <v>6.3131386069379163</v>
      </c>
      <c r="G325" s="311">
        <f t="shared" si="107"/>
        <v>4.4388613930621093</v>
      </c>
      <c r="H325" s="311">
        <f t="shared" si="107"/>
        <v>10.752000000000027</v>
      </c>
      <c r="I325" s="311"/>
      <c r="J325" s="311">
        <f t="shared" ref="J325:L325" si="108">SUM(J315:J323)</f>
        <v>6.3869916028320519</v>
      </c>
      <c r="K325" s="311">
        <f t="shared" si="108"/>
        <v>4.349008397167947</v>
      </c>
      <c r="L325" s="311">
        <f t="shared" si="108"/>
        <v>10.735999999999999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0.18562438581857338</v>
      </c>
      <c r="C332" s="302">
        <v>0.21691290738242192</v>
      </c>
      <c r="D332" s="302">
        <f>SUM(B332:C332)</f>
        <v>0.40253729320099529</v>
      </c>
      <c r="E332" s="303"/>
      <c r="F332" s="302">
        <v>0.17870724709968439</v>
      </c>
      <c r="G332" s="302">
        <v>0.1922521046380167</v>
      </c>
      <c r="H332" s="302">
        <f>SUM(F332:G332)</f>
        <v>0.37095935173770112</v>
      </c>
      <c r="I332" s="303"/>
      <c r="J332" s="302">
        <v>0.23685400789982122</v>
      </c>
      <c r="K332" s="302">
        <v>0.19678386632259101</v>
      </c>
      <c r="L332" s="302">
        <f>SUM(J332:K332)</f>
        <v>0.43363787422241223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6.8623840997142942</v>
      </c>
      <c r="C333" s="302">
        <v>4.1750872653375177</v>
      </c>
      <c r="D333" s="302">
        <f t="shared" ref="D333:D340" si="109">SUM(B333:C333)</f>
        <v>11.037471365051811</v>
      </c>
      <c r="E333" s="303"/>
      <c r="F333" s="302">
        <v>6.3256199656592935</v>
      </c>
      <c r="G333" s="302">
        <v>3.8816846459430656</v>
      </c>
      <c r="H333" s="302">
        <f t="shared" ref="H333:H340" si="110">SUM(F333:G333)</f>
        <v>10.207304611602359</v>
      </c>
      <c r="I333" s="303"/>
      <c r="J333" s="302">
        <v>8.3325276179706904</v>
      </c>
      <c r="K333" s="302">
        <v>4.709756452747409</v>
      </c>
      <c r="L333" s="302">
        <f t="shared" ref="L333:L340" si="111">SUM(J333:K333)</f>
        <v>13.0422840707181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0.88284596407509552</v>
      </c>
      <c r="C334" s="302">
        <v>0.6276103042005573</v>
      </c>
      <c r="D334" s="302">
        <f t="shared" si="109"/>
        <v>1.5104562682756528</v>
      </c>
      <c r="E334" s="303"/>
      <c r="F334" s="302">
        <v>0.78494416723357041</v>
      </c>
      <c r="G334" s="302">
        <v>0.56212668836892499</v>
      </c>
      <c r="H334" s="302">
        <f t="shared" si="110"/>
        <v>1.3470708556024955</v>
      </c>
      <c r="I334" s="303"/>
      <c r="J334" s="302">
        <v>0.97080405132403591</v>
      </c>
      <c r="K334" s="302">
        <v>0.44088584208131215</v>
      </c>
      <c r="L334" s="302">
        <f t="shared" si="111"/>
        <v>1.4116898934053481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1.0036885648416736</v>
      </c>
      <c r="C335" s="302">
        <v>0.1964778759741658</v>
      </c>
      <c r="D335" s="302">
        <f t="shared" si="109"/>
        <v>1.2001664408158395</v>
      </c>
      <c r="E335" s="303"/>
      <c r="F335" s="302">
        <v>0.75258938644956064</v>
      </c>
      <c r="G335" s="302">
        <v>0.1396388087679514</v>
      </c>
      <c r="H335" s="302">
        <f t="shared" si="110"/>
        <v>0.89222819521751207</v>
      </c>
      <c r="I335" s="303"/>
      <c r="J335" s="302">
        <v>0.38652913384495102</v>
      </c>
      <c r="K335" s="302">
        <v>0.12758896035343037</v>
      </c>
      <c r="L335" s="302">
        <f t="shared" si="111"/>
        <v>0.51411809419838139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0.1469178534219788</v>
      </c>
      <c r="C336" s="302">
        <v>0.13631444493432712</v>
      </c>
      <c r="D336" s="302">
        <f t="shared" si="109"/>
        <v>0.28323229835630592</v>
      </c>
      <c r="E336" s="303"/>
      <c r="F336" s="302">
        <v>9.8917750004754529E-2</v>
      </c>
      <c r="G336" s="302">
        <v>8.4304151832125612E-2</v>
      </c>
      <c r="H336" s="302">
        <f t="shared" si="110"/>
        <v>0.18322190183688014</v>
      </c>
      <c r="I336" s="303"/>
      <c r="J336" s="302">
        <v>4.6334248865449949E-2</v>
      </c>
      <c r="K336" s="302">
        <v>0.10922187988082306</v>
      </c>
      <c r="L336" s="302">
        <f t="shared" si="111"/>
        <v>0.155556128746273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4.5057678271918098</v>
      </c>
      <c r="C337" s="302">
        <v>0.51772415582593256</v>
      </c>
      <c r="D337" s="302">
        <f t="shared" si="109"/>
        <v>5.0234919830177427</v>
      </c>
      <c r="E337" s="303"/>
      <c r="F337" s="302">
        <v>3.4913391637755589</v>
      </c>
      <c r="G337" s="302">
        <v>0.39451667103499938</v>
      </c>
      <c r="H337" s="302">
        <f t="shared" si="110"/>
        <v>3.8858558348105583</v>
      </c>
      <c r="I337" s="303"/>
      <c r="J337" s="302">
        <v>4.234492588855109</v>
      </c>
      <c r="K337" s="302">
        <v>0.45762119657319483</v>
      </c>
      <c r="L337" s="302">
        <f t="shared" si="111"/>
        <v>4.6921137854283037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0.10913370477501499</v>
      </c>
      <c r="C338" s="302">
        <v>4.5281774691642497E-2</v>
      </c>
      <c r="D338" s="302">
        <f t="shared" si="109"/>
        <v>0.15441547946665748</v>
      </c>
      <c r="E338" s="303"/>
      <c r="F338" s="302">
        <v>7.8647865233098413E-2</v>
      </c>
      <c r="G338" s="302">
        <v>3.1398221313641575E-2</v>
      </c>
      <c r="H338" s="302">
        <f t="shared" si="110"/>
        <v>0.11004608654673999</v>
      </c>
      <c r="I338" s="303"/>
      <c r="J338" s="302">
        <v>7.6655964879996569E-2</v>
      </c>
      <c r="K338" s="302">
        <v>4.3421763580119906E-2</v>
      </c>
      <c r="L338" s="302">
        <f t="shared" si="111"/>
        <v>0.12007772846011647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7.5094712300420224E-2</v>
      </c>
      <c r="C339" s="302">
        <v>0.2620931837537957</v>
      </c>
      <c r="D339" s="302">
        <f t="shared" si="109"/>
        <v>0.33718789605421595</v>
      </c>
      <c r="E339" s="303"/>
      <c r="F339" s="302">
        <v>5.8852124055547385E-2</v>
      </c>
      <c r="G339" s="302">
        <v>0.26337789851352028</v>
      </c>
      <c r="H339" s="302">
        <f t="shared" si="110"/>
        <v>0.32223002256906769</v>
      </c>
      <c r="I339" s="303"/>
      <c r="J339" s="302">
        <v>7.4221795461148862E-2</v>
      </c>
      <c r="K339" s="302">
        <v>0.35411848495140757</v>
      </c>
      <c r="L339" s="302">
        <f t="shared" si="111"/>
        <v>0.42834028041255645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1.2338306288973</v>
      </c>
      <c r="C340" s="302">
        <v>0.14321034686349934</v>
      </c>
      <c r="D340" s="302">
        <f t="shared" si="109"/>
        <v>1.3770409757607993</v>
      </c>
      <c r="E340" s="303"/>
      <c r="F340" s="302">
        <v>0.8121967667897384</v>
      </c>
      <c r="G340" s="302">
        <v>8.3886373286924887E-2</v>
      </c>
      <c r="H340" s="302">
        <f t="shared" si="110"/>
        <v>0.89608314007666334</v>
      </c>
      <c r="I340" s="303"/>
      <c r="J340" s="302">
        <v>0.4201385928629558</v>
      </c>
      <c r="K340" s="302">
        <v>0.11604355154552051</v>
      </c>
      <c r="L340" s="302">
        <f t="shared" si="111"/>
        <v>0.53618214440847634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15.005287741036161</v>
      </c>
      <c r="C342" s="311">
        <f t="shared" ref="C342:D342" si="112">SUM(C332:C340)</f>
        <v>6.3207122589638605</v>
      </c>
      <c r="D342" s="311">
        <f t="shared" si="112"/>
        <v>21.326000000000022</v>
      </c>
      <c r="E342" s="311"/>
      <c r="F342" s="311">
        <f t="shared" ref="F342:H342" si="113">SUM(F332:F340)</f>
        <v>12.581814436300805</v>
      </c>
      <c r="G342" s="311">
        <f t="shared" si="113"/>
        <v>5.6331855636991701</v>
      </c>
      <c r="H342" s="311">
        <f t="shared" si="113"/>
        <v>18.214999999999975</v>
      </c>
      <c r="I342" s="311"/>
      <c r="J342" s="311">
        <f t="shared" ref="J342:L342" si="114">SUM(J332:J340)</f>
        <v>14.778558001964159</v>
      </c>
      <c r="K342" s="311">
        <f t="shared" si="114"/>
        <v>6.5554419980358087</v>
      </c>
      <c r="L342" s="311">
        <f t="shared" si="114"/>
        <v>21.333999999999968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0.7665798945868546</v>
      </c>
      <c r="C349" s="302">
        <v>0.52441428738165252</v>
      </c>
      <c r="D349" s="302">
        <f>SUM(B349:C349)</f>
        <v>1.2909941819685071</v>
      </c>
      <c r="E349" s="303"/>
      <c r="F349" s="302">
        <v>0.89166107119670512</v>
      </c>
      <c r="G349" s="302">
        <v>0.46862351352316239</v>
      </c>
      <c r="H349" s="302">
        <f>SUM(F349:G349)</f>
        <v>1.3602845847198675</v>
      </c>
      <c r="I349" s="303"/>
      <c r="J349" s="302">
        <v>1.215005900988527</v>
      </c>
      <c r="K349" s="302">
        <v>0.50053794617607028</v>
      </c>
      <c r="L349" s="302">
        <f>SUM(J349:K349)</f>
        <v>1.7155438471645974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7.3281711944520964</v>
      </c>
      <c r="C350" s="302">
        <v>3.0951487237014552</v>
      </c>
      <c r="D350" s="302">
        <f t="shared" ref="D350:D357" si="115">SUM(B350:C350)</f>
        <v>10.423319918153553</v>
      </c>
      <c r="E350" s="303"/>
      <c r="F350" s="302">
        <v>8.0715382114306902</v>
      </c>
      <c r="G350" s="302">
        <v>3.1141999189179241</v>
      </c>
      <c r="H350" s="302">
        <f t="shared" ref="H350:H357" si="116">SUM(F350:G350)</f>
        <v>11.185738130348614</v>
      </c>
      <c r="I350" s="303"/>
      <c r="J350" s="302">
        <v>10.759558708860297</v>
      </c>
      <c r="K350" s="302">
        <v>3.6808622503958262</v>
      </c>
      <c r="L350" s="302">
        <f t="shared" ref="L350:L357" si="117">SUM(J350:K350)</f>
        <v>14.440420959256123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3.3686935350543514</v>
      </c>
      <c r="C351" s="302">
        <v>1.3068935672484923</v>
      </c>
      <c r="D351" s="302">
        <f t="shared" si="115"/>
        <v>4.6755871023028437</v>
      </c>
      <c r="E351" s="303"/>
      <c r="F351" s="302">
        <v>3.701630350962021</v>
      </c>
      <c r="G351" s="302">
        <v>1.2216888127222094</v>
      </c>
      <c r="H351" s="302">
        <f t="shared" si="116"/>
        <v>4.9233191636842299</v>
      </c>
      <c r="I351" s="303"/>
      <c r="J351" s="302">
        <v>4.6212020715328563</v>
      </c>
      <c r="K351" s="302">
        <v>1.2160255586435469</v>
      </c>
      <c r="L351" s="302">
        <f t="shared" si="117"/>
        <v>5.837227630176403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2.7391040331871226</v>
      </c>
      <c r="C352" s="302">
        <v>0.55625427776285286</v>
      </c>
      <c r="D352" s="302">
        <f t="shared" si="115"/>
        <v>3.2953583109499753</v>
      </c>
      <c r="E352" s="303"/>
      <c r="F352" s="302">
        <v>2.372059324058529</v>
      </c>
      <c r="G352" s="302">
        <v>0.465057606991853</v>
      </c>
      <c r="H352" s="302">
        <f t="shared" si="116"/>
        <v>2.8371169310503821</v>
      </c>
      <c r="I352" s="303"/>
      <c r="J352" s="302">
        <v>1.293172856199893</v>
      </c>
      <c r="K352" s="302">
        <v>0.43069775769502061</v>
      </c>
      <c r="L352" s="302">
        <f t="shared" si="117"/>
        <v>1.7238706138949136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0.22665569004599723</v>
      </c>
      <c r="C353" s="302">
        <v>0.20322256045855089</v>
      </c>
      <c r="D353" s="302">
        <f t="shared" si="115"/>
        <v>0.42987825050454809</v>
      </c>
      <c r="E353" s="303"/>
      <c r="F353" s="302">
        <v>0.18014724182252442</v>
      </c>
      <c r="G353" s="302">
        <v>0.12160638414718597</v>
      </c>
      <c r="H353" s="302">
        <f t="shared" si="116"/>
        <v>0.30175362596971039</v>
      </c>
      <c r="I353" s="303"/>
      <c r="J353" s="302">
        <v>0.1183542783594049</v>
      </c>
      <c r="K353" s="302">
        <v>9.7902938967633371E-2</v>
      </c>
      <c r="L353" s="302">
        <f t="shared" si="117"/>
        <v>0.21625721732703829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11.655486472709423</v>
      </c>
      <c r="C354" s="302">
        <v>2.0142081168003005</v>
      </c>
      <c r="D354" s="302">
        <f t="shared" si="115"/>
        <v>13.669694589509724</v>
      </c>
      <c r="E354" s="303"/>
      <c r="F354" s="302">
        <v>11.098716252005731</v>
      </c>
      <c r="G354" s="302">
        <v>1.7980013722409081</v>
      </c>
      <c r="H354" s="302">
        <f t="shared" si="116"/>
        <v>12.896717624246639</v>
      </c>
      <c r="I354" s="303"/>
      <c r="J354" s="302">
        <v>13.718314882108775</v>
      </c>
      <c r="K354" s="302">
        <v>2.7256689641317959</v>
      </c>
      <c r="L354" s="302">
        <f t="shared" si="117"/>
        <v>16.44398384624057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0.41993259585173975</v>
      </c>
      <c r="C355" s="302">
        <v>0.11002621718374897</v>
      </c>
      <c r="D355" s="302">
        <f t="shared" si="115"/>
        <v>0.52995881303548875</v>
      </c>
      <c r="E355" s="303"/>
      <c r="F355" s="302">
        <v>0.36407475140737255</v>
      </c>
      <c r="G355" s="302">
        <v>7.8697113720863354E-2</v>
      </c>
      <c r="H355" s="302">
        <f t="shared" si="116"/>
        <v>0.44277186512823591</v>
      </c>
      <c r="I355" s="303"/>
      <c r="J355" s="302">
        <v>0.42186831330324753</v>
      </c>
      <c r="K355" s="302">
        <v>8.454938188670949E-2</v>
      </c>
      <c r="L355" s="302">
        <f t="shared" si="117"/>
        <v>0.50641769518995705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8.9045222477378116E-2</v>
      </c>
      <c r="C356" s="302">
        <v>0.10679357120754865</v>
      </c>
      <c r="D356" s="302">
        <f t="shared" si="115"/>
        <v>0.19583879368492677</v>
      </c>
      <c r="E356" s="303"/>
      <c r="F356" s="302">
        <v>6.8596829077732652E-2</v>
      </c>
      <c r="G356" s="302">
        <v>7.3019046042149663E-2</v>
      </c>
      <c r="H356" s="302">
        <f t="shared" si="116"/>
        <v>0.14161587511988233</v>
      </c>
      <c r="I356" s="303"/>
      <c r="J356" s="302">
        <v>4.4227987325085677E-2</v>
      </c>
      <c r="K356" s="302">
        <v>4.8787238041403239E-2</v>
      </c>
      <c r="L356" s="302">
        <f t="shared" si="117"/>
        <v>9.3015225366488916E-2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0.71744952850110022</v>
      </c>
      <c r="C357" s="302">
        <v>0.33692051138933121</v>
      </c>
      <c r="D357" s="302">
        <f t="shared" si="115"/>
        <v>1.0543700398904314</v>
      </c>
      <c r="E357" s="303"/>
      <c r="F357" s="302">
        <v>0.53489873825685796</v>
      </c>
      <c r="G357" s="302">
        <v>0.21878346147557007</v>
      </c>
      <c r="H357" s="302">
        <f t="shared" si="116"/>
        <v>0.753682199732428</v>
      </c>
      <c r="I357" s="303"/>
      <c r="J357" s="302">
        <v>0.22483565197182431</v>
      </c>
      <c r="K357" s="302">
        <v>0.17142731341202211</v>
      </c>
      <c r="L357" s="302">
        <f t="shared" si="117"/>
        <v>0.39626296538384642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27.311118166866063</v>
      </c>
      <c r="C359" s="311">
        <f t="shared" ref="C359:D359" si="118">SUM(C349:C357)</f>
        <v>8.2538818331339314</v>
      </c>
      <c r="D359" s="311">
        <f t="shared" si="118"/>
        <v>35.564999999999998</v>
      </c>
      <c r="E359" s="311"/>
      <c r="F359" s="311">
        <f t="shared" ref="F359:H359" si="119">SUM(F349:F357)</f>
        <v>27.283322770218163</v>
      </c>
      <c r="G359" s="311">
        <f t="shared" si="119"/>
        <v>7.5596772297818262</v>
      </c>
      <c r="H359" s="311">
        <f t="shared" si="119"/>
        <v>34.842999999999989</v>
      </c>
      <c r="I359" s="311"/>
      <c r="J359" s="311">
        <f t="shared" ref="J359:L359" si="120">SUM(J349:J357)</f>
        <v>32.416540650649907</v>
      </c>
      <c r="K359" s="311">
        <f t="shared" si="120"/>
        <v>8.9564593493500269</v>
      </c>
      <c r="L359" s="311">
        <f t="shared" si="120"/>
        <v>41.372999999999934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0.36857501121470743</v>
      </c>
      <c r="C366" s="302">
        <v>0.24654939749917554</v>
      </c>
      <c r="D366" s="302">
        <f>SUM(B366:C366)</f>
        <v>0.61512440871388296</v>
      </c>
      <c r="E366" s="303"/>
      <c r="F366" s="302">
        <v>0.41795182233366246</v>
      </c>
      <c r="G366" s="302">
        <v>0.25415505640686631</v>
      </c>
      <c r="H366" s="302">
        <f>SUM(F366:G366)</f>
        <v>0.67210687874052877</v>
      </c>
      <c r="I366" s="303"/>
      <c r="J366" s="302">
        <v>0.40501265444097034</v>
      </c>
      <c r="K366" s="302">
        <v>0.26158223751966847</v>
      </c>
      <c r="L366" s="302">
        <f>SUM(J366:K366)</f>
        <v>0.66659489196063881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0.34507424107746915</v>
      </c>
      <c r="C367" s="302">
        <v>0.36765463399820486</v>
      </c>
      <c r="D367" s="302">
        <f t="shared" ref="D367:D374" si="121">SUM(B367:C367)</f>
        <v>0.71272887507567395</v>
      </c>
      <c r="E367" s="303"/>
      <c r="F367" s="302">
        <v>0.43312190039678683</v>
      </c>
      <c r="G367" s="302">
        <v>0.43801070183421087</v>
      </c>
      <c r="H367" s="302">
        <f t="shared" ref="H367:H374" si="122">SUM(F367:G367)</f>
        <v>0.87113260223099775</v>
      </c>
      <c r="I367" s="303"/>
      <c r="J367" s="302">
        <v>0.37926142930384105</v>
      </c>
      <c r="K367" s="302">
        <v>0.42009896575631911</v>
      </c>
      <c r="L367" s="302">
        <f t="shared" ref="L367:L374" si="123">SUM(J367:K367)</f>
        <v>0.79936039506016021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0.46959472334004088</v>
      </c>
      <c r="C368" s="302">
        <v>0.71540082984548758</v>
      </c>
      <c r="D368" s="302">
        <f t="shared" si="121"/>
        <v>1.1849955531855285</v>
      </c>
      <c r="E368" s="303"/>
      <c r="F368" s="302">
        <v>0.55217508933520565</v>
      </c>
      <c r="G368" s="302">
        <v>0.77609898885012563</v>
      </c>
      <c r="H368" s="302">
        <f t="shared" si="122"/>
        <v>1.3282740781853313</v>
      </c>
      <c r="I368" s="303"/>
      <c r="J368" s="302">
        <v>0.48637371648928102</v>
      </c>
      <c r="K368" s="302">
        <v>0.60901736783201821</v>
      </c>
      <c r="L368" s="302">
        <f t="shared" si="123"/>
        <v>1.0953910843212993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0.98729324434543442</v>
      </c>
      <c r="C369" s="302">
        <v>0.53090651301274772</v>
      </c>
      <c r="D369" s="302">
        <f t="shared" si="121"/>
        <v>1.518199757358182</v>
      </c>
      <c r="E369" s="303"/>
      <c r="F369" s="302">
        <v>1.0014884317475128</v>
      </c>
      <c r="G369" s="302">
        <v>0.58599813324093719</v>
      </c>
      <c r="H369" s="302">
        <f t="shared" si="122"/>
        <v>1.58748656498845</v>
      </c>
      <c r="I369" s="303"/>
      <c r="J369" s="302">
        <v>0.83317188069793346</v>
      </c>
      <c r="K369" s="302">
        <v>0.56753122782297827</v>
      </c>
      <c r="L369" s="302">
        <f t="shared" si="123"/>
        <v>1.4007031085209118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0.13067515047784015</v>
      </c>
      <c r="C370" s="302">
        <v>0.45028743146931238</v>
      </c>
      <c r="D370" s="302">
        <f t="shared" si="121"/>
        <v>0.58096258194715256</v>
      </c>
      <c r="E370" s="303"/>
      <c r="F370" s="302">
        <v>0.14604210830205325</v>
      </c>
      <c r="G370" s="302">
        <v>0.35403749799988565</v>
      </c>
      <c r="H370" s="302">
        <f t="shared" si="122"/>
        <v>0.50007960630193893</v>
      </c>
      <c r="I370" s="303"/>
      <c r="J370" s="302">
        <v>0.15994906218161653</v>
      </c>
      <c r="K370" s="302">
        <v>0.28159708083276186</v>
      </c>
      <c r="L370" s="302">
        <f t="shared" si="123"/>
        <v>0.44154614301437839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0.43210944556370395</v>
      </c>
      <c r="C371" s="302">
        <v>0.34284523389674543</v>
      </c>
      <c r="D371" s="302">
        <f t="shared" si="121"/>
        <v>0.77495467946044938</v>
      </c>
      <c r="E371" s="303"/>
      <c r="F371" s="302">
        <v>0.37319912558241869</v>
      </c>
      <c r="G371" s="302">
        <v>0.33979411942639015</v>
      </c>
      <c r="H371" s="302">
        <f t="shared" si="122"/>
        <v>0.71299324500880878</v>
      </c>
      <c r="I371" s="303"/>
      <c r="J371" s="302">
        <v>0.29310671262089311</v>
      </c>
      <c r="K371" s="302">
        <v>0.31801907420633269</v>
      </c>
      <c r="L371" s="302">
        <f t="shared" si="123"/>
        <v>0.61112578682722574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0.36564073163363731</v>
      </c>
      <c r="C372" s="302">
        <v>0.35419678570728508</v>
      </c>
      <c r="D372" s="302">
        <f t="shared" si="121"/>
        <v>0.71983751734092238</v>
      </c>
      <c r="E372" s="303"/>
      <c r="F372" s="302">
        <v>0.34656161255263968</v>
      </c>
      <c r="G372" s="302">
        <v>0.37382275392239422</v>
      </c>
      <c r="H372" s="302">
        <f t="shared" si="122"/>
        <v>0.7203843664750339</v>
      </c>
      <c r="I372" s="303"/>
      <c r="J372" s="302">
        <v>0.29797820198278607</v>
      </c>
      <c r="K372" s="302">
        <v>0.46116866902342313</v>
      </c>
      <c r="L372" s="302">
        <f t="shared" si="123"/>
        <v>0.75914687100620926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1.1000798644994468E-2</v>
      </c>
      <c r="C373" s="302">
        <v>7.1594258284172513E-2</v>
      </c>
      <c r="D373" s="302">
        <f t="shared" si="121"/>
        <v>8.2595056929166979E-2</v>
      </c>
      <c r="E373" s="303"/>
      <c r="F373" s="302">
        <v>1.0313039345626645E-2</v>
      </c>
      <c r="G373" s="302">
        <v>6.184655862781898E-2</v>
      </c>
      <c r="H373" s="302">
        <f t="shared" si="122"/>
        <v>7.2159597973445622E-2</v>
      </c>
      <c r="I373" s="303"/>
      <c r="J373" s="302">
        <v>2.0408268691291167E-2</v>
      </c>
      <c r="K373" s="302">
        <v>5.1643659996363882E-2</v>
      </c>
      <c r="L373" s="302">
        <f t="shared" si="123"/>
        <v>7.2051928687655045E-2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0.28733003057620388</v>
      </c>
      <c r="C374" s="302">
        <v>0.55027153941283913</v>
      </c>
      <c r="D374" s="302">
        <f t="shared" si="121"/>
        <v>0.837601569989043</v>
      </c>
      <c r="E374" s="303"/>
      <c r="F374" s="302">
        <v>0.2529189629617446</v>
      </c>
      <c r="G374" s="302">
        <v>0.48246409713371441</v>
      </c>
      <c r="H374" s="302">
        <f t="shared" si="122"/>
        <v>0.73538306009545895</v>
      </c>
      <c r="I374" s="303"/>
      <c r="J374" s="302">
        <v>0.13281914903251718</v>
      </c>
      <c r="K374" s="302">
        <v>0.35326064156901649</v>
      </c>
      <c r="L374" s="302">
        <f t="shared" si="123"/>
        <v>0.48607979060153367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3.397293376874031</v>
      </c>
      <c r="C376" s="311">
        <f t="shared" ref="C376:D376" si="124">SUM(C366:C374)</f>
        <v>3.62970662312597</v>
      </c>
      <c r="D376" s="311">
        <f t="shared" si="124"/>
        <v>7.0270000000000001</v>
      </c>
      <c r="E376" s="311"/>
      <c r="F376" s="311">
        <f t="shared" ref="F376:H376" si="125">SUM(F366:F374)</f>
        <v>3.5337720925576508</v>
      </c>
      <c r="G376" s="311">
        <f t="shared" si="125"/>
        <v>3.6662279074423436</v>
      </c>
      <c r="H376" s="311">
        <f t="shared" si="125"/>
        <v>7.199999999999994</v>
      </c>
      <c r="I376" s="311"/>
      <c r="J376" s="311">
        <f t="shared" ref="J376:L376" si="126">SUM(J366:J374)</f>
        <v>3.00808107544113</v>
      </c>
      <c r="K376" s="311">
        <f t="shared" si="126"/>
        <v>3.3239189245588818</v>
      </c>
      <c r="L376" s="311">
        <f t="shared" si="126"/>
        <v>6.3320000000000123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0.37016493628741215</v>
      </c>
      <c r="C383" s="302">
        <v>0.26668855074171938</v>
      </c>
      <c r="D383" s="302">
        <f>SUM(B383:C383)</f>
        <v>0.63685348702913158</v>
      </c>
      <c r="E383" s="303"/>
      <c r="F383" s="302">
        <v>0.39036504165811042</v>
      </c>
      <c r="G383" s="302">
        <v>0.407856447800449</v>
      </c>
      <c r="H383" s="302">
        <f>SUM(F383:G383)</f>
        <v>0.79822148945855942</v>
      </c>
      <c r="I383" s="303"/>
      <c r="J383" s="302">
        <v>0.41062962789098867</v>
      </c>
      <c r="K383" s="302">
        <v>0.47333400942728676</v>
      </c>
      <c r="L383" s="302">
        <f>SUM(J383:K383)</f>
        <v>0.88396363731827543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0.82286169588105329</v>
      </c>
      <c r="C384" s="302">
        <v>0.46673480595437861</v>
      </c>
      <c r="D384" s="302">
        <f t="shared" ref="D384:D391" si="127">SUM(B384:C384)</f>
        <v>1.2895965018354318</v>
      </c>
      <c r="E384" s="303"/>
      <c r="F384" s="302">
        <v>0.86228612322537546</v>
      </c>
      <c r="G384" s="302">
        <v>0.52941251408985313</v>
      </c>
      <c r="H384" s="302">
        <f t="shared" ref="H384:H391" si="128">SUM(F384:G384)</f>
        <v>1.3916986373152285</v>
      </c>
      <c r="I384" s="303"/>
      <c r="J384" s="302">
        <v>0.89077251515866096</v>
      </c>
      <c r="K384" s="302">
        <v>0.58148017422337284</v>
      </c>
      <c r="L384" s="302">
        <f t="shared" ref="L384:L391" si="129">SUM(J384:K384)</f>
        <v>1.4722526893820338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0.54282215381566534</v>
      </c>
      <c r="C385" s="302">
        <v>0.27548782988908599</v>
      </c>
      <c r="D385" s="302">
        <f t="shared" si="127"/>
        <v>0.81830998370475139</v>
      </c>
      <c r="E385" s="303"/>
      <c r="F385" s="302">
        <v>0.51952316062817161</v>
      </c>
      <c r="G385" s="302">
        <v>0.32358627993844574</v>
      </c>
      <c r="H385" s="302">
        <f t="shared" si="128"/>
        <v>0.8431094405666173</v>
      </c>
      <c r="I385" s="303"/>
      <c r="J385" s="302">
        <v>0.54197210302757681</v>
      </c>
      <c r="K385" s="302">
        <v>0.33569660340539631</v>
      </c>
      <c r="L385" s="302">
        <f t="shared" si="129"/>
        <v>0.87766870643297312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1.0653375878825067</v>
      </c>
      <c r="C386" s="302">
        <v>0.28048991381875121</v>
      </c>
      <c r="D386" s="302">
        <f t="shared" si="127"/>
        <v>1.3458275017012578</v>
      </c>
      <c r="E386" s="303"/>
      <c r="F386" s="302">
        <v>0.88593178367035974</v>
      </c>
      <c r="G386" s="302">
        <v>0.22067048880037266</v>
      </c>
      <c r="H386" s="302">
        <f t="shared" si="128"/>
        <v>1.1066022724707323</v>
      </c>
      <c r="I386" s="303"/>
      <c r="J386" s="302">
        <v>0.76417978419754762</v>
      </c>
      <c r="K386" s="302">
        <v>0.25444673383021599</v>
      </c>
      <c r="L386" s="302">
        <f t="shared" si="129"/>
        <v>1.0186265180277636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9.8805223725506638E-2</v>
      </c>
      <c r="C387" s="302">
        <v>0.22106937452161124</v>
      </c>
      <c r="D387" s="302">
        <f t="shared" si="127"/>
        <v>0.31987459824711789</v>
      </c>
      <c r="E387" s="303"/>
      <c r="F387" s="302">
        <v>0.10014369254469076</v>
      </c>
      <c r="G387" s="302">
        <v>0.23230615788221692</v>
      </c>
      <c r="H387" s="302">
        <f t="shared" si="128"/>
        <v>0.33244985042690767</v>
      </c>
      <c r="I387" s="303"/>
      <c r="J387" s="302">
        <v>0.13589762860085125</v>
      </c>
      <c r="K387" s="302">
        <v>0.25133744428647459</v>
      </c>
      <c r="L387" s="302">
        <f t="shared" si="129"/>
        <v>0.38723507288732584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1.9265964821518615</v>
      </c>
      <c r="C388" s="302">
        <v>0.58362282848795044</v>
      </c>
      <c r="D388" s="302">
        <f t="shared" si="127"/>
        <v>2.5102193106398119</v>
      </c>
      <c r="E388" s="303"/>
      <c r="F388" s="302">
        <v>1.551051733648243</v>
      </c>
      <c r="G388" s="302">
        <v>0.47942977632043265</v>
      </c>
      <c r="H388" s="302">
        <f t="shared" si="128"/>
        <v>2.0304815099686757</v>
      </c>
      <c r="I388" s="303"/>
      <c r="J388" s="302">
        <v>1.3128367078877543</v>
      </c>
      <c r="K388" s="302">
        <v>0.48472899693162114</v>
      </c>
      <c r="L388" s="302">
        <f t="shared" si="129"/>
        <v>1.7975657048193754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0.28566759233446204</v>
      </c>
      <c r="C389" s="302">
        <v>0.21678950347659212</v>
      </c>
      <c r="D389" s="302">
        <f t="shared" si="127"/>
        <v>0.50245709581105413</v>
      </c>
      <c r="E389" s="303"/>
      <c r="F389" s="302">
        <v>0.27411186398770193</v>
      </c>
      <c r="G389" s="302">
        <v>0.22666709561562523</v>
      </c>
      <c r="H389" s="302">
        <f t="shared" si="128"/>
        <v>0.50077895960332719</v>
      </c>
      <c r="I389" s="303"/>
      <c r="J389" s="302">
        <v>0.2333011379999673</v>
      </c>
      <c r="K389" s="302">
        <v>0.22274018750291164</v>
      </c>
      <c r="L389" s="302">
        <f t="shared" si="129"/>
        <v>0.4560413255028789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6.9461931297683299E-2</v>
      </c>
      <c r="C390" s="302">
        <v>0.15945428732593986</v>
      </c>
      <c r="D390" s="302">
        <f t="shared" si="127"/>
        <v>0.22891621862362316</v>
      </c>
      <c r="E390" s="303"/>
      <c r="F390" s="302">
        <v>6.0654695662707529E-2</v>
      </c>
      <c r="G390" s="302">
        <v>0.11206697202048475</v>
      </c>
      <c r="H390" s="302">
        <f t="shared" si="128"/>
        <v>0.17272166768319228</v>
      </c>
      <c r="I390" s="303"/>
      <c r="J390" s="302">
        <v>9.8856239357238251E-2</v>
      </c>
      <c r="K390" s="302">
        <v>8.5956269807103011E-2</v>
      </c>
      <c r="L390" s="302">
        <f t="shared" si="129"/>
        <v>0.18481250916434128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0.34217946959454054</v>
      </c>
      <c r="C391" s="302">
        <v>0.3737658328132798</v>
      </c>
      <c r="D391" s="302">
        <f t="shared" si="127"/>
        <v>0.71594530240782039</v>
      </c>
      <c r="E391" s="303"/>
      <c r="F391" s="302">
        <v>0.24346343259793643</v>
      </c>
      <c r="G391" s="302">
        <v>0.25547273990883579</v>
      </c>
      <c r="H391" s="302">
        <f t="shared" si="128"/>
        <v>0.49893617250677225</v>
      </c>
      <c r="I391" s="303"/>
      <c r="J391" s="302">
        <v>0.16347232610455181</v>
      </c>
      <c r="K391" s="302">
        <v>0.22936151036047686</v>
      </c>
      <c r="L391" s="302">
        <f t="shared" si="129"/>
        <v>0.39283383646502867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5.5238970729706924</v>
      </c>
      <c r="C393" s="311">
        <f t="shared" ref="C393:D393" si="130">SUM(C383:C391)</f>
        <v>2.8441029270293088</v>
      </c>
      <c r="D393" s="311">
        <f t="shared" si="130"/>
        <v>8.3680000000000003</v>
      </c>
      <c r="E393" s="311"/>
      <c r="F393" s="311">
        <f t="shared" ref="F393:H393" si="131">SUM(F383:F391)</f>
        <v>4.8875315276232971</v>
      </c>
      <c r="G393" s="311">
        <f t="shared" si="131"/>
        <v>2.7874684723767151</v>
      </c>
      <c r="H393" s="311">
        <f t="shared" si="131"/>
        <v>7.6750000000000123</v>
      </c>
      <c r="I393" s="311"/>
      <c r="J393" s="311">
        <f t="shared" ref="J393:L393" si="132">SUM(J383:J391)</f>
        <v>4.5519180702251374</v>
      </c>
      <c r="K393" s="311">
        <f t="shared" si="132"/>
        <v>2.9190819297748591</v>
      </c>
      <c r="L393" s="311">
        <f t="shared" si="132"/>
        <v>7.4709999999999956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Cumbria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16.324875891857783</v>
      </c>
      <c r="C9" s="249">
        <f t="shared" ref="C9:D9" si="0">SUM(C26,C43,C60,C77,C94,C111,C128,C145,C162,C179,C196,C213,C230,C247,C264,C281,C298,C315,C332,C349,C366,C383)</f>
        <v>2.160432618310502</v>
      </c>
      <c r="D9" s="249">
        <f t="shared" si="0"/>
        <v>4.1589063280354255</v>
      </c>
      <c r="E9" s="249">
        <f>SUM(B9:D9)</f>
        <v>22.644214838203709</v>
      </c>
      <c r="F9" s="238"/>
      <c r="G9" s="249">
        <f>SUM(G26,G43,G60,G77,G94,G111,G128,G145,G162,G179,G196,G213,G230,G247,G264,G281,G298,G315,G332,G349,G366,G383)</f>
        <v>18.111161853268168</v>
      </c>
      <c r="H9" s="249">
        <f t="shared" ref="H9:I9" si="1">SUM(H26,H43,H60,H77,H94,H111,H128,H145,H162,H179,H196,H213,H230,H247,H264,H281,H298,H315,H332,H349,H366,H383)</f>
        <v>3.31051068434985</v>
      </c>
      <c r="I9" s="249">
        <f t="shared" si="1"/>
        <v>4.5580801655448875</v>
      </c>
      <c r="J9" s="249">
        <f>SUM(G9:I9)</f>
        <v>25.979752703162905</v>
      </c>
      <c r="K9" s="238"/>
      <c r="L9" s="249">
        <f>SUM(L26,L43,L60,L77,L94,L111,L128,L145,L162,L179,L196,L213,L230,L247,L264,L281,L298,L315,L332,L349,L366,L383)</f>
        <v>20.315974798864787</v>
      </c>
      <c r="M9" s="249">
        <f t="shared" ref="M9:N9" si="2">SUM(M26,M43,M60,M77,M94,M111,M128,M145,M162,M179,M196,M213,M230,M247,M264,M281,M298,M315,M332,M349,M366,M383)</f>
        <v>4.3511284795130436</v>
      </c>
      <c r="N9" s="249">
        <f t="shared" si="2"/>
        <v>5.2673854049147266</v>
      </c>
      <c r="O9" s="249">
        <f>SUM(L9:N9)</f>
        <v>29.934488683292557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34.196464189260368</v>
      </c>
      <c r="C10" s="249">
        <f t="shared" si="3"/>
        <v>7.9120744687645956</v>
      </c>
      <c r="D10" s="249">
        <f t="shared" si="3"/>
        <v>4.7654379551911692</v>
      </c>
      <c r="E10" s="249">
        <f t="shared" ref="E10:E17" si="4">SUM(B10:D10)</f>
        <v>46.873976613216129</v>
      </c>
      <c r="F10" s="238"/>
      <c r="G10" s="249">
        <f t="shared" ref="G10:I10" si="5">SUM(G27,G44,G61,G78,G95,G112,G129,G146,G163,G180,G197,G214,G231,G248,G265,G282,G299,G316,G333,G350,G367,G384)</f>
        <v>38.570315883995995</v>
      </c>
      <c r="H10" s="249">
        <f t="shared" si="5"/>
        <v>9.308742236519528</v>
      </c>
      <c r="I10" s="249">
        <f t="shared" si="5"/>
        <v>4.7412875907353831</v>
      </c>
      <c r="J10" s="249">
        <f t="shared" ref="J10:J17" si="6">SUM(G10:I10)</f>
        <v>52.620345711250906</v>
      </c>
      <c r="K10" s="238"/>
      <c r="L10" s="249">
        <f t="shared" ref="L10:N10" si="7">SUM(L27,L44,L61,L78,L95,L112,L129,L146,L163,L180,L197,L214,L231,L248,L265,L282,L299,L316,L333,L350,L367,L384)</f>
        <v>46.635385056364264</v>
      </c>
      <c r="M10" s="249">
        <f t="shared" si="7"/>
        <v>12.016848555688902</v>
      </c>
      <c r="N10" s="249">
        <f t="shared" si="7"/>
        <v>4.7818393295300607</v>
      </c>
      <c r="O10" s="249">
        <f t="shared" ref="O10:O17" si="8">SUM(L10:N10)</f>
        <v>63.434072941583224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18.72739750961717</v>
      </c>
      <c r="C11" s="249">
        <f t="shared" si="3"/>
        <v>4.9863651757931944</v>
      </c>
      <c r="D11" s="249">
        <f t="shared" si="3"/>
        <v>3.2065567342928798</v>
      </c>
      <c r="E11" s="249">
        <f t="shared" si="4"/>
        <v>26.920319419703247</v>
      </c>
      <c r="F11" s="238"/>
      <c r="G11" s="249">
        <f t="shared" ref="G11:I11" si="9">SUM(G28,G45,G62,G79,G96,G113,G130,G147,G164,G181,G198,G215,G232,G249,G266,G283,G300,G317,G334,G351,G368,G385)</f>
        <v>21.230950755728198</v>
      </c>
      <c r="H11" s="249">
        <f t="shared" si="9"/>
        <v>5.9559614424528409</v>
      </c>
      <c r="I11" s="249">
        <f t="shared" si="9"/>
        <v>3.1225264252503173</v>
      </c>
      <c r="J11" s="249">
        <f t="shared" si="6"/>
        <v>30.309438623431358</v>
      </c>
      <c r="K11" s="238"/>
      <c r="L11" s="249">
        <f t="shared" ref="L11:N11" si="10">SUM(L28,L45,L62,L79,L96,L113,L130,L147,L164,L181,L198,L215,L232,L249,L266,L283,L300,L317,L334,L351,L368,L385)</f>
        <v>21.659240940036241</v>
      </c>
      <c r="M11" s="249">
        <f t="shared" si="10"/>
        <v>6.4111549585519372</v>
      </c>
      <c r="N11" s="249">
        <f t="shared" si="10"/>
        <v>3.226519835048439</v>
      </c>
      <c r="O11" s="249">
        <f t="shared" si="8"/>
        <v>31.296915733636617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17.747027297876869</v>
      </c>
      <c r="C12" s="249">
        <f t="shared" si="3"/>
        <v>11.65924817475207</v>
      </c>
      <c r="D12" s="249">
        <f t="shared" si="3"/>
        <v>0.98312712683910175</v>
      </c>
      <c r="E12" s="249">
        <f t="shared" si="4"/>
        <v>30.389402599468042</v>
      </c>
      <c r="F12" s="238"/>
      <c r="G12" s="249">
        <f t="shared" ref="G12:I12" si="11">SUM(G29,G46,G63,G80,G97,G114,G131,G148,G165,G182,G199,G216,G233,G250,G267,G284,G301,G318,G335,G352,G369,G386)</f>
        <v>17.621451399193123</v>
      </c>
      <c r="H12" s="249">
        <f t="shared" si="11"/>
        <v>12.116487064467384</v>
      </c>
      <c r="I12" s="249">
        <f t="shared" si="11"/>
        <v>0.93209036774700649</v>
      </c>
      <c r="J12" s="249">
        <f t="shared" si="6"/>
        <v>30.67002883140751</v>
      </c>
      <c r="K12" s="238"/>
      <c r="L12" s="249">
        <f t="shared" ref="L12:N12" si="12">SUM(L29,L46,L63,L80,L97,L114,L131,L148,L165,L182,L199,L216,L233,L250,L267,L284,L301,L318,L335,L352,L369,L386)</f>
        <v>15.866515334419324</v>
      </c>
      <c r="M12" s="249">
        <f t="shared" si="12"/>
        <v>10.378204724538605</v>
      </c>
      <c r="N12" s="249">
        <f t="shared" si="12"/>
        <v>0.84067332608161505</v>
      </c>
      <c r="O12" s="249">
        <f t="shared" si="8"/>
        <v>27.085393385039545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20.28149700234475</v>
      </c>
      <c r="C13" s="249">
        <f t="shared" si="3"/>
        <v>3.2397656753570487</v>
      </c>
      <c r="D13" s="249">
        <f t="shared" si="3"/>
        <v>9.238078546597249</v>
      </c>
      <c r="E13" s="249">
        <f t="shared" si="4"/>
        <v>32.75934122429905</v>
      </c>
      <c r="F13" s="238"/>
      <c r="G13" s="249">
        <f t="shared" ref="G13:I13" si="13">SUM(G30,G47,G64,G81,G98,G115,G132,G149,G166,G183,G200,G217,G234,G251,G268,G285,G302,G319,G336,G353,G370,G387)</f>
        <v>17.251390406924731</v>
      </c>
      <c r="H13" s="249">
        <f t="shared" si="13"/>
        <v>2.8493274113156959</v>
      </c>
      <c r="I13" s="249">
        <f t="shared" si="13"/>
        <v>8.7825716536802449</v>
      </c>
      <c r="J13" s="249">
        <f t="shared" si="6"/>
        <v>28.883289471920669</v>
      </c>
      <c r="K13" s="238"/>
      <c r="L13" s="249">
        <f t="shared" ref="L13:N13" si="14">SUM(L30,L47,L64,L81,L98,L115,L132,L149,L166,L183,L200,L217,L234,L251,L268,L285,L302,L319,L336,L353,L370,L387)</f>
        <v>14.287919722980536</v>
      </c>
      <c r="M13" s="249">
        <f t="shared" si="14"/>
        <v>3.2670602765045658</v>
      </c>
      <c r="N13" s="249">
        <f t="shared" si="14"/>
        <v>8.8282095586144269</v>
      </c>
      <c r="O13" s="249">
        <f t="shared" si="8"/>
        <v>26.383189558099531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13.114680878210594</v>
      </c>
      <c r="C14" s="249">
        <f t="shared" si="3"/>
        <v>11.720901793058953</v>
      </c>
      <c r="D14" s="249">
        <f t="shared" si="3"/>
        <v>2.4246899027550217</v>
      </c>
      <c r="E14" s="249">
        <f t="shared" si="4"/>
        <v>27.260272574024569</v>
      </c>
      <c r="F14" s="238"/>
      <c r="G14" s="249">
        <f t="shared" ref="G14:I14" si="15">SUM(G31,G48,G65,G82,G99,G116,G133,G150,G167,G184,G201,G218,G235,G252,G269,G286,G303,G320,G337,G354,G371,G388)</f>
        <v>11.572405564205866</v>
      </c>
      <c r="H14" s="249">
        <f t="shared" si="15"/>
        <v>10.683244399212105</v>
      </c>
      <c r="I14" s="249">
        <f t="shared" si="15"/>
        <v>2.6061797586369955</v>
      </c>
      <c r="J14" s="249">
        <f t="shared" si="6"/>
        <v>24.861829722054967</v>
      </c>
      <c r="K14" s="238"/>
      <c r="L14" s="249">
        <f t="shared" ref="L14:N14" si="16">SUM(L31,L48,L65,L82,L99,L116,L133,L150,L167,L184,L201,L218,L235,L252,L269,L286,L303,L320,L337,L354,L371,L388)</f>
        <v>14.50168383504025</v>
      </c>
      <c r="M14" s="249">
        <f t="shared" si="16"/>
        <v>12.248144505947838</v>
      </c>
      <c r="N14" s="249">
        <f t="shared" si="16"/>
        <v>2.9756486925146799</v>
      </c>
      <c r="O14" s="249">
        <f t="shared" si="8"/>
        <v>29.72547703350277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9.8934547139998585</v>
      </c>
      <c r="C15" s="249">
        <f t="shared" si="3"/>
        <v>14.081085421887996</v>
      </c>
      <c r="D15" s="249">
        <f t="shared" si="3"/>
        <v>1.6147995412785667</v>
      </c>
      <c r="E15" s="249">
        <f t="shared" si="4"/>
        <v>25.589339677166425</v>
      </c>
      <c r="F15" s="238"/>
      <c r="G15" s="249">
        <f t="shared" ref="G15:I15" si="17">SUM(G32,G49,G66,G83,G100,G117,G134,G151,G168,G185,G202,G219,G236,G253,G270,G287,G304,G321,G338,G355,G372,G389)</f>
        <v>9.2109049511417211</v>
      </c>
      <c r="H15" s="249">
        <f t="shared" si="17"/>
        <v>15.254428378674769</v>
      </c>
      <c r="I15" s="249">
        <f t="shared" si="17"/>
        <v>1.2903494563030016</v>
      </c>
      <c r="J15" s="249">
        <f t="shared" si="6"/>
        <v>25.75568278611949</v>
      </c>
      <c r="K15" s="238"/>
      <c r="L15" s="249">
        <f t="shared" ref="L15:N15" si="18">SUM(L32,L49,L66,L83,L100,L117,L134,L151,L168,L185,L202,L219,L236,L253,L270,L287,L304,L321,L338,L355,L372,L389)</f>
        <v>9.3385032676899264</v>
      </c>
      <c r="M15" s="249">
        <f t="shared" si="18"/>
        <v>15.794350373290497</v>
      </c>
      <c r="N15" s="249">
        <f t="shared" si="18"/>
        <v>1.057500294485525</v>
      </c>
      <c r="O15" s="249">
        <f t="shared" si="8"/>
        <v>26.190353935465946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16.211089420635041</v>
      </c>
      <c r="C16" s="249">
        <f t="shared" si="3"/>
        <v>2.525393819792805</v>
      </c>
      <c r="D16" s="249">
        <f t="shared" si="3"/>
        <v>2.7065709213528479</v>
      </c>
      <c r="E16" s="249">
        <f t="shared" si="4"/>
        <v>21.443054161780694</v>
      </c>
      <c r="F16" s="238"/>
      <c r="G16" s="249">
        <f t="shared" ref="G16:I16" si="19">SUM(G33,G50,G67,G84,G101,G118,G135,G152,G169,G186,G203,G220,G237,G254,G271,G288,G305,G322,G339,G356,G373,G390)</f>
        <v>13.849671655280181</v>
      </c>
      <c r="H16" s="249">
        <f t="shared" si="19"/>
        <v>2.7836507136389566</v>
      </c>
      <c r="I16" s="249">
        <f t="shared" si="19"/>
        <v>2.8091838552094206</v>
      </c>
      <c r="J16" s="249">
        <f t="shared" si="6"/>
        <v>19.442506224128557</v>
      </c>
      <c r="K16" s="238"/>
      <c r="L16" s="249">
        <f t="shared" ref="L16:N16" si="20">SUM(L33,L50,L67,L84,L101,L118,L135,L152,L169,L186,L203,L220,L237,L254,L271,L288,L305,L322,L339,L356,L373,L390)</f>
        <v>13.277326148478197</v>
      </c>
      <c r="M16" s="249">
        <f t="shared" si="20"/>
        <v>3.7063895427441831</v>
      </c>
      <c r="N16" s="249">
        <f t="shared" si="20"/>
        <v>3.357249968821479</v>
      </c>
      <c r="O16" s="249">
        <f t="shared" si="8"/>
        <v>20.340965660043857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15.292544611609948</v>
      </c>
      <c r="C17" s="249">
        <f t="shared" si="3"/>
        <v>17.353605362514244</v>
      </c>
      <c r="D17" s="249">
        <f t="shared" si="3"/>
        <v>2.1609289180140445</v>
      </c>
      <c r="E17" s="249">
        <f t="shared" si="4"/>
        <v>34.807078892138236</v>
      </c>
      <c r="F17" s="238"/>
      <c r="G17" s="249">
        <f t="shared" ref="G17:I17" si="21">SUM(G34,G51,G68,G85,G102,G119,G136,G153,G170,G187,G204,G221,G238,G255,G272,G289,G306,G323,G340,G357,G374,G391)</f>
        <v>12.789892025713241</v>
      </c>
      <c r="H17" s="249">
        <f t="shared" si="21"/>
        <v>16.24971093391704</v>
      </c>
      <c r="I17" s="249">
        <f t="shared" si="21"/>
        <v>1.9255229668932747</v>
      </c>
      <c r="J17" s="249">
        <f t="shared" si="6"/>
        <v>30.965125926523555</v>
      </c>
      <c r="K17" s="238"/>
      <c r="L17" s="249">
        <f t="shared" ref="L17:N17" si="22">SUM(L34,L51,L68,L85,L102,L119,L136,L153,L170,L187,L204,L221,L238,L255,L272,L289,L306,L323,L340,L357,L374,L391)</f>
        <v>12.853401152903427</v>
      </c>
      <c r="M17" s="249">
        <f t="shared" si="22"/>
        <v>15.64197357057116</v>
      </c>
      <c r="N17" s="249">
        <f t="shared" si="22"/>
        <v>2.5427683458612949</v>
      </c>
      <c r="O17" s="249">
        <f t="shared" si="8"/>
        <v>31.038143069335881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161.78903151541238</v>
      </c>
      <c r="C19" s="247">
        <f t="shared" ref="C19:O19" si="23">SUM(C9:C17)</f>
        <v>75.638872510231408</v>
      </c>
      <c r="D19" s="247">
        <f t="shared" si="23"/>
        <v>31.25909597435631</v>
      </c>
      <c r="E19" s="247">
        <f t="shared" si="23"/>
        <v>268.68700000000013</v>
      </c>
      <c r="F19" s="247"/>
      <c r="G19" s="247">
        <f t="shared" si="23"/>
        <v>160.20814449545122</v>
      </c>
      <c r="H19" s="247">
        <f t="shared" si="23"/>
        <v>78.512063264548175</v>
      </c>
      <c r="I19" s="247">
        <f t="shared" si="23"/>
        <v>30.767792240000531</v>
      </c>
      <c r="J19" s="247">
        <f t="shared" si="23"/>
        <v>269.48799999999994</v>
      </c>
      <c r="K19" s="247"/>
      <c r="L19" s="247">
        <f t="shared" si="23"/>
        <v>168.73595025677693</v>
      </c>
      <c r="M19" s="247">
        <f t="shared" si="23"/>
        <v>83.815254987350727</v>
      </c>
      <c r="N19" s="247">
        <f t="shared" si="23"/>
        <v>32.877794755872245</v>
      </c>
      <c r="O19" s="247">
        <f t="shared" si="23"/>
        <v>285.42899999999992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0.16248298137030195</v>
      </c>
      <c r="C26" s="302">
        <v>8.4368353165682735E-3</v>
      </c>
      <c r="D26" s="302">
        <v>5.2045399581805499E-2</v>
      </c>
      <c r="E26" s="302">
        <f>SUM(B26:D26)</f>
        <v>0.22296521626867571</v>
      </c>
      <c r="F26" s="303"/>
      <c r="G26" s="302">
        <v>0.25526500135631697</v>
      </c>
      <c r="H26" s="302">
        <v>8.4458149023775384E-3</v>
      </c>
      <c r="I26" s="302">
        <v>4.6562655945771206E-2</v>
      </c>
      <c r="J26" s="302">
        <f>SUM(G26:I26)</f>
        <v>0.31027347220446572</v>
      </c>
      <c r="K26" s="303"/>
      <c r="L26" s="302">
        <v>0.39145862359891631</v>
      </c>
      <c r="M26" s="302">
        <v>8.0550624943478127E-3</v>
      </c>
      <c r="N26" s="302">
        <v>5.0800154442172951E-2</v>
      </c>
      <c r="O26" s="302">
        <f>SUM(L26:N26)</f>
        <v>0.45031384053543705</v>
      </c>
    </row>
    <row r="27" spans="1:15" s="236" customFormat="1" x14ac:dyDescent="0.2">
      <c r="A27" s="237" t="str">
        <f>name!E$5</f>
        <v>Professional occupations</v>
      </c>
      <c r="B27" s="302">
        <v>9.1756881297737861E-2</v>
      </c>
      <c r="C27" s="302">
        <v>7.6268439278198786E-3</v>
      </c>
      <c r="D27" s="302">
        <v>2.9603929456871791E-2</v>
      </c>
      <c r="E27" s="302">
        <f t="shared" ref="E27:E34" si="24">SUM(B27:D27)</f>
        <v>0.12898765468242954</v>
      </c>
      <c r="F27" s="303"/>
      <c r="G27" s="302">
        <v>0.1744739689362311</v>
      </c>
      <c r="H27" s="302">
        <v>7.0673414314548913E-3</v>
      </c>
      <c r="I27" s="302">
        <v>4.1097470376714171E-2</v>
      </c>
      <c r="J27" s="302">
        <f t="shared" ref="J27:J34" si="25">SUM(G27:I27)</f>
        <v>0.22263878074440019</v>
      </c>
      <c r="K27" s="303"/>
      <c r="L27" s="302">
        <v>0.28389902890582708</v>
      </c>
      <c r="M27" s="302">
        <v>6.9882633487113564E-3</v>
      </c>
      <c r="N27" s="302">
        <v>4.5041312781883489E-2</v>
      </c>
      <c r="O27" s="302">
        <f t="shared" ref="O27:O34" si="26">SUM(L27:N27)</f>
        <v>0.33592860503642191</v>
      </c>
    </row>
    <row r="28" spans="1:15" s="236" customFormat="1" x14ac:dyDescent="0.2">
      <c r="A28" s="237" t="str">
        <f>name!E$6</f>
        <v>Associate professional occupations</v>
      </c>
      <c r="B28" s="302">
        <v>5.8895221625515845E-2</v>
      </c>
      <c r="C28" s="302">
        <v>8.0540792544096015E-3</v>
      </c>
      <c r="D28" s="302">
        <v>1.6916076583430473E-2</v>
      </c>
      <c r="E28" s="302">
        <f t="shared" si="24"/>
        <v>8.3865377463355914E-2</v>
      </c>
      <c r="F28" s="303"/>
      <c r="G28" s="302">
        <v>9.6289279945665635E-2</v>
      </c>
      <c r="H28" s="302">
        <v>6.3430530088210875E-3</v>
      </c>
      <c r="I28" s="302">
        <v>1.9659224755886051E-2</v>
      </c>
      <c r="J28" s="302">
        <f t="shared" si="25"/>
        <v>0.12229155771037277</v>
      </c>
      <c r="K28" s="303"/>
      <c r="L28" s="302">
        <v>0.10994915714969411</v>
      </c>
      <c r="M28" s="302">
        <v>5.298559612701227E-3</v>
      </c>
      <c r="N28" s="302">
        <v>2.2504038682166203E-2</v>
      </c>
      <c r="O28" s="302">
        <f t="shared" si="26"/>
        <v>0.13775175544456153</v>
      </c>
    </row>
    <row r="29" spans="1:15" s="236" customFormat="1" x14ac:dyDescent="0.2">
      <c r="A29" s="237" t="str">
        <f>name!E$7</f>
        <v>Administrative and secretarial occupations</v>
      </c>
      <c r="B29" s="302">
        <v>0.1031568024991923</v>
      </c>
      <c r="C29" s="302">
        <v>6.5739825886342348E-2</v>
      </c>
      <c r="D29" s="302">
        <v>1.7838607058551791E-2</v>
      </c>
      <c r="E29" s="302">
        <f t="shared" si="24"/>
        <v>0.18673523544408643</v>
      </c>
      <c r="F29" s="303"/>
      <c r="G29" s="302">
        <v>0.12297564132387118</v>
      </c>
      <c r="H29" s="302">
        <v>4.4651347807568437E-2</v>
      </c>
      <c r="I29" s="302">
        <v>1.2558866040865597E-2</v>
      </c>
      <c r="J29" s="302">
        <f t="shared" si="25"/>
        <v>0.1801858551723052</v>
      </c>
      <c r="K29" s="303"/>
      <c r="L29" s="302">
        <v>0.10485084225688306</v>
      </c>
      <c r="M29" s="302">
        <v>3.0769877758575249E-2</v>
      </c>
      <c r="N29" s="302">
        <v>9.7799199187749413E-3</v>
      </c>
      <c r="O29" s="302">
        <f t="shared" si="26"/>
        <v>0.14540063993423324</v>
      </c>
    </row>
    <row r="30" spans="1:15" s="236" customFormat="1" x14ac:dyDescent="0.2">
      <c r="A30" s="237" t="str">
        <f>name!E$8</f>
        <v>Skilled trades occupations</v>
      </c>
      <c r="B30" s="302">
        <v>0.7252646790127999</v>
      </c>
      <c r="C30" s="302">
        <v>4.2044487694165876E-2</v>
      </c>
      <c r="D30" s="302">
        <v>1.8128082346739509</v>
      </c>
      <c r="E30" s="302">
        <f t="shared" si="24"/>
        <v>2.5801174013809165</v>
      </c>
      <c r="F30" s="303"/>
      <c r="G30" s="302">
        <v>0.94472694849645533</v>
      </c>
      <c r="H30" s="302">
        <v>2.2003818770783785E-2</v>
      </c>
      <c r="I30" s="302">
        <v>1.5771841962245849</v>
      </c>
      <c r="J30" s="302">
        <f>SUM(G30:I30)</f>
        <v>2.5439149634918241</v>
      </c>
      <c r="K30" s="303"/>
      <c r="L30" s="302">
        <v>1.0419064437909697</v>
      </c>
      <c r="M30" s="302">
        <v>3.3843382017080058E-2</v>
      </c>
      <c r="N30" s="302">
        <v>1.4408191257904783</v>
      </c>
      <c r="O30" s="302">
        <f t="shared" si="26"/>
        <v>2.5165689515985283</v>
      </c>
    </row>
    <row r="31" spans="1:15" s="236" customFormat="1" x14ac:dyDescent="0.2">
      <c r="A31" s="237" t="str">
        <f>name!E$9</f>
        <v>Caring, leisure and other service occupations</v>
      </c>
      <c r="B31" s="302">
        <v>5.0832990959634373E-2</v>
      </c>
      <c r="C31" s="302">
        <v>1.4479383154796801E-2</v>
      </c>
      <c r="D31" s="302">
        <v>5.1760186950358125E-2</v>
      </c>
      <c r="E31" s="302">
        <f t="shared" si="24"/>
        <v>0.1170725610647893</v>
      </c>
      <c r="F31" s="303"/>
      <c r="G31" s="302">
        <v>5.4360604768588783E-2</v>
      </c>
      <c r="H31" s="302">
        <v>9.8782877816304075E-3</v>
      </c>
      <c r="I31" s="302">
        <v>4.2590325190863018E-2</v>
      </c>
      <c r="J31" s="302">
        <f t="shared" si="25"/>
        <v>0.10682921774108221</v>
      </c>
      <c r="K31" s="303"/>
      <c r="L31" s="302">
        <v>5.4218632784054165E-2</v>
      </c>
      <c r="M31" s="302">
        <v>7.4452193599584176E-3</v>
      </c>
      <c r="N31" s="302">
        <v>6.2823309744706193E-2</v>
      </c>
      <c r="O31" s="302">
        <f t="shared" si="26"/>
        <v>0.12448716188871878</v>
      </c>
    </row>
    <row r="32" spans="1:15" s="236" customFormat="1" x14ac:dyDescent="0.2">
      <c r="A32" s="237" t="str">
        <f>name!E$10</f>
        <v>Sales and customer service occupations</v>
      </c>
      <c r="B32" s="302">
        <v>3.2154998427879708E-2</v>
      </c>
      <c r="C32" s="302">
        <v>7.0352279910566081E-3</v>
      </c>
      <c r="D32" s="302">
        <v>1.8770475938115826E-2</v>
      </c>
      <c r="E32" s="302">
        <f t="shared" si="24"/>
        <v>5.7960702357052141E-2</v>
      </c>
      <c r="F32" s="303"/>
      <c r="G32" s="302">
        <v>4.1572519143934408E-2</v>
      </c>
      <c r="H32" s="302">
        <v>4.8984127266181151E-3</v>
      </c>
      <c r="I32" s="302">
        <v>1.2003046842619276E-2</v>
      </c>
      <c r="J32" s="302">
        <f t="shared" si="25"/>
        <v>5.8473978713171802E-2</v>
      </c>
      <c r="K32" s="303"/>
      <c r="L32" s="302">
        <v>5.2772335288246319E-2</v>
      </c>
      <c r="M32" s="302">
        <v>4.438231492514837E-3</v>
      </c>
      <c r="N32" s="302">
        <v>8.4563944236941968E-3</v>
      </c>
      <c r="O32" s="302">
        <f t="shared" si="26"/>
        <v>6.5666961204455351E-2</v>
      </c>
    </row>
    <row r="33" spans="1:15" s="236" customFormat="1" x14ac:dyDescent="0.2">
      <c r="A33" s="237" t="str">
        <f>name!E$11</f>
        <v>Process, plant and machine operatives</v>
      </c>
      <c r="B33" s="302">
        <v>5.5462903032197045E-2</v>
      </c>
      <c r="C33" s="302">
        <v>3.9657518643108989E-3</v>
      </c>
      <c r="D33" s="302">
        <v>3.8962020242766078E-2</v>
      </c>
      <c r="E33" s="302">
        <f t="shared" si="24"/>
        <v>9.839067513927402E-2</v>
      </c>
      <c r="F33" s="303"/>
      <c r="G33" s="302">
        <v>5.5264766520381058E-2</v>
      </c>
      <c r="H33" s="302">
        <v>3.1551612915457737E-3</v>
      </c>
      <c r="I33" s="302">
        <v>4.4322803801831893E-2</v>
      </c>
      <c r="J33" s="302">
        <f t="shared" si="25"/>
        <v>0.10274273161375871</v>
      </c>
      <c r="K33" s="303"/>
      <c r="L33" s="302">
        <v>2.7400868065642743E-2</v>
      </c>
      <c r="M33" s="302">
        <v>7.3432436999026594E-3</v>
      </c>
      <c r="N33" s="302">
        <v>5.5761924678486112E-2</v>
      </c>
      <c r="O33" s="302">
        <f t="shared" si="26"/>
        <v>9.0506036444031518E-2</v>
      </c>
    </row>
    <row r="34" spans="1:15" s="236" customFormat="1" x14ac:dyDescent="0.2">
      <c r="A34" s="237" t="str">
        <f>name!E$12</f>
        <v>Elementary occupations</v>
      </c>
      <c r="B34" s="302">
        <v>0.12692252558381195</v>
      </c>
      <c r="C34" s="302">
        <v>2.9461903229801082E-2</v>
      </c>
      <c r="D34" s="302">
        <v>0.36252074738581663</v>
      </c>
      <c r="E34" s="302">
        <f t="shared" si="24"/>
        <v>0.51890517619942966</v>
      </c>
      <c r="F34" s="303"/>
      <c r="G34" s="302">
        <v>0.11669669538562312</v>
      </c>
      <c r="H34" s="302">
        <v>2.0110464989041073E-2</v>
      </c>
      <c r="I34" s="302">
        <v>0.29084228223395214</v>
      </c>
      <c r="J34" s="302">
        <f t="shared" si="25"/>
        <v>0.42764944260861637</v>
      </c>
      <c r="K34" s="303"/>
      <c r="L34" s="302">
        <v>6.2123027977216493E-2</v>
      </c>
      <c r="M34" s="302">
        <v>1.5500197497659752E-2</v>
      </c>
      <c r="N34" s="302">
        <v>0.338752822438731</v>
      </c>
      <c r="O34" s="302">
        <f t="shared" si="26"/>
        <v>0.41637604791360727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1.406929983809071</v>
      </c>
      <c r="C36" s="311">
        <f t="shared" ref="C36:O36" si="27">SUM(C26:C34)</f>
        <v>0.18684433831927136</v>
      </c>
      <c r="D36" s="311">
        <f t="shared" si="27"/>
        <v>2.4012256778716674</v>
      </c>
      <c r="E36" s="311">
        <f t="shared" si="27"/>
        <v>3.995000000000009</v>
      </c>
      <c r="F36" s="311"/>
      <c r="G36" s="311">
        <f t="shared" si="27"/>
        <v>1.8616254258770677</v>
      </c>
      <c r="H36" s="311">
        <f t="shared" si="27"/>
        <v>0.12655370270984112</v>
      </c>
      <c r="I36" s="311">
        <f t="shared" si="27"/>
        <v>2.0868208714130883</v>
      </c>
      <c r="J36" s="311">
        <f t="shared" si="27"/>
        <v>4.0749999999999966</v>
      </c>
      <c r="K36" s="311"/>
      <c r="L36" s="311">
        <f t="shared" si="27"/>
        <v>2.1285789598174496</v>
      </c>
      <c r="M36" s="311">
        <f t="shared" si="27"/>
        <v>0.11968203728145137</v>
      </c>
      <c r="N36" s="311">
        <f t="shared" si="27"/>
        <v>2.0347390029010932</v>
      </c>
      <c r="O36" s="311">
        <f t="shared" si="27"/>
        <v>4.282999999999995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3.8013791962050063E-2</v>
      </c>
      <c r="C43" s="302">
        <v>3.9455116715143704E-4</v>
      </c>
      <c r="D43" s="302">
        <v>3.6627891515081444E-5</v>
      </c>
      <c r="E43" s="302">
        <f>SUM(B43:D43)</f>
        <v>3.8444971020716583E-2</v>
      </c>
      <c r="F43" s="303"/>
      <c r="G43" s="302">
        <v>8.9738382997302635E-2</v>
      </c>
      <c r="H43" s="302">
        <v>1.7671610360135634E-3</v>
      </c>
      <c r="I43" s="302">
        <v>0</v>
      </c>
      <c r="J43" s="302">
        <f>SUM(G43:I43)</f>
        <v>9.1505544033316205E-2</v>
      </c>
      <c r="K43" s="303"/>
      <c r="L43" s="302">
        <v>6.0725406828815963E-2</v>
      </c>
      <c r="M43" s="302">
        <v>1.3629341830311728E-3</v>
      </c>
      <c r="N43" s="302">
        <v>0</v>
      </c>
      <c r="O43" s="302">
        <f>SUM(L43:N43)</f>
        <v>6.2088341011847133E-2</v>
      </c>
    </row>
    <row r="44" spans="1:15" s="236" customFormat="1" x14ac:dyDescent="0.2">
      <c r="A44" s="237" t="str">
        <f>name!E$5</f>
        <v>Professional occupations</v>
      </c>
      <c r="B44" s="302">
        <v>5.0435277546080556E-2</v>
      </c>
      <c r="C44" s="302">
        <v>1.584138180453606E-3</v>
      </c>
      <c r="D44" s="302">
        <v>1.9071160606798745E-5</v>
      </c>
      <c r="E44" s="302">
        <f t="shared" ref="E44:E51" si="28">SUM(B44:D44)</f>
        <v>5.2038486887140967E-2</v>
      </c>
      <c r="F44" s="303"/>
      <c r="G44" s="302">
        <v>0.13882913908683478</v>
      </c>
      <c r="H44" s="302">
        <v>7.2798261833685578E-3</v>
      </c>
      <c r="I44" s="302">
        <v>0</v>
      </c>
      <c r="J44" s="302">
        <f t="shared" ref="J44:J46" si="29">SUM(G44:I44)</f>
        <v>0.14610896527020334</v>
      </c>
      <c r="K44" s="303"/>
      <c r="L44" s="302">
        <v>8.5815405261651392E-2</v>
      </c>
      <c r="M44" s="302">
        <v>5.7157760815755411E-3</v>
      </c>
      <c r="N44" s="302">
        <v>0</v>
      </c>
      <c r="O44" s="302">
        <f t="shared" ref="O44:O51" si="30">SUM(L44:N44)</f>
        <v>9.1531181343226936E-2</v>
      </c>
    </row>
    <row r="45" spans="1:15" s="236" customFormat="1" x14ac:dyDescent="0.2">
      <c r="A45" s="237" t="str">
        <f>name!E$6</f>
        <v>Associate professional occupations</v>
      </c>
      <c r="B45" s="302">
        <v>5.356419625372117E-2</v>
      </c>
      <c r="C45" s="302">
        <v>5.7101813561672744E-4</v>
      </c>
      <c r="D45" s="302">
        <v>2.8164963261731664E-5</v>
      </c>
      <c r="E45" s="302">
        <f t="shared" si="28"/>
        <v>5.4163379352599628E-2</v>
      </c>
      <c r="F45" s="303"/>
      <c r="G45" s="302">
        <v>0.13247766700171071</v>
      </c>
      <c r="H45" s="302">
        <v>2.2319785293739743E-3</v>
      </c>
      <c r="I45" s="302">
        <v>0</v>
      </c>
      <c r="J45" s="302">
        <f t="shared" si="29"/>
        <v>0.13470964553108469</v>
      </c>
      <c r="K45" s="303"/>
      <c r="L45" s="302">
        <v>8.6915110184288241E-2</v>
      </c>
      <c r="M45" s="302">
        <v>1.4284126250703828E-3</v>
      </c>
      <c r="N45" s="302">
        <v>0</v>
      </c>
      <c r="O45" s="302">
        <f t="shared" si="30"/>
        <v>8.8343522809358629E-2</v>
      </c>
    </row>
    <row r="46" spans="1:15" s="236" customFormat="1" x14ac:dyDescent="0.2">
      <c r="A46" s="237" t="str">
        <f>name!E$7</f>
        <v>Administrative and secretarial occupations</v>
      </c>
      <c r="B46" s="302">
        <v>1.4840137027028712E-2</v>
      </c>
      <c r="C46" s="302">
        <v>1.6291562049473988E-3</v>
      </c>
      <c r="D46" s="302">
        <v>7.069698708505405E-5</v>
      </c>
      <c r="E46" s="302">
        <f t="shared" si="28"/>
        <v>1.6539990219061166E-2</v>
      </c>
      <c r="F46" s="303"/>
      <c r="G46" s="302">
        <v>3.3286594507532616E-2</v>
      </c>
      <c r="H46" s="302">
        <v>5.9171452718535028E-3</v>
      </c>
      <c r="I46" s="302">
        <v>0</v>
      </c>
      <c r="J46" s="302">
        <f t="shared" si="29"/>
        <v>3.9203739779386119E-2</v>
      </c>
      <c r="K46" s="303"/>
      <c r="L46" s="302">
        <v>1.9236709391087209E-2</v>
      </c>
      <c r="M46" s="302">
        <v>2.365903783970101E-3</v>
      </c>
      <c r="N46" s="302">
        <v>0</v>
      </c>
      <c r="O46" s="302">
        <f t="shared" si="30"/>
        <v>2.1602613175057309E-2</v>
      </c>
    </row>
    <row r="47" spans="1:15" s="236" customFormat="1" x14ac:dyDescent="0.2">
      <c r="A47" s="237" t="str">
        <f>name!E$8</f>
        <v>Skilled trades occupations</v>
      </c>
      <c r="B47" s="302">
        <v>7.4360754540338692E-2</v>
      </c>
      <c r="C47" s="302">
        <v>6.4932919404210154E-4</v>
      </c>
      <c r="D47" s="302">
        <v>4.0412943246540872E-6</v>
      </c>
      <c r="E47" s="302">
        <f t="shared" si="28"/>
        <v>7.5014125028705456E-2</v>
      </c>
      <c r="F47" s="303"/>
      <c r="G47" s="302">
        <v>0.12571181266760179</v>
      </c>
      <c r="H47" s="302">
        <v>1.3804170264660525E-3</v>
      </c>
      <c r="I47" s="302">
        <v>0</v>
      </c>
      <c r="J47" s="302">
        <f>SUM(G47:I47)</f>
        <v>0.12709222969406783</v>
      </c>
      <c r="K47" s="303"/>
      <c r="L47" s="302">
        <v>5.8932661433394526E-2</v>
      </c>
      <c r="M47" s="302">
        <v>1.1077860886603307E-3</v>
      </c>
      <c r="N47" s="302">
        <v>0</v>
      </c>
      <c r="O47" s="302">
        <f t="shared" si="30"/>
        <v>6.0040447522054854E-2</v>
      </c>
    </row>
    <row r="48" spans="1:15" s="236" customFormat="1" x14ac:dyDescent="0.2">
      <c r="A48" s="237" t="str">
        <f>name!E$9</f>
        <v>Caring, leisure and other service occupations</v>
      </c>
      <c r="B48" s="302">
        <v>7.300021205543592E-3</v>
      </c>
      <c r="C48" s="302">
        <v>9.1822261806290576E-4</v>
      </c>
      <c r="D48" s="302">
        <v>9.2697480448669913E-6</v>
      </c>
      <c r="E48" s="302">
        <f t="shared" si="28"/>
        <v>8.2275135716513639E-3</v>
      </c>
      <c r="F48" s="303"/>
      <c r="G48" s="302">
        <v>1.6028703653531647E-2</v>
      </c>
      <c r="H48" s="302">
        <v>2.9445490393450826E-3</v>
      </c>
      <c r="I48" s="302">
        <v>0</v>
      </c>
      <c r="J48" s="302">
        <f t="shared" ref="J48:J51" si="31">SUM(G48:I48)</f>
        <v>1.8973252692876731E-2</v>
      </c>
      <c r="K48" s="303"/>
      <c r="L48" s="302">
        <v>1.2240102743811539E-2</v>
      </c>
      <c r="M48" s="302">
        <v>2.3850530097740065E-3</v>
      </c>
      <c r="N48" s="302">
        <v>0</v>
      </c>
      <c r="O48" s="302">
        <f t="shared" si="30"/>
        <v>1.4625155753585545E-2</v>
      </c>
    </row>
    <row r="49" spans="1:15" s="236" customFormat="1" x14ac:dyDescent="0.2">
      <c r="A49" s="237" t="str">
        <f>name!E$10</f>
        <v>Sales and customer service occupations</v>
      </c>
      <c r="B49" s="302">
        <v>6.1444252577614513E-3</v>
      </c>
      <c r="C49" s="302">
        <v>1.275278106223176E-3</v>
      </c>
      <c r="D49" s="302">
        <v>1.5371548775163951E-5</v>
      </c>
      <c r="E49" s="302">
        <f t="shared" si="28"/>
        <v>7.4350749127597912E-3</v>
      </c>
      <c r="F49" s="303"/>
      <c r="G49" s="302">
        <v>1.2433737500321423E-2</v>
      </c>
      <c r="H49" s="302">
        <v>3.8927648081608338E-3</v>
      </c>
      <c r="I49" s="302">
        <v>0</v>
      </c>
      <c r="J49" s="302">
        <f t="shared" si="31"/>
        <v>1.6326502308482257E-2</v>
      </c>
      <c r="K49" s="303"/>
      <c r="L49" s="302">
        <v>6.4161384691525745E-3</v>
      </c>
      <c r="M49" s="302">
        <v>2.2668790335076635E-3</v>
      </c>
      <c r="N49" s="302">
        <v>0</v>
      </c>
      <c r="O49" s="302">
        <f t="shared" si="30"/>
        <v>8.6830175026602376E-3</v>
      </c>
    </row>
    <row r="50" spans="1:15" s="236" customFormat="1" x14ac:dyDescent="0.2">
      <c r="A50" s="237" t="str">
        <f>name!E$11</f>
        <v>Process, plant and machine operatives</v>
      </c>
      <c r="B50" s="302">
        <v>7.8166013079754432E-2</v>
      </c>
      <c r="C50" s="302">
        <v>9.4656044776785517E-4</v>
      </c>
      <c r="D50" s="302">
        <v>6.0451931486586717E-6</v>
      </c>
      <c r="E50" s="302">
        <f t="shared" si="28"/>
        <v>7.9118618720670941E-2</v>
      </c>
      <c r="F50" s="303"/>
      <c r="G50" s="302">
        <v>0.13107541122349051</v>
      </c>
      <c r="H50" s="302">
        <v>2.1689622415107762E-3</v>
      </c>
      <c r="I50" s="302">
        <v>0</v>
      </c>
      <c r="J50" s="302">
        <f t="shared" si="31"/>
        <v>0.13324437346500129</v>
      </c>
      <c r="K50" s="303"/>
      <c r="L50" s="302">
        <v>8.0571864443426885E-2</v>
      </c>
      <c r="M50" s="302">
        <v>1.6594138804906552E-3</v>
      </c>
      <c r="N50" s="302">
        <v>0</v>
      </c>
      <c r="O50" s="302">
        <f t="shared" si="30"/>
        <v>8.2231278323917537E-2</v>
      </c>
    </row>
    <row r="51" spans="1:15" s="236" customFormat="1" x14ac:dyDescent="0.2">
      <c r="A51" s="237" t="str">
        <f>name!E$12</f>
        <v>Elementary occupations</v>
      </c>
      <c r="B51" s="302">
        <v>6.1325769446492831E-3</v>
      </c>
      <c r="C51" s="302">
        <v>8.736008802927999E-4</v>
      </c>
      <c r="D51" s="302">
        <v>1.1662461751828471E-5</v>
      </c>
      <c r="E51" s="302">
        <f t="shared" si="28"/>
        <v>7.0178402866939117E-3</v>
      </c>
      <c r="F51" s="303"/>
      <c r="G51" s="302">
        <v>1.0093375240310867E-2</v>
      </c>
      <c r="H51" s="302">
        <v>1.7423719852709841E-3</v>
      </c>
      <c r="I51" s="302">
        <v>0</v>
      </c>
      <c r="J51" s="302">
        <f t="shared" si="31"/>
        <v>1.1835747225581851E-2</v>
      </c>
      <c r="K51" s="303"/>
      <c r="L51" s="302">
        <v>4.2647830624397204E-3</v>
      </c>
      <c r="M51" s="302">
        <v>5.8965949585175535E-4</v>
      </c>
      <c r="N51" s="302">
        <v>0</v>
      </c>
      <c r="O51" s="302">
        <f t="shared" si="30"/>
        <v>4.854442558291476E-3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0.32895719381692801</v>
      </c>
      <c r="C53" s="311">
        <f t="shared" ref="C53:E53" si="32">SUM(C43:C51)</f>
        <v>8.8418549345580053E-3</v>
      </c>
      <c r="D53" s="311">
        <f t="shared" si="32"/>
        <v>2.0095124851383808E-4</v>
      </c>
      <c r="E53" s="311">
        <f t="shared" si="32"/>
        <v>0.3379999999999998</v>
      </c>
      <c r="F53" s="311"/>
      <c r="G53" s="311">
        <f t="shared" ref="G53:J53" si="33">SUM(G43:G51)</f>
        <v>0.68967482387863699</v>
      </c>
      <c r="H53" s="311">
        <f t="shared" si="33"/>
        <v>2.9325176121363331E-2</v>
      </c>
      <c r="I53" s="311">
        <f t="shared" si="33"/>
        <v>0</v>
      </c>
      <c r="J53" s="311">
        <f t="shared" si="33"/>
        <v>0.71900000000000031</v>
      </c>
      <c r="K53" s="311"/>
      <c r="L53" s="311">
        <f t="shared" ref="L53:O53" si="34">SUM(L43:L51)</f>
        <v>0.41511818181806803</v>
      </c>
      <c r="M53" s="311">
        <f t="shared" si="34"/>
        <v>1.8881818181931607E-2</v>
      </c>
      <c r="N53" s="311">
        <f t="shared" si="34"/>
        <v>0</v>
      </c>
      <c r="O53" s="311">
        <f t="shared" si="34"/>
        <v>0.43399999999999961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0.42789945729601031</v>
      </c>
      <c r="C60" s="302">
        <v>2.7941563785496205E-2</v>
      </c>
      <c r="D60" s="302">
        <v>3.126355347236999E-2</v>
      </c>
      <c r="E60" s="302">
        <f>SUM(B60:D60)</f>
        <v>0.48710457455387651</v>
      </c>
      <c r="F60" s="303"/>
      <c r="G60" s="302">
        <v>0.48429132811199643</v>
      </c>
      <c r="H60" s="302">
        <v>5.8465843831373522E-2</v>
      </c>
      <c r="I60" s="302">
        <v>1.3877294203743102E-2</v>
      </c>
      <c r="J60" s="302">
        <f>SUM(G60:I60)</f>
        <v>0.55663446614711298</v>
      </c>
      <c r="K60" s="303"/>
      <c r="L60" s="302">
        <v>0.44211870140357162</v>
      </c>
      <c r="M60" s="302">
        <v>6.4609048820262652E-2</v>
      </c>
      <c r="N60" s="302">
        <v>1.4445664712374306E-2</v>
      </c>
      <c r="O60" s="302">
        <f>SUM(L60:N60)</f>
        <v>0.52117341493620861</v>
      </c>
    </row>
    <row r="61" spans="1:15" s="236" customFormat="1" x14ac:dyDescent="0.2">
      <c r="A61" s="237" t="str">
        <f>name!E$5</f>
        <v>Professional occupations</v>
      </c>
      <c r="B61" s="302">
        <v>0.36391885438423149</v>
      </c>
      <c r="C61" s="302">
        <v>1.6749966537767919E-2</v>
      </c>
      <c r="D61" s="302">
        <v>4.5589506414485999E-3</v>
      </c>
      <c r="E61" s="302">
        <f t="shared" ref="E61:E68" si="35">SUM(B61:D61)</f>
        <v>0.38522777156344801</v>
      </c>
      <c r="F61" s="303"/>
      <c r="G61" s="302">
        <v>0.45924331402148771</v>
      </c>
      <c r="H61" s="302">
        <v>3.2693791558286403E-2</v>
      </c>
      <c r="I61" s="302">
        <v>3.4902908172726715E-3</v>
      </c>
      <c r="J61" s="302">
        <f t="shared" ref="J61:J63" si="36">SUM(G61:I61)</f>
        <v>0.49542739639704675</v>
      </c>
      <c r="K61" s="303"/>
      <c r="L61" s="302">
        <v>0.54460047309093917</v>
      </c>
      <c r="M61" s="302">
        <v>3.3390370122979934E-2</v>
      </c>
      <c r="N61" s="302">
        <v>2.1662703358993605E-3</v>
      </c>
      <c r="O61" s="302">
        <f t="shared" ref="O61:O68" si="37">SUM(L61:N61)</f>
        <v>0.58015711354981847</v>
      </c>
    </row>
    <row r="62" spans="1:15" s="236" customFormat="1" x14ac:dyDescent="0.2">
      <c r="A62" s="237" t="str">
        <f>name!E$6</f>
        <v>Associate professional occupations</v>
      </c>
      <c r="B62" s="302">
        <v>0.44648130804676633</v>
      </c>
      <c r="C62" s="302">
        <v>4.2793384943749097E-2</v>
      </c>
      <c r="D62" s="302">
        <v>3.4156414093125293E-3</v>
      </c>
      <c r="E62" s="302">
        <f t="shared" si="35"/>
        <v>0.49269033439982796</v>
      </c>
      <c r="F62" s="303"/>
      <c r="G62" s="302">
        <v>0.52889478855248873</v>
      </c>
      <c r="H62" s="302">
        <v>6.7009980469758437E-2</v>
      </c>
      <c r="I62" s="302">
        <v>2.5658642510336389E-3</v>
      </c>
      <c r="J62" s="302">
        <f t="shared" si="36"/>
        <v>0.59847063327328087</v>
      </c>
      <c r="K62" s="303"/>
      <c r="L62" s="302">
        <v>0.47260779175551498</v>
      </c>
      <c r="M62" s="302">
        <v>6.0939542205125957E-2</v>
      </c>
      <c r="N62" s="302">
        <v>1.3419053006588776E-3</v>
      </c>
      <c r="O62" s="302">
        <f t="shared" si="37"/>
        <v>0.53488923926129983</v>
      </c>
    </row>
    <row r="63" spans="1:15" s="236" customFormat="1" x14ac:dyDescent="0.2">
      <c r="A63" s="237" t="str">
        <f>name!E$7</f>
        <v>Administrative and secretarial occupations</v>
      </c>
      <c r="B63" s="302">
        <v>0.18743322510373592</v>
      </c>
      <c r="C63" s="302">
        <v>0.24269812437224741</v>
      </c>
      <c r="D63" s="302">
        <v>1.9445175985686293E-3</v>
      </c>
      <c r="E63" s="302">
        <f t="shared" si="35"/>
        <v>0.43207586707455192</v>
      </c>
      <c r="F63" s="303"/>
      <c r="G63" s="302">
        <v>0.20650316848205633</v>
      </c>
      <c r="H63" s="302">
        <v>0.23323630775015536</v>
      </c>
      <c r="I63" s="302">
        <v>1.4725735323668926E-3</v>
      </c>
      <c r="J63" s="302">
        <f t="shared" si="36"/>
        <v>0.44121204976457856</v>
      </c>
      <c r="K63" s="303"/>
      <c r="L63" s="302">
        <v>0.17815376696125323</v>
      </c>
      <c r="M63" s="302">
        <v>0.24581582950138961</v>
      </c>
      <c r="N63" s="302">
        <v>1.5408073599582699E-3</v>
      </c>
      <c r="O63" s="302">
        <f t="shared" si="37"/>
        <v>0.42551040382260114</v>
      </c>
    </row>
    <row r="64" spans="1:15" s="236" customFormat="1" x14ac:dyDescent="0.2">
      <c r="A64" s="237" t="str">
        <f>name!E$8</f>
        <v>Skilled trades occupations</v>
      </c>
      <c r="B64" s="302">
        <v>0.83718098423990073</v>
      </c>
      <c r="C64" s="302">
        <v>1.439980055862428E-2</v>
      </c>
      <c r="D64" s="302">
        <v>1.5829032335872052E-2</v>
      </c>
      <c r="E64" s="302">
        <f t="shared" si="35"/>
        <v>0.86740981713439713</v>
      </c>
      <c r="F64" s="303"/>
      <c r="G64" s="302">
        <v>0.65509506536882145</v>
      </c>
      <c r="H64" s="302">
        <v>1.3764256181231066E-2</v>
      </c>
      <c r="I64" s="302">
        <v>8.0826966241071968E-3</v>
      </c>
      <c r="J64" s="302">
        <f>SUM(G64:I64)</f>
        <v>0.67694201817415978</v>
      </c>
      <c r="K64" s="303"/>
      <c r="L64" s="302">
        <v>0.55819565033460616</v>
      </c>
      <c r="M64" s="302">
        <v>6.5171633539729953E-3</v>
      </c>
      <c r="N64" s="302">
        <v>4.1441089797770855E-3</v>
      </c>
      <c r="O64" s="302">
        <f t="shared" si="37"/>
        <v>0.5688569226683563</v>
      </c>
    </row>
    <row r="65" spans="1:15" s="236" customFormat="1" x14ac:dyDescent="0.2">
      <c r="A65" s="237" t="str">
        <f>name!E$9</f>
        <v>Caring, leisure and other service occupations</v>
      </c>
      <c r="B65" s="302">
        <v>3.3761671678960305E-2</v>
      </c>
      <c r="C65" s="302">
        <v>9.7847854145132265E-3</v>
      </c>
      <c r="D65" s="302">
        <v>2.3420546865255093E-3</v>
      </c>
      <c r="E65" s="302">
        <f t="shared" si="35"/>
        <v>4.5888511779999037E-2</v>
      </c>
      <c r="F65" s="303"/>
      <c r="G65" s="302">
        <v>3.508283547615762E-2</v>
      </c>
      <c r="H65" s="302">
        <v>1.3452709708205947E-2</v>
      </c>
      <c r="I65" s="302">
        <v>3.2909609169529661E-3</v>
      </c>
      <c r="J65" s="302">
        <f t="shared" ref="J65:J68" si="38">SUM(G65:I65)</f>
        <v>5.1826506101316533E-2</v>
      </c>
      <c r="K65" s="303"/>
      <c r="L65" s="302">
        <v>3.2744686161792616E-2</v>
      </c>
      <c r="M65" s="302">
        <v>1.118163529795343E-2</v>
      </c>
      <c r="N65" s="302">
        <v>3.7014713766762679E-3</v>
      </c>
      <c r="O65" s="302">
        <f t="shared" si="37"/>
        <v>4.7627792836422309E-2</v>
      </c>
    </row>
    <row r="66" spans="1:15" s="236" customFormat="1" x14ac:dyDescent="0.2">
      <c r="A66" s="237" t="str">
        <f>name!E$10</f>
        <v>Sales and customer service occupations</v>
      </c>
      <c r="B66" s="302">
        <v>0.12449226683967252</v>
      </c>
      <c r="C66" s="302">
        <v>0.12478681139720435</v>
      </c>
      <c r="D66" s="302">
        <v>1.2139115230463593E-2</v>
      </c>
      <c r="E66" s="302">
        <f t="shared" si="35"/>
        <v>0.26141819346734047</v>
      </c>
      <c r="F66" s="303"/>
      <c r="G66" s="302">
        <v>0.12055300058282248</v>
      </c>
      <c r="H66" s="302">
        <v>0.13178517390990305</v>
      </c>
      <c r="I66" s="302">
        <v>4.1136674105527338E-3</v>
      </c>
      <c r="J66" s="302">
        <f t="shared" si="38"/>
        <v>0.2564518419032783</v>
      </c>
      <c r="K66" s="303"/>
      <c r="L66" s="302">
        <v>0.11830889647295119</v>
      </c>
      <c r="M66" s="302">
        <v>0.11776221810269059</v>
      </c>
      <c r="N66" s="302">
        <v>3.2867333733937998E-3</v>
      </c>
      <c r="O66" s="302">
        <f t="shared" si="37"/>
        <v>0.23935784794903558</v>
      </c>
    </row>
    <row r="67" spans="1:15" s="236" customFormat="1" x14ac:dyDescent="0.2">
      <c r="A67" s="237" t="str">
        <f>name!E$11</f>
        <v>Process, plant and machine operatives</v>
      </c>
      <c r="B67" s="302">
        <v>1.7312985534274816</v>
      </c>
      <c r="C67" s="302">
        <v>6.9959652080829035E-2</v>
      </c>
      <c r="D67" s="302">
        <v>2.1375924065466945E-2</v>
      </c>
      <c r="E67" s="302">
        <f t="shared" si="35"/>
        <v>1.8226341295737776</v>
      </c>
      <c r="F67" s="303"/>
      <c r="G67" s="302">
        <v>1.3907015815088286</v>
      </c>
      <c r="H67" s="302">
        <v>7.0491783483256798E-2</v>
      </c>
      <c r="I67" s="302">
        <v>2.8155750865425731E-2</v>
      </c>
      <c r="J67" s="302">
        <f t="shared" si="38"/>
        <v>1.4893491158575112</v>
      </c>
      <c r="K67" s="303"/>
      <c r="L67" s="302">
        <v>1.2661251471321402</v>
      </c>
      <c r="M67" s="302">
        <v>2.8730089799802332E-2</v>
      </c>
      <c r="N67" s="302">
        <v>3.0877620434266576E-2</v>
      </c>
      <c r="O67" s="302">
        <f t="shared" si="37"/>
        <v>1.3257328573662093</v>
      </c>
    </row>
    <row r="68" spans="1:15" s="236" customFormat="1" x14ac:dyDescent="0.2">
      <c r="A68" s="237" t="str">
        <f>name!E$12</f>
        <v>Elementary occupations</v>
      </c>
      <c r="B68" s="302">
        <v>0.95344541582300368</v>
      </c>
      <c r="C68" s="302">
        <v>0.16253005342189322</v>
      </c>
      <c r="D68" s="302">
        <v>1.8575331207884852E-2</v>
      </c>
      <c r="E68" s="302">
        <f t="shared" si="35"/>
        <v>1.1345508004527818</v>
      </c>
      <c r="F68" s="303"/>
      <c r="G68" s="302">
        <v>0.75749505876763912</v>
      </c>
      <c r="H68" s="302">
        <v>0.14953628701709001</v>
      </c>
      <c r="I68" s="302">
        <v>1.4654626596985658E-2</v>
      </c>
      <c r="J68" s="302">
        <f t="shared" si="38"/>
        <v>0.92168597238171479</v>
      </c>
      <c r="K68" s="303"/>
      <c r="L68" s="302">
        <v>0.5663457544413929</v>
      </c>
      <c r="M68" s="302">
        <v>0.11230221463323947</v>
      </c>
      <c r="N68" s="302">
        <v>1.4046438535411812E-2</v>
      </c>
      <c r="O68" s="302">
        <f t="shared" si="37"/>
        <v>0.69269440761004408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5.1059117368397624</v>
      </c>
      <c r="C70" s="311">
        <f t="shared" ref="C70:E70" si="39">SUM(C60:C68)</f>
        <v>0.71164414251232466</v>
      </c>
      <c r="D70" s="311">
        <f t="shared" si="39"/>
        <v>0.1114441206479127</v>
      </c>
      <c r="E70" s="311">
        <f t="shared" si="39"/>
        <v>5.9290000000000003</v>
      </c>
      <c r="F70" s="311"/>
      <c r="G70" s="311">
        <f t="shared" ref="G70:J70" si="40">SUM(G60:G68)</f>
        <v>4.6378601408722986</v>
      </c>
      <c r="H70" s="311">
        <f t="shared" si="40"/>
        <v>0.77043613390926058</v>
      </c>
      <c r="I70" s="311">
        <f t="shared" si="40"/>
        <v>7.9703725218440588E-2</v>
      </c>
      <c r="J70" s="311">
        <f t="shared" si="40"/>
        <v>5.4879999999999995</v>
      </c>
      <c r="K70" s="311"/>
      <c r="L70" s="311">
        <f t="shared" ref="L70:O70" si="41">SUM(L60:L68)</f>
        <v>4.1792008677541626</v>
      </c>
      <c r="M70" s="311">
        <f t="shared" si="41"/>
        <v>0.68124811183741696</v>
      </c>
      <c r="N70" s="311">
        <f t="shared" si="41"/>
        <v>7.5551020408416353E-2</v>
      </c>
      <c r="O70" s="311">
        <f t="shared" si="41"/>
        <v>4.9359999999999946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0.35080199094368014</v>
      </c>
      <c r="C77" s="302">
        <v>1.5963700334950436E-2</v>
      </c>
      <c r="D77" s="302">
        <v>1.7419035313613447E-2</v>
      </c>
      <c r="E77" s="302">
        <f>SUM(B77:D77)</f>
        <v>0.38418472659224401</v>
      </c>
      <c r="F77" s="303"/>
      <c r="G77" s="302">
        <v>0.27032817757846456</v>
      </c>
      <c r="H77" s="302">
        <v>1.6442275347497589E-2</v>
      </c>
      <c r="I77" s="302">
        <v>1.477516704018155E-2</v>
      </c>
      <c r="J77" s="302">
        <f>SUM(G77:I77)</f>
        <v>0.30154561996614371</v>
      </c>
      <c r="K77" s="303"/>
      <c r="L77" s="302">
        <v>0.31630709954011949</v>
      </c>
      <c r="M77" s="302">
        <v>2.1388789268813182E-2</v>
      </c>
      <c r="N77" s="302">
        <v>1.6832817520085665E-2</v>
      </c>
      <c r="O77" s="302">
        <f>SUM(L77:N77)</f>
        <v>0.35452870632901828</v>
      </c>
    </row>
    <row r="78" spans="1:15" s="236" customFormat="1" x14ac:dyDescent="0.2">
      <c r="A78" s="237" t="str">
        <f>name!E$5</f>
        <v>Professional occupations</v>
      </c>
      <c r="B78" s="302">
        <v>0.74335214000480754</v>
      </c>
      <c r="C78" s="302">
        <v>1.9093619743927159E-2</v>
      </c>
      <c r="D78" s="302">
        <v>1.5529706352573978E-2</v>
      </c>
      <c r="E78" s="302">
        <f t="shared" ref="E78:E85" si="42">SUM(B78:D78)</f>
        <v>0.77797546610130874</v>
      </c>
      <c r="F78" s="303"/>
      <c r="G78" s="302">
        <v>0.65561013763251963</v>
      </c>
      <c r="H78" s="302">
        <v>1.9698984532997003E-2</v>
      </c>
      <c r="I78" s="302">
        <v>1.055338111453182E-2</v>
      </c>
      <c r="J78" s="302">
        <f t="shared" ref="J78:J80" si="43">SUM(G78:I78)</f>
        <v>0.6858625032800485</v>
      </c>
      <c r="K78" s="303"/>
      <c r="L78" s="302">
        <v>0.8447006836841191</v>
      </c>
      <c r="M78" s="302">
        <v>2.5880780651998087E-2</v>
      </c>
      <c r="N78" s="302">
        <v>8.7860049864573846E-3</v>
      </c>
      <c r="O78" s="302">
        <f t="shared" ref="O78:O85" si="44">SUM(L78:N78)</f>
        <v>0.87936746932257459</v>
      </c>
    </row>
    <row r="79" spans="1:15" s="236" customFormat="1" x14ac:dyDescent="0.2">
      <c r="A79" s="237" t="str">
        <f>name!E$6</f>
        <v>Associate professional occupations</v>
      </c>
      <c r="B79" s="302">
        <v>0.38027215375193568</v>
      </c>
      <c r="C79" s="302">
        <v>1.6764918660414393E-2</v>
      </c>
      <c r="D79" s="302">
        <v>7.1240972070587159E-3</v>
      </c>
      <c r="E79" s="302">
        <f t="shared" si="42"/>
        <v>0.40416116961940879</v>
      </c>
      <c r="F79" s="303"/>
      <c r="G79" s="302">
        <v>0.31576525138057532</v>
      </c>
      <c r="H79" s="302">
        <v>1.3374088620272782E-2</v>
      </c>
      <c r="I79" s="302">
        <v>4.8008985665730875E-3</v>
      </c>
      <c r="J79" s="302">
        <f t="shared" si="43"/>
        <v>0.33394023856742117</v>
      </c>
      <c r="K79" s="303"/>
      <c r="L79" s="302">
        <v>0.32961959248198164</v>
      </c>
      <c r="M79" s="302">
        <v>1.5482868906819044E-2</v>
      </c>
      <c r="N79" s="302">
        <v>4.5439980811268705E-3</v>
      </c>
      <c r="O79" s="302">
        <f t="shared" si="44"/>
        <v>0.34964645946992756</v>
      </c>
    </row>
    <row r="80" spans="1:15" s="236" customFormat="1" x14ac:dyDescent="0.2">
      <c r="A80" s="237" t="str">
        <f>name!E$7</f>
        <v>Administrative and secretarial occupations</v>
      </c>
      <c r="B80" s="302">
        <v>0.16260283497707803</v>
      </c>
      <c r="C80" s="302">
        <v>4.7176885050705775E-2</v>
      </c>
      <c r="D80" s="302">
        <v>2.8210789856465148E-3</v>
      </c>
      <c r="E80" s="302">
        <f t="shared" si="42"/>
        <v>0.21260079901343032</v>
      </c>
      <c r="F80" s="303"/>
      <c r="G80" s="302">
        <v>0.12110663287009692</v>
      </c>
      <c r="H80" s="302">
        <v>3.2204151562238208E-2</v>
      </c>
      <c r="I80" s="302">
        <v>3.2429430182304838E-3</v>
      </c>
      <c r="J80" s="302">
        <f t="shared" si="43"/>
        <v>0.15655372745056559</v>
      </c>
      <c r="K80" s="303"/>
      <c r="L80" s="302">
        <v>0.11274654164223843</v>
      </c>
      <c r="M80" s="302">
        <v>2.8192307037273351E-2</v>
      </c>
      <c r="N80" s="302">
        <v>2.8107941394414811E-3</v>
      </c>
      <c r="O80" s="302">
        <f t="shared" si="44"/>
        <v>0.14374964281895328</v>
      </c>
    </row>
    <row r="81" spans="1:15" s="236" customFormat="1" x14ac:dyDescent="0.2">
      <c r="A81" s="237" t="str">
        <f>name!E$8</f>
        <v>Skilled trades occupations</v>
      </c>
      <c r="B81" s="302">
        <v>0.52849516156828802</v>
      </c>
      <c r="C81" s="302">
        <v>2.1702909036364085E-2</v>
      </c>
      <c r="D81" s="302">
        <v>2.9007381884421181E-2</v>
      </c>
      <c r="E81" s="302">
        <f t="shared" si="42"/>
        <v>0.57920545248907329</v>
      </c>
      <c r="F81" s="303"/>
      <c r="G81" s="302">
        <v>0.27591885860939669</v>
      </c>
      <c r="H81" s="302">
        <v>1.2473731447095198E-2</v>
      </c>
      <c r="I81" s="302">
        <v>1.268809479182114E-2</v>
      </c>
      <c r="J81" s="302">
        <f>SUM(G81:I81)</f>
        <v>0.30108068484831302</v>
      </c>
      <c r="K81" s="303"/>
      <c r="L81" s="302">
        <v>0.2383861310580456</v>
      </c>
      <c r="M81" s="302">
        <v>1.5604000336293321E-2</v>
      </c>
      <c r="N81" s="302">
        <v>1.8005967721302304E-2</v>
      </c>
      <c r="O81" s="302">
        <f t="shared" si="44"/>
        <v>0.27199609911564121</v>
      </c>
    </row>
    <row r="82" spans="1:15" s="236" customFormat="1" x14ac:dyDescent="0.2">
      <c r="A82" s="237" t="str">
        <f>name!E$9</f>
        <v>Caring, leisure and other service occupations</v>
      </c>
      <c r="B82" s="302">
        <v>1.3566196649286558E-2</v>
      </c>
      <c r="C82" s="302">
        <v>5.3188042113039213E-3</v>
      </c>
      <c r="D82" s="302">
        <v>1.316891428774067E-3</v>
      </c>
      <c r="E82" s="302">
        <f t="shared" si="42"/>
        <v>2.0201892289364545E-2</v>
      </c>
      <c r="F82" s="303"/>
      <c r="G82" s="302">
        <v>9.1169531504544481E-3</v>
      </c>
      <c r="H82" s="302">
        <v>2.8875112046503125E-3</v>
      </c>
      <c r="I82" s="302">
        <v>2.8406472040765555E-3</v>
      </c>
      <c r="J82" s="302">
        <f t="shared" ref="J82:J85" si="45">SUM(G82:I82)</f>
        <v>1.4845111559181317E-2</v>
      </c>
      <c r="K82" s="303"/>
      <c r="L82" s="302">
        <v>1.0434058673921722E-2</v>
      </c>
      <c r="M82" s="302">
        <v>2.9262057043413295E-3</v>
      </c>
      <c r="N82" s="302">
        <v>3.8783932718045957E-3</v>
      </c>
      <c r="O82" s="302">
        <f t="shared" si="44"/>
        <v>1.7238657650067647E-2</v>
      </c>
    </row>
    <row r="83" spans="1:15" s="236" customFormat="1" x14ac:dyDescent="0.2">
      <c r="A83" s="237" t="str">
        <f>name!E$10</f>
        <v>Sales and customer service occupations</v>
      </c>
      <c r="B83" s="302">
        <v>7.290721075463992E-2</v>
      </c>
      <c r="C83" s="302">
        <v>1.4608778190373907E-2</v>
      </c>
      <c r="D83" s="302">
        <v>2.1927994284423103E-3</v>
      </c>
      <c r="E83" s="302">
        <f t="shared" si="42"/>
        <v>8.9708788373456139E-2</v>
      </c>
      <c r="F83" s="303"/>
      <c r="G83" s="302">
        <v>5.0005287966803619E-2</v>
      </c>
      <c r="H83" s="302">
        <v>9.6690566051852115E-3</v>
      </c>
      <c r="I83" s="302">
        <v>1.4728139269575937E-3</v>
      </c>
      <c r="J83" s="302">
        <f t="shared" si="45"/>
        <v>6.1147158498946419E-2</v>
      </c>
      <c r="K83" s="303"/>
      <c r="L83" s="302">
        <v>6.3340924353345054E-2</v>
      </c>
      <c r="M83" s="302">
        <v>1.6226921081716653E-2</v>
      </c>
      <c r="N83" s="302">
        <v>1.6074941584301547E-3</v>
      </c>
      <c r="O83" s="302">
        <f t="shared" si="44"/>
        <v>8.1175339593491866E-2</v>
      </c>
    </row>
    <row r="84" spans="1:15" s="236" customFormat="1" x14ac:dyDescent="0.2">
      <c r="A84" s="237" t="str">
        <f>name!E$11</f>
        <v>Process, plant and machine operatives</v>
      </c>
      <c r="B84" s="302">
        <v>0.30039774808800579</v>
      </c>
      <c r="C84" s="302">
        <v>3.229178342835428E-2</v>
      </c>
      <c r="D84" s="302">
        <v>6.3067236716638818E-3</v>
      </c>
      <c r="E84" s="302">
        <f t="shared" si="42"/>
        <v>0.33899625518802395</v>
      </c>
      <c r="F84" s="303"/>
      <c r="G84" s="302">
        <v>0.14908353049519371</v>
      </c>
      <c r="H84" s="302">
        <v>1.7679053842410596E-2</v>
      </c>
      <c r="I84" s="302">
        <v>6.8600998757676291E-3</v>
      </c>
      <c r="J84" s="302">
        <f t="shared" si="45"/>
        <v>0.17362268421337193</v>
      </c>
      <c r="K84" s="303"/>
      <c r="L84" s="302">
        <v>0.16199175857836717</v>
      </c>
      <c r="M84" s="302">
        <v>2.0847694768506102E-2</v>
      </c>
      <c r="N84" s="302">
        <v>1.2818245966163809E-2</v>
      </c>
      <c r="O84" s="302">
        <f t="shared" si="44"/>
        <v>0.19565769931303709</v>
      </c>
    </row>
    <row r="85" spans="1:15" s="236" customFormat="1" x14ac:dyDescent="0.2">
      <c r="A85" s="237" t="str">
        <f>name!E$12</f>
        <v>Elementary occupations</v>
      </c>
      <c r="B85" s="302">
        <v>0.11676992743492369</v>
      </c>
      <c r="C85" s="302">
        <v>2.4632211849898378E-2</v>
      </c>
      <c r="D85" s="302">
        <v>3.5633110488717547E-3</v>
      </c>
      <c r="E85" s="302">
        <f t="shared" si="42"/>
        <v>0.14496545033369382</v>
      </c>
      <c r="F85" s="303"/>
      <c r="G85" s="302">
        <v>5.5438449917828134E-2</v>
      </c>
      <c r="H85" s="302">
        <v>1.2142783541298477E-2</v>
      </c>
      <c r="I85" s="302">
        <v>2.821038156881605E-3</v>
      </c>
      <c r="J85" s="302">
        <f t="shared" si="45"/>
        <v>7.0402271616008219E-2</v>
      </c>
      <c r="K85" s="303"/>
      <c r="L85" s="302">
        <v>4.2533002041041844E-2</v>
      </c>
      <c r="M85" s="302">
        <v>1.0920020768984599E-2</v>
      </c>
      <c r="N85" s="302">
        <v>3.1869035772581302E-3</v>
      </c>
      <c r="O85" s="302">
        <f t="shared" si="44"/>
        <v>5.6639926387284573E-2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2.6691653641726458</v>
      </c>
      <c r="C87" s="311">
        <f t="shared" ref="C87:E87" si="46">SUM(C77:C85)</f>
        <v>0.19755361050629233</v>
      </c>
      <c r="D87" s="311">
        <f t="shared" si="46"/>
        <v>8.5281025321065837E-2</v>
      </c>
      <c r="E87" s="311">
        <f t="shared" si="46"/>
        <v>2.952000000000004</v>
      </c>
      <c r="F87" s="311"/>
      <c r="G87" s="311">
        <f t="shared" ref="G87:J87" si="47">SUM(G77:G85)</f>
        <v>1.9023732796013328</v>
      </c>
      <c r="H87" s="311">
        <f t="shared" si="47"/>
        <v>0.13657163670364536</v>
      </c>
      <c r="I87" s="311">
        <f t="shared" si="47"/>
        <v>6.0055083695021459E-2</v>
      </c>
      <c r="J87" s="311">
        <f t="shared" si="47"/>
        <v>2.0989999999999998</v>
      </c>
      <c r="K87" s="311"/>
      <c r="L87" s="311">
        <f t="shared" ref="L87:O87" si="48">SUM(L77:L85)</f>
        <v>2.1200597920531798</v>
      </c>
      <c r="M87" s="311">
        <f t="shared" si="48"/>
        <v>0.15746958852474569</v>
      </c>
      <c r="N87" s="311">
        <f t="shared" si="48"/>
        <v>7.2470619422070393E-2</v>
      </c>
      <c r="O87" s="311">
        <f t="shared" si="48"/>
        <v>2.3499999999999965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2.7868436660399549</v>
      </c>
      <c r="C94" s="302">
        <v>0.14621931889796691</v>
      </c>
      <c r="D94" s="302">
        <v>0.40853271349704906</v>
      </c>
      <c r="E94" s="302">
        <f>SUM(B94:D94)</f>
        <v>3.3415956984349711</v>
      </c>
      <c r="F94" s="303"/>
      <c r="G94" s="302">
        <v>3.1442830661824455</v>
      </c>
      <c r="H94" s="302">
        <v>0.20427982573793316</v>
      </c>
      <c r="I94" s="302">
        <v>0.35817850164854126</v>
      </c>
      <c r="J94" s="302">
        <f>SUM(G94:I94)</f>
        <v>3.7067413935689197</v>
      </c>
      <c r="K94" s="303"/>
      <c r="L94" s="302">
        <v>2.7484183586484665</v>
      </c>
      <c r="M94" s="302">
        <v>0.20012549541537664</v>
      </c>
      <c r="N94" s="302">
        <v>0.32873041234663763</v>
      </c>
      <c r="O94" s="302">
        <f>SUM(L94:N94)</f>
        <v>3.2772742664104806</v>
      </c>
    </row>
    <row r="95" spans="1:15" s="236" customFormat="1" x14ac:dyDescent="0.2">
      <c r="A95" s="237" t="str">
        <f>name!E$5</f>
        <v>Professional occupations</v>
      </c>
      <c r="B95" s="302">
        <v>5.3442931279821115</v>
      </c>
      <c r="C95" s="302">
        <v>0.15844944909480624</v>
      </c>
      <c r="D95" s="302">
        <v>0.22486922034415965</v>
      </c>
      <c r="E95" s="302">
        <f t="shared" ref="E95:E102" si="49">SUM(B95:D95)</f>
        <v>5.7276117974210772</v>
      </c>
      <c r="F95" s="303"/>
      <c r="G95" s="302">
        <v>6.6141104033999039</v>
      </c>
      <c r="H95" s="302">
        <v>0.20718278556141637</v>
      </c>
      <c r="I95" s="302">
        <v>0.21977086572036614</v>
      </c>
      <c r="J95" s="302">
        <f t="shared" ref="J95:J97" si="50">SUM(G95:I95)</f>
        <v>7.0410640546816863</v>
      </c>
      <c r="K95" s="303"/>
      <c r="L95" s="302">
        <v>6.5957157777693869</v>
      </c>
      <c r="M95" s="302">
        <v>0.19443148741437521</v>
      </c>
      <c r="N95" s="302">
        <v>0.15461765406333444</v>
      </c>
      <c r="O95" s="302">
        <f t="shared" ref="O95:O102" si="51">SUM(L95:N95)</f>
        <v>6.9447649192470964</v>
      </c>
    </row>
    <row r="96" spans="1:15" s="236" customFormat="1" x14ac:dyDescent="0.2">
      <c r="A96" s="237" t="str">
        <f>name!E$6</f>
        <v>Associate professional occupations</v>
      </c>
      <c r="B96" s="302">
        <v>2.9322494463749638</v>
      </c>
      <c r="C96" s="302">
        <v>0.19634782923137503</v>
      </c>
      <c r="D96" s="302">
        <v>0.19214755527714186</v>
      </c>
      <c r="E96" s="302">
        <f t="shared" si="49"/>
        <v>3.3207448308834806</v>
      </c>
      <c r="F96" s="303"/>
      <c r="G96" s="302">
        <v>3.5147489646222829</v>
      </c>
      <c r="H96" s="302">
        <v>0.22891351256761963</v>
      </c>
      <c r="I96" s="302">
        <v>0.14716933428384277</v>
      </c>
      <c r="J96" s="302">
        <f t="shared" si="50"/>
        <v>3.8908318114737455</v>
      </c>
      <c r="K96" s="303"/>
      <c r="L96" s="302">
        <v>2.8297718539827299</v>
      </c>
      <c r="M96" s="302">
        <v>0.17264639552426569</v>
      </c>
      <c r="N96" s="302">
        <v>0.12927509885410804</v>
      </c>
      <c r="O96" s="302">
        <f t="shared" si="51"/>
        <v>3.1316933483611038</v>
      </c>
    </row>
    <row r="97" spans="1:15" s="236" customFormat="1" x14ac:dyDescent="0.2">
      <c r="A97" s="237" t="str">
        <f>name!E$7</f>
        <v>Administrative and secretarial occupations</v>
      </c>
      <c r="B97" s="302">
        <v>1.8523437779859426</v>
      </c>
      <c r="C97" s="302">
        <v>0.69230066366486331</v>
      </c>
      <c r="D97" s="302">
        <v>7.2014198342286548E-2</v>
      </c>
      <c r="E97" s="302">
        <f t="shared" si="49"/>
        <v>2.6166586399930925</v>
      </c>
      <c r="F97" s="303"/>
      <c r="G97" s="302">
        <v>1.9170254313835549</v>
      </c>
      <c r="H97" s="302">
        <v>0.53007041598432592</v>
      </c>
      <c r="I97" s="302">
        <v>6.367699374854445E-2</v>
      </c>
      <c r="J97" s="302">
        <f t="shared" si="50"/>
        <v>2.5107728411164252</v>
      </c>
      <c r="K97" s="303"/>
      <c r="L97" s="302">
        <v>1.4214570409339067</v>
      </c>
      <c r="M97" s="302">
        <v>0.3855786388469884</v>
      </c>
      <c r="N97" s="302">
        <v>5.9276864784838436E-2</v>
      </c>
      <c r="O97" s="302">
        <f t="shared" si="51"/>
        <v>1.8663125445657336</v>
      </c>
    </row>
    <row r="98" spans="1:15" s="236" customFormat="1" x14ac:dyDescent="0.2">
      <c r="A98" s="237" t="str">
        <f>name!E$8</f>
        <v>Skilled trades occupations</v>
      </c>
      <c r="B98" s="302">
        <v>7.0323361503189323</v>
      </c>
      <c r="C98" s="302">
        <v>0.29744839914525245</v>
      </c>
      <c r="D98" s="302">
        <v>0.92901055674760347</v>
      </c>
      <c r="E98" s="302">
        <f t="shared" si="49"/>
        <v>8.2587951062117888</v>
      </c>
      <c r="F98" s="303"/>
      <c r="G98" s="302">
        <v>5.8890764623978509</v>
      </c>
      <c r="H98" s="302">
        <v>0.2448782421335304</v>
      </c>
      <c r="I98" s="302">
        <v>0.69048413805812281</v>
      </c>
      <c r="J98" s="302">
        <f>SUM(G98:I98)</f>
        <v>6.8244388425895037</v>
      </c>
      <c r="K98" s="303"/>
      <c r="L98" s="302">
        <v>4.3193168928852899</v>
      </c>
      <c r="M98" s="302">
        <v>0.252103290167489</v>
      </c>
      <c r="N98" s="302">
        <v>0.54903569684198461</v>
      </c>
      <c r="O98" s="302">
        <f t="shared" si="51"/>
        <v>5.1204558798947639</v>
      </c>
    </row>
    <row r="99" spans="1:15" s="236" customFormat="1" x14ac:dyDescent="0.2">
      <c r="A99" s="237" t="str">
        <f>name!E$9</f>
        <v>Caring, leisure and other service occupations</v>
      </c>
      <c r="B99" s="302">
        <v>0.27578504484231475</v>
      </c>
      <c r="C99" s="302">
        <v>7.0313967101173894E-2</v>
      </c>
      <c r="D99" s="302">
        <v>6.4758416207739783E-2</v>
      </c>
      <c r="E99" s="302">
        <f t="shared" si="49"/>
        <v>0.41085742815122839</v>
      </c>
      <c r="F99" s="303"/>
      <c r="G99" s="302">
        <v>0.28048252747430663</v>
      </c>
      <c r="H99" s="302">
        <v>5.5316757883275641E-2</v>
      </c>
      <c r="I99" s="302">
        <v>0.14018739292139379</v>
      </c>
      <c r="J99" s="302">
        <f t="shared" ref="J99:J102" si="52">SUM(G99:I99)</f>
        <v>0.47598667827897612</v>
      </c>
      <c r="K99" s="303"/>
      <c r="L99" s="302">
        <v>0.29020811874945002</v>
      </c>
      <c r="M99" s="302">
        <v>4.1383349817305848E-2</v>
      </c>
      <c r="N99" s="302">
        <v>0.11279140390538893</v>
      </c>
      <c r="O99" s="302">
        <f t="shared" si="51"/>
        <v>0.44438287247214481</v>
      </c>
    </row>
    <row r="100" spans="1:15" s="236" customFormat="1" x14ac:dyDescent="0.2">
      <c r="A100" s="237" t="str">
        <f>name!E$10</f>
        <v>Sales and customer service occupations</v>
      </c>
      <c r="B100" s="302">
        <v>0.60992838535518645</v>
      </c>
      <c r="C100" s="302">
        <v>0.20377559707759538</v>
      </c>
      <c r="D100" s="302">
        <v>0.11285938449558472</v>
      </c>
      <c r="E100" s="302">
        <f t="shared" si="49"/>
        <v>0.92656336692836661</v>
      </c>
      <c r="F100" s="303"/>
      <c r="G100" s="302">
        <v>0.59699137039392103</v>
      </c>
      <c r="H100" s="302">
        <v>0.16958700316639547</v>
      </c>
      <c r="I100" s="302">
        <v>8.8833958255100987E-2</v>
      </c>
      <c r="J100" s="302">
        <f t="shared" si="52"/>
        <v>0.85541233181541743</v>
      </c>
      <c r="K100" s="303"/>
      <c r="L100" s="302">
        <v>0.55180740722266497</v>
      </c>
      <c r="M100" s="302">
        <v>0.15911418089417656</v>
      </c>
      <c r="N100" s="302">
        <v>6.8018167054173101E-2</v>
      </c>
      <c r="O100" s="302">
        <f t="shared" si="51"/>
        <v>0.77893975517101466</v>
      </c>
    </row>
    <row r="101" spans="1:15" s="236" customFormat="1" x14ac:dyDescent="0.2">
      <c r="A101" s="237" t="str">
        <f>name!E$11</f>
        <v>Process, plant and machine operatives</v>
      </c>
      <c r="B101" s="302">
        <v>5.0368169444670956</v>
      </c>
      <c r="C101" s="302">
        <v>0.43853442620364153</v>
      </c>
      <c r="D101" s="302">
        <v>0.29428282944658368</v>
      </c>
      <c r="E101" s="302">
        <f t="shared" si="49"/>
        <v>5.7696342001173209</v>
      </c>
      <c r="F101" s="303"/>
      <c r="G101" s="302">
        <v>4.0711678613696103</v>
      </c>
      <c r="H101" s="302">
        <v>0.36250925084885821</v>
      </c>
      <c r="I101" s="302">
        <v>0.24906845068117092</v>
      </c>
      <c r="J101" s="302">
        <f t="shared" si="52"/>
        <v>4.6827455628996395</v>
      </c>
      <c r="K101" s="303"/>
      <c r="L101" s="302">
        <v>3.5538735126075935</v>
      </c>
      <c r="M101" s="302">
        <v>0.41438566897639872</v>
      </c>
      <c r="N101" s="302">
        <v>0.24793660277931534</v>
      </c>
      <c r="O101" s="302">
        <f t="shared" si="51"/>
        <v>4.2161957843633076</v>
      </c>
    </row>
    <row r="102" spans="1:15" s="236" customFormat="1" x14ac:dyDescent="0.2">
      <c r="A102" s="237" t="str">
        <f>name!E$12</f>
        <v>Elementary occupations</v>
      </c>
      <c r="B102" s="302">
        <v>1.1997413486888016</v>
      </c>
      <c r="C102" s="302">
        <v>0.33613495568432789</v>
      </c>
      <c r="D102" s="302">
        <v>0.28766262748554139</v>
      </c>
      <c r="E102" s="302">
        <f t="shared" si="49"/>
        <v>1.8235389318586708</v>
      </c>
      <c r="F102" s="303"/>
      <c r="G102" s="302">
        <v>0.92411376278089907</v>
      </c>
      <c r="H102" s="302">
        <v>0.2774993988279027</v>
      </c>
      <c r="I102" s="302">
        <v>0.28039332196690447</v>
      </c>
      <c r="J102" s="302">
        <f t="shared" si="52"/>
        <v>1.4820064835757063</v>
      </c>
      <c r="K102" s="303"/>
      <c r="L102" s="302">
        <v>0.49849598662917344</v>
      </c>
      <c r="M102" s="302">
        <v>0.17814879172978693</v>
      </c>
      <c r="N102" s="302">
        <v>0.28433585115536458</v>
      </c>
      <c r="O102" s="302">
        <f t="shared" si="51"/>
        <v>0.96098062951432506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27.070337892055303</v>
      </c>
      <c r="C104" s="311">
        <f t="shared" ref="C104:E104" si="53">SUM(C94:C102)</f>
        <v>2.5395246061010028</v>
      </c>
      <c r="D104" s="311">
        <f t="shared" si="53"/>
        <v>2.5861375018436901</v>
      </c>
      <c r="E104" s="311">
        <f t="shared" si="53"/>
        <v>32.195999999999991</v>
      </c>
      <c r="F104" s="311"/>
      <c r="G104" s="311">
        <f t="shared" ref="G104:J104" si="54">SUM(G94:G102)</f>
        <v>26.951999850004775</v>
      </c>
      <c r="H104" s="311">
        <f t="shared" si="54"/>
        <v>2.2802371927112577</v>
      </c>
      <c r="I104" s="311">
        <f t="shared" si="54"/>
        <v>2.2377629572839872</v>
      </c>
      <c r="J104" s="311">
        <f t="shared" si="54"/>
        <v>31.47000000000002</v>
      </c>
      <c r="K104" s="311"/>
      <c r="L104" s="311">
        <f t="shared" ref="L104:O104" si="55">SUM(L94:L102)</f>
        <v>22.809064949428667</v>
      </c>
      <c r="M104" s="311">
        <f t="shared" si="55"/>
        <v>1.9979172987861631</v>
      </c>
      <c r="N104" s="311">
        <f t="shared" si="55"/>
        <v>1.9340177517851451</v>
      </c>
      <c r="O104" s="311">
        <f t="shared" si="55"/>
        <v>26.740999999999968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6.4499879645304639E-2</v>
      </c>
      <c r="C111" s="302">
        <v>2.497428649388715E-3</v>
      </c>
      <c r="D111" s="302">
        <v>9.8281906304110468E-3</v>
      </c>
      <c r="E111" s="302">
        <f>SUM(B111:D111)</f>
        <v>7.6825498925104402E-2</v>
      </c>
      <c r="F111" s="303"/>
      <c r="G111" s="302">
        <v>7.8933597633023309E-2</v>
      </c>
      <c r="H111" s="302">
        <v>4.194665023384528E-3</v>
      </c>
      <c r="I111" s="302">
        <v>0</v>
      </c>
      <c r="J111" s="302">
        <f>SUM(G111:I111)</f>
        <v>8.3128262656407839E-2</v>
      </c>
      <c r="K111" s="303"/>
      <c r="L111" s="302">
        <v>8.2627272638312141E-2</v>
      </c>
      <c r="M111" s="302">
        <v>5.0401423224686378E-3</v>
      </c>
      <c r="N111" s="302">
        <v>0</v>
      </c>
      <c r="O111" s="302">
        <f>SUM(L111:N111)</f>
        <v>8.7667414960780773E-2</v>
      </c>
    </row>
    <row r="112" spans="1:15" s="236" customFormat="1" x14ac:dyDescent="0.2">
      <c r="A112" s="237" t="str">
        <f>name!E$5</f>
        <v>Professional occupations</v>
      </c>
      <c r="B112" s="302">
        <v>0.11709389529420194</v>
      </c>
      <c r="C112" s="302">
        <v>3.1365749454597999E-3</v>
      </c>
      <c r="D112" s="302">
        <v>1.24708297755992E-2</v>
      </c>
      <c r="E112" s="302">
        <f t="shared" ref="E112:E119" si="56">SUM(B112:D112)</f>
        <v>0.13270130001526095</v>
      </c>
      <c r="F112" s="303"/>
      <c r="G112" s="302">
        <v>0.16313280533704252</v>
      </c>
      <c r="H112" s="302">
        <v>4.1811227386964857E-3</v>
      </c>
      <c r="I112" s="302">
        <v>0</v>
      </c>
      <c r="J112" s="302">
        <f t="shared" ref="J112:J114" si="57">SUM(G112:I112)</f>
        <v>0.167313928075739</v>
      </c>
      <c r="K112" s="303"/>
      <c r="L112" s="302">
        <v>0.17851565715234718</v>
      </c>
      <c r="M112" s="302">
        <v>4.3451337689727598E-3</v>
      </c>
      <c r="N112" s="302">
        <v>0</v>
      </c>
      <c r="O112" s="302">
        <f t="shared" ref="O112:O119" si="58">SUM(L112:N112)</f>
        <v>0.18286079092131993</v>
      </c>
    </row>
    <row r="113" spans="1:15" s="236" customFormat="1" x14ac:dyDescent="0.2">
      <c r="A113" s="237" t="str">
        <f>name!E$6</f>
        <v>Associate professional occupations</v>
      </c>
      <c r="B113" s="302">
        <v>7.7327501955183647E-2</v>
      </c>
      <c r="C113" s="302">
        <v>3.7180240299457515E-3</v>
      </c>
      <c r="D113" s="302">
        <v>4.8045426427578445E-3</v>
      </c>
      <c r="E113" s="302">
        <f t="shared" si="56"/>
        <v>8.5850068627887244E-2</v>
      </c>
      <c r="F113" s="303"/>
      <c r="G113" s="302">
        <v>0.10381754609128796</v>
      </c>
      <c r="H113" s="302">
        <v>4.8459047337836691E-3</v>
      </c>
      <c r="I113" s="302">
        <v>0</v>
      </c>
      <c r="J113" s="302">
        <f t="shared" si="57"/>
        <v>0.10866345082507163</v>
      </c>
      <c r="K113" s="303"/>
      <c r="L113" s="302">
        <v>8.866927625511821E-2</v>
      </c>
      <c r="M113" s="302">
        <v>5.2686212760240927E-3</v>
      </c>
      <c r="N113" s="302">
        <v>0</v>
      </c>
      <c r="O113" s="302">
        <f t="shared" si="58"/>
        <v>9.3937897531142303E-2</v>
      </c>
    </row>
    <row r="114" spans="1:15" s="236" customFormat="1" x14ac:dyDescent="0.2">
      <c r="A114" s="237" t="str">
        <f>name!E$7</f>
        <v>Administrative and secretarial occupations</v>
      </c>
      <c r="B114" s="302">
        <v>7.8866877597906296E-2</v>
      </c>
      <c r="C114" s="302">
        <v>6.4738665789591471E-3</v>
      </c>
      <c r="D114" s="302">
        <v>2.7142384536836435E-3</v>
      </c>
      <c r="E114" s="302">
        <f t="shared" si="56"/>
        <v>8.8054982630549089E-2</v>
      </c>
      <c r="F114" s="303"/>
      <c r="G114" s="302">
        <v>8.131423057963455E-2</v>
      </c>
      <c r="H114" s="302">
        <v>7.1743527953678412E-3</v>
      </c>
      <c r="I114" s="302">
        <v>0</v>
      </c>
      <c r="J114" s="302">
        <f t="shared" si="57"/>
        <v>8.8488583375002386E-2</v>
      </c>
      <c r="K114" s="303"/>
      <c r="L114" s="302">
        <v>6.1857225900133005E-2</v>
      </c>
      <c r="M114" s="302">
        <v>4.9030152938977821E-3</v>
      </c>
      <c r="N114" s="302">
        <v>0</v>
      </c>
      <c r="O114" s="302">
        <f t="shared" si="58"/>
        <v>6.6760241194030789E-2</v>
      </c>
    </row>
    <row r="115" spans="1:15" s="236" customFormat="1" x14ac:dyDescent="0.2">
      <c r="A115" s="237" t="str">
        <f>name!E$8</f>
        <v>Skilled trades occupations</v>
      </c>
      <c r="B115" s="302">
        <v>9.5345125267188593E-2</v>
      </c>
      <c r="C115" s="302">
        <v>3.3856436337018248E-3</v>
      </c>
      <c r="D115" s="302">
        <v>1.1053598562442757E-2</v>
      </c>
      <c r="E115" s="302">
        <f t="shared" si="56"/>
        <v>0.10978436746333317</v>
      </c>
      <c r="F115" s="303"/>
      <c r="G115" s="302">
        <v>8.5606747568183414E-2</v>
      </c>
      <c r="H115" s="302">
        <v>2.025645663026268E-3</v>
      </c>
      <c r="I115" s="302">
        <v>0</v>
      </c>
      <c r="J115" s="302">
        <f>SUM(G115:I115)</f>
        <v>8.7632393231209679E-2</v>
      </c>
      <c r="K115" s="303"/>
      <c r="L115" s="302">
        <v>6.4150539836590831E-2</v>
      </c>
      <c r="M115" s="302">
        <v>1.8377270409789478E-3</v>
      </c>
      <c r="N115" s="302">
        <v>0</v>
      </c>
      <c r="O115" s="302">
        <f t="shared" si="58"/>
        <v>6.5988266877569784E-2</v>
      </c>
    </row>
    <row r="116" spans="1:15" s="236" customFormat="1" x14ac:dyDescent="0.2">
      <c r="A116" s="237" t="str">
        <f>name!E$9</f>
        <v>Caring, leisure and other service occupations</v>
      </c>
      <c r="B116" s="302">
        <v>1.0611779679304236E-2</v>
      </c>
      <c r="C116" s="302">
        <v>3.4917547298587027E-3</v>
      </c>
      <c r="D116" s="302">
        <v>3.2053294497402389E-4</v>
      </c>
      <c r="E116" s="302">
        <f t="shared" si="56"/>
        <v>1.4424067354136963E-2</v>
      </c>
      <c r="F116" s="303"/>
      <c r="G116" s="302">
        <v>1.0323876710841224E-2</v>
      </c>
      <c r="H116" s="302">
        <v>3.1699757889663248E-3</v>
      </c>
      <c r="I116" s="302">
        <v>0</v>
      </c>
      <c r="J116" s="302">
        <f t="shared" ref="J116:J119" si="59">SUM(G116:I116)</f>
        <v>1.3493852499807548E-2</v>
      </c>
      <c r="K116" s="303"/>
      <c r="L116" s="302">
        <v>1.0769122347424182E-2</v>
      </c>
      <c r="M116" s="302">
        <v>2.9014506207977304E-3</v>
      </c>
      <c r="N116" s="302">
        <v>0</v>
      </c>
      <c r="O116" s="302">
        <f t="shared" si="58"/>
        <v>1.3670572968221913E-2</v>
      </c>
    </row>
    <row r="117" spans="1:15" s="236" customFormat="1" x14ac:dyDescent="0.2">
      <c r="A117" s="237" t="str">
        <f>name!E$10</f>
        <v>Sales and customer service occupations</v>
      </c>
      <c r="B117" s="302">
        <v>6.3655290071022427E-2</v>
      </c>
      <c r="C117" s="302">
        <v>1.6202313936003149E-2</v>
      </c>
      <c r="D117" s="302">
        <v>2.7137040363747903E-3</v>
      </c>
      <c r="E117" s="302">
        <f t="shared" si="56"/>
        <v>8.2571308043400363E-2</v>
      </c>
      <c r="F117" s="303"/>
      <c r="G117" s="302">
        <v>6.5544065641611138E-2</v>
      </c>
      <c r="H117" s="302">
        <v>1.8177361014402427E-2</v>
      </c>
      <c r="I117" s="302">
        <v>0</v>
      </c>
      <c r="J117" s="302">
        <f t="shared" si="59"/>
        <v>8.3721426656013564E-2</v>
      </c>
      <c r="K117" s="303"/>
      <c r="L117" s="302">
        <v>8.0707758508237984E-2</v>
      </c>
      <c r="M117" s="302">
        <v>2.0154881647496806E-2</v>
      </c>
      <c r="N117" s="302">
        <v>0</v>
      </c>
      <c r="O117" s="302">
        <f t="shared" si="58"/>
        <v>0.10086264015573479</v>
      </c>
    </row>
    <row r="118" spans="1:15" s="236" customFormat="1" x14ac:dyDescent="0.2">
      <c r="A118" s="237" t="str">
        <f>name!E$11</f>
        <v>Process, plant and machine operatives</v>
      </c>
      <c r="B118" s="302">
        <v>1.8319962214386372E-2</v>
      </c>
      <c r="C118" s="302">
        <v>1.3044843885242909E-3</v>
      </c>
      <c r="D118" s="302">
        <v>3.8691595840490475E-3</v>
      </c>
      <c r="E118" s="302">
        <f t="shared" si="56"/>
        <v>2.3493606186959712E-2</v>
      </c>
      <c r="F118" s="303"/>
      <c r="G118" s="302">
        <v>1.6587259212230667E-2</v>
      </c>
      <c r="H118" s="302">
        <v>1.1001474750766667E-3</v>
      </c>
      <c r="I118" s="302">
        <v>0</v>
      </c>
      <c r="J118" s="302">
        <f t="shared" si="59"/>
        <v>1.7687406687307335E-2</v>
      </c>
      <c r="K118" s="303"/>
      <c r="L118" s="302">
        <v>1.6378928728052588E-2</v>
      </c>
      <c r="M118" s="302">
        <v>1.667613425060663E-3</v>
      </c>
      <c r="N118" s="302">
        <v>0</v>
      </c>
      <c r="O118" s="302">
        <f t="shared" si="58"/>
        <v>1.804654215311325E-2</v>
      </c>
    </row>
    <row r="119" spans="1:15" s="236" customFormat="1" x14ac:dyDescent="0.2">
      <c r="A119" s="237" t="str">
        <f>name!E$12</f>
        <v>Elementary occupations</v>
      </c>
      <c r="B119" s="302">
        <v>1.110279832942351E-2</v>
      </c>
      <c r="C119" s="302">
        <v>6.8441939748468631E-3</v>
      </c>
      <c r="D119" s="302">
        <v>1.3478084490968338E-3</v>
      </c>
      <c r="E119" s="302">
        <f t="shared" si="56"/>
        <v>1.929480075336721E-2</v>
      </c>
      <c r="F119" s="303"/>
      <c r="G119" s="302">
        <v>1.0075597502844326E-2</v>
      </c>
      <c r="H119" s="302">
        <v>5.7950984905973113E-3</v>
      </c>
      <c r="I119" s="302">
        <v>0</v>
      </c>
      <c r="J119" s="302">
        <f t="shared" si="59"/>
        <v>1.5870695993441639E-2</v>
      </c>
      <c r="K119" s="303"/>
      <c r="L119" s="302">
        <v>5.9533577062478955E-3</v>
      </c>
      <c r="M119" s="302">
        <v>3.2522755318389988E-3</v>
      </c>
      <c r="N119" s="302">
        <v>0</v>
      </c>
      <c r="O119" s="302">
        <f t="shared" si="58"/>
        <v>9.2056332380868952E-3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0.53682311005392158</v>
      </c>
      <c r="C121" s="311">
        <f t="shared" ref="C121:E121" si="60">SUM(C111:C119)</f>
        <v>4.7054284866688244E-2</v>
      </c>
      <c r="D121" s="311">
        <f t="shared" si="60"/>
        <v>4.9122605079389189E-2</v>
      </c>
      <c r="E121" s="311">
        <f t="shared" si="60"/>
        <v>0.63299999999999912</v>
      </c>
      <c r="F121" s="311"/>
      <c r="G121" s="311">
        <f t="shared" ref="G121:J121" si="61">SUM(G111:G119)</f>
        <v>0.61533572627669919</v>
      </c>
      <c r="H121" s="311">
        <f t="shared" si="61"/>
        <v>5.0664273723301526E-2</v>
      </c>
      <c r="I121" s="311">
        <f t="shared" si="61"/>
        <v>0</v>
      </c>
      <c r="J121" s="311">
        <f t="shared" si="61"/>
        <v>0.66600000000000048</v>
      </c>
      <c r="K121" s="311"/>
      <c r="L121" s="311">
        <f t="shared" ref="L121:O121" si="62">SUM(L111:L119)</f>
        <v>0.58962913907246406</v>
      </c>
      <c r="M121" s="311">
        <f t="shared" si="62"/>
        <v>4.9370860927536425E-2</v>
      </c>
      <c r="N121" s="311">
        <f t="shared" si="62"/>
        <v>0</v>
      </c>
      <c r="O121" s="311">
        <f t="shared" si="62"/>
        <v>0.63900000000000046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9.3935523678687988E-2</v>
      </c>
      <c r="C128" s="302">
        <v>8.8180238752552913E-3</v>
      </c>
      <c r="D128" s="302">
        <v>8.8764465492402987E-3</v>
      </c>
      <c r="E128" s="302">
        <f>SUM(B128:D128)</f>
        <v>0.11162999410318358</v>
      </c>
      <c r="F128" s="303"/>
      <c r="G128" s="302">
        <v>0.12931212646650295</v>
      </c>
      <c r="H128" s="302">
        <v>5.2105714332156819E-3</v>
      </c>
      <c r="I128" s="302">
        <v>1.1905872191845617E-2</v>
      </c>
      <c r="J128" s="302">
        <f>SUM(G128:I128)</f>
        <v>0.14642857009156424</v>
      </c>
      <c r="K128" s="303"/>
      <c r="L128" s="302">
        <v>0.13401743242949596</v>
      </c>
      <c r="M128" s="302">
        <v>3.1912916227103297E-3</v>
      </c>
      <c r="N128" s="302">
        <v>1.2152403209953654E-2</v>
      </c>
      <c r="O128" s="302">
        <f>SUM(L128:N128)</f>
        <v>0.14936112726215994</v>
      </c>
    </row>
    <row r="129" spans="1:15" s="236" customFormat="1" x14ac:dyDescent="0.2">
      <c r="A129" s="237" t="str">
        <f>name!E$5</f>
        <v>Professional occupations</v>
      </c>
      <c r="B129" s="302">
        <v>9.306357190358247E-2</v>
      </c>
      <c r="C129" s="302">
        <v>1.0204830218655736E-2</v>
      </c>
      <c r="D129" s="302">
        <v>3.1397546771460738E-3</v>
      </c>
      <c r="E129" s="302">
        <f t="shared" ref="E129:E136" si="63">SUM(B129:D129)</f>
        <v>0.10640815679938427</v>
      </c>
      <c r="F129" s="303"/>
      <c r="G129" s="302">
        <v>0.14192546024178768</v>
      </c>
      <c r="H129" s="302">
        <v>8.2208805821701696E-3</v>
      </c>
      <c r="I129" s="302">
        <v>4.335141991192816E-3</v>
      </c>
      <c r="J129" s="302">
        <f t="shared" ref="J129:J131" si="64">SUM(G129:I129)</f>
        <v>0.15448148281515064</v>
      </c>
      <c r="K129" s="303"/>
      <c r="L129" s="302">
        <v>0.1573076007950675</v>
      </c>
      <c r="M129" s="302">
        <v>8.9035362157872874E-3</v>
      </c>
      <c r="N129" s="302">
        <v>3.9201282813419742E-3</v>
      </c>
      <c r="O129" s="302">
        <f t="shared" ref="O129:O136" si="65">SUM(L129:N129)</f>
        <v>0.17013126529219677</v>
      </c>
    </row>
    <row r="130" spans="1:15" s="236" customFormat="1" x14ac:dyDescent="0.2">
      <c r="A130" s="237" t="str">
        <f>name!E$6</f>
        <v>Associate professional occupations</v>
      </c>
      <c r="B130" s="302">
        <v>0.10059441163835382</v>
      </c>
      <c r="C130" s="302">
        <v>2.6440387714920483E-2</v>
      </c>
      <c r="D130" s="302">
        <v>2.0660500617361499E-3</v>
      </c>
      <c r="E130" s="302">
        <f t="shared" si="63"/>
        <v>0.12910084941501046</v>
      </c>
      <c r="F130" s="303"/>
      <c r="G130" s="302">
        <v>0.14413943123365366</v>
      </c>
      <c r="H130" s="302">
        <v>1.9525268360275218E-2</v>
      </c>
      <c r="I130" s="302">
        <v>3.0177075444661958E-3</v>
      </c>
      <c r="J130" s="302">
        <f t="shared" si="64"/>
        <v>0.16668240713839508</v>
      </c>
      <c r="K130" s="303"/>
      <c r="L130" s="302">
        <v>0.16444937429869164</v>
      </c>
      <c r="M130" s="302">
        <v>2.6173406526157336E-2</v>
      </c>
      <c r="N130" s="302">
        <v>3.0766917120859517E-3</v>
      </c>
      <c r="O130" s="302">
        <f t="shared" si="65"/>
        <v>0.1936994725369349</v>
      </c>
    </row>
    <row r="131" spans="1:15" s="236" customFormat="1" x14ac:dyDescent="0.2">
      <c r="A131" s="237" t="str">
        <f>name!E$7</f>
        <v>Administrative and secretarial occupations</v>
      </c>
      <c r="B131" s="302">
        <v>0.12512790606001406</v>
      </c>
      <c r="C131" s="302">
        <v>5.3834175122863065E-2</v>
      </c>
      <c r="D131" s="302">
        <v>3.9321181139833082E-4</v>
      </c>
      <c r="E131" s="302">
        <f t="shared" si="63"/>
        <v>0.17935529299427547</v>
      </c>
      <c r="F131" s="303"/>
      <c r="G131" s="302">
        <v>0.13638740408462185</v>
      </c>
      <c r="H131" s="302">
        <v>3.4437373306063918E-2</v>
      </c>
      <c r="I131" s="302">
        <v>6.9767658439117482E-4</v>
      </c>
      <c r="J131" s="302">
        <f t="shared" si="64"/>
        <v>0.17152245397507696</v>
      </c>
      <c r="K131" s="303"/>
      <c r="L131" s="302">
        <v>0.11480912386113749</v>
      </c>
      <c r="M131" s="302">
        <v>2.8946687202297115E-2</v>
      </c>
      <c r="N131" s="302">
        <v>7.9745674129352254E-4</v>
      </c>
      <c r="O131" s="302">
        <f t="shared" si="65"/>
        <v>0.14455326780472813</v>
      </c>
    </row>
    <row r="132" spans="1:15" s="236" customFormat="1" x14ac:dyDescent="0.2">
      <c r="A132" s="237" t="str">
        <f>name!E$8</f>
        <v>Skilled trades occupations</v>
      </c>
      <c r="B132" s="302">
        <v>7.7615398794726218E-2</v>
      </c>
      <c r="C132" s="302">
        <v>2.8647023841271723E-2</v>
      </c>
      <c r="D132" s="302">
        <v>2.5154869214211464E-2</v>
      </c>
      <c r="E132" s="302">
        <f t="shared" si="63"/>
        <v>0.13141729185020939</v>
      </c>
      <c r="F132" s="303"/>
      <c r="G132" s="302">
        <v>8.2571956508851602E-2</v>
      </c>
      <c r="H132" s="302">
        <v>4.6568959111554075E-3</v>
      </c>
      <c r="I132" s="302">
        <v>2.4633960520269258E-2</v>
      </c>
      <c r="J132" s="302">
        <f>SUM(G132:I132)</f>
        <v>0.11186281294027627</v>
      </c>
      <c r="K132" s="303"/>
      <c r="L132" s="302">
        <v>7.5552627142605647E-2</v>
      </c>
      <c r="M132" s="302">
        <v>1.595380539065033E-3</v>
      </c>
      <c r="N132" s="302">
        <v>2.0232214888829817E-2</v>
      </c>
      <c r="O132" s="302">
        <f t="shared" si="65"/>
        <v>9.7380222570500496E-2</v>
      </c>
    </row>
    <row r="133" spans="1:15" s="236" customFormat="1" x14ac:dyDescent="0.2">
      <c r="A133" s="237" t="str">
        <f>name!E$9</f>
        <v>Caring, leisure and other service occupations</v>
      </c>
      <c r="B133" s="302">
        <v>2.7749794702565438E-2</v>
      </c>
      <c r="C133" s="302">
        <v>7.6671705208163363E-3</v>
      </c>
      <c r="D133" s="302">
        <v>3.069762627436119E-4</v>
      </c>
      <c r="E133" s="302">
        <f t="shared" si="63"/>
        <v>3.5723941486125385E-2</v>
      </c>
      <c r="F133" s="303"/>
      <c r="G133" s="302">
        <v>3.5509949201997904E-2</v>
      </c>
      <c r="H133" s="302">
        <v>3.6065987757503445E-3</v>
      </c>
      <c r="I133" s="302">
        <v>5.4866570543300752E-4</v>
      </c>
      <c r="J133" s="302">
        <f t="shared" ref="J133:J136" si="66">SUM(G133:I133)</f>
        <v>3.9665213683181252E-2</v>
      </c>
      <c r="K133" s="303"/>
      <c r="L133" s="302">
        <v>4.2580717787075006E-2</v>
      </c>
      <c r="M133" s="302">
        <v>5.6238209100934891E-3</v>
      </c>
      <c r="N133" s="302">
        <v>6.9041808353527423E-4</v>
      </c>
      <c r="O133" s="302">
        <f t="shared" si="65"/>
        <v>4.8894956780703769E-2</v>
      </c>
    </row>
    <row r="134" spans="1:15" s="236" customFormat="1" x14ac:dyDescent="0.2">
      <c r="A134" s="237" t="str">
        <f>name!E$10</f>
        <v>Sales and customer service occupations</v>
      </c>
      <c r="B134" s="302">
        <v>3.6448014295896357E-2</v>
      </c>
      <c r="C134" s="302">
        <v>2.18981595396372E-2</v>
      </c>
      <c r="D134" s="302">
        <v>1.8479884805432418E-3</v>
      </c>
      <c r="E134" s="302">
        <f t="shared" si="63"/>
        <v>6.0194162316076799E-2</v>
      </c>
      <c r="F134" s="303"/>
      <c r="G134" s="302">
        <v>3.8767959548000504E-2</v>
      </c>
      <c r="H134" s="302">
        <v>8.630331176316992E-3</v>
      </c>
      <c r="I134" s="302">
        <v>1.9541399301120236E-3</v>
      </c>
      <c r="J134" s="302">
        <f t="shared" si="66"/>
        <v>4.935243065442952E-2</v>
      </c>
      <c r="K134" s="303"/>
      <c r="L134" s="302">
        <v>4.5602364604348938E-2</v>
      </c>
      <c r="M134" s="302">
        <v>1.4110873942187751E-2</v>
      </c>
      <c r="N134" s="302">
        <v>1.5503915910288128E-3</v>
      </c>
      <c r="O134" s="302">
        <f t="shared" si="65"/>
        <v>6.1263630137565507E-2</v>
      </c>
    </row>
    <row r="135" spans="1:15" s="236" customFormat="1" x14ac:dyDescent="0.2">
      <c r="A135" s="237" t="str">
        <f>name!E$11</f>
        <v>Process, plant and machine operatives</v>
      </c>
      <c r="B135" s="302">
        <v>0.32342179882180561</v>
      </c>
      <c r="C135" s="302">
        <v>1.8853824326537327E-2</v>
      </c>
      <c r="D135" s="302">
        <v>3.8963841500144962E-3</v>
      </c>
      <c r="E135" s="302">
        <f t="shared" si="63"/>
        <v>0.3461720072983574</v>
      </c>
      <c r="F135" s="303"/>
      <c r="G135" s="302">
        <v>0.3569842406914398</v>
      </c>
      <c r="H135" s="302">
        <v>6.0266627967362789E-3</v>
      </c>
      <c r="I135" s="302">
        <v>5.981219277629222E-3</v>
      </c>
      <c r="J135" s="302">
        <f t="shared" si="66"/>
        <v>0.36899212276580534</v>
      </c>
      <c r="K135" s="303"/>
      <c r="L135" s="302">
        <v>0.38801418283719757</v>
      </c>
      <c r="M135" s="302">
        <v>1.2679601307697115E-3</v>
      </c>
      <c r="N135" s="302">
        <v>4.6087506261368646E-3</v>
      </c>
      <c r="O135" s="302">
        <f t="shared" si="65"/>
        <v>0.39389089359410412</v>
      </c>
    </row>
    <row r="136" spans="1:15" s="236" customFormat="1" x14ac:dyDescent="0.2">
      <c r="A136" s="237" t="str">
        <f>name!E$12</f>
        <v>Elementary occupations</v>
      </c>
      <c r="B136" s="302">
        <v>0.28345986357668318</v>
      </c>
      <c r="C136" s="302">
        <v>5.1086905247320957E-2</v>
      </c>
      <c r="D136" s="302">
        <v>2.4515349133718669E-3</v>
      </c>
      <c r="E136" s="302">
        <f t="shared" si="63"/>
        <v>0.33699830373737599</v>
      </c>
      <c r="F136" s="303"/>
      <c r="G136" s="302">
        <v>0.32451230611254034</v>
      </c>
      <c r="H136" s="302">
        <v>2.4248382300572111E-2</v>
      </c>
      <c r="I136" s="302">
        <v>3.2518175230113167E-3</v>
      </c>
      <c r="J136" s="302">
        <f t="shared" si="66"/>
        <v>0.35201250593612377</v>
      </c>
      <c r="K136" s="303"/>
      <c r="L136" s="302">
        <v>0.29268727521754528</v>
      </c>
      <c r="M136" s="302">
        <v>2.9469551190260224E-2</v>
      </c>
      <c r="N136" s="302">
        <v>3.6683376133002099E-3</v>
      </c>
      <c r="O136" s="302">
        <f t="shared" si="65"/>
        <v>0.32582516402110573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1.1614162834723152</v>
      </c>
      <c r="C138" s="311">
        <f t="shared" ref="C138:E138" si="67">SUM(C128:C136)</f>
        <v>0.2274505004072781</v>
      </c>
      <c r="D138" s="311">
        <f t="shared" si="67"/>
        <v>4.8133216120405539E-2</v>
      </c>
      <c r="E138" s="311">
        <f t="shared" si="67"/>
        <v>1.4369999999999987</v>
      </c>
      <c r="F138" s="311"/>
      <c r="G138" s="311">
        <f t="shared" ref="G138:J138" si="68">SUM(G128:G136)</f>
        <v>1.3901108340893962</v>
      </c>
      <c r="H138" s="311">
        <f t="shared" si="68"/>
        <v>0.11456296464225611</v>
      </c>
      <c r="I138" s="311">
        <f t="shared" si="68"/>
        <v>5.6326201268350633E-2</v>
      </c>
      <c r="J138" s="311">
        <f t="shared" si="68"/>
        <v>1.5610000000000031</v>
      </c>
      <c r="K138" s="311"/>
      <c r="L138" s="311">
        <f t="shared" ref="L138:O138" si="69">SUM(L128:L136)</f>
        <v>1.4150206989731653</v>
      </c>
      <c r="M138" s="311">
        <f t="shared" si="69"/>
        <v>0.11928250827932829</v>
      </c>
      <c r="N138" s="311">
        <f t="shared" si="69"/>
        <v>5.0696792747506089E-2</v>
      </c>
      <c r="O138" s="311">
        <f t="shared" si="69"/>
        <v>1.5849999999999991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1.2396979673911959</v>
      </c>
      <c r="C145" s="302">
        <v>0.10610317727168016</v>
      </c>
      <c r="D145" s="302">
        <v>0.24308270757723641</v>
      </c>
      <c r="E145" s="302">
        <f>SUM(B145:D145)</f>
        <v>1.5888838522401123</v>
      </c>
      <c r="F145" s="303"/>
      <c r="G145" s="302">
        <v>1.5095811431611557</v>
      </c>
      <c r="H145" s="302">
        <v>0.22010622892141071</v>
      </c>
      <c r="I145" s="302">
        <v>0.45513709527571744</v>
      </c>
      <c r="J145" s="302">
        <f>SUM(G145:I145)</f>
        <v>2.1848244673582835</v>
      </c>
      <c r="K145" s="303"/>
      <c r="L145" s="302">
        <v>1.5769949824724296</v>
      </c>
      <c r="M145" s="302">
        <v>0.24070274093929167</v>
      </c>
      <c r="N145" s="302">
        <v>0.45672001890588854</v>
      </c>
      <c r="O145" s="302">
        <f>SUM(L145:N145)</f>
        <v>2.2744177423176097</v>
      </c>
    </row>
    <row r="146" spans="1:15" s="236" customFormat="1" x14ac:dyDescent="0.2">
      <c r="A146" s="237" t="str">
        <f>name!E$5</f>
        <v>Professional occupations</v>
      </c>
      <c r="B146" s="302">
        <v>1.3672511786251416</v>
      </c>
      <c r="C146" s="302">
        <v>6.3552148260911628E-2</v>
      </c>
      <c r="D146" s="302">
        <v>0.10558647639500035</v>
      </c>
      <c r="E146" s="302">
        <f t="shared" ref="E146:E153" si="70">SUM(B146:D146)</f>
        <v>1.5363898032810535</v>
      </c>
      <c r="F146" s="303"/>
      <c r="G146" s="302">
        <v>1.8658007939240753</v>
      </c>
      <c r="H146" s="302">
        <v>0.11845343103451421</v>
      </c>
      <c r="I146" s="302">
        <v>0.16929948579931092</v>
      </c>
      <c r="J146" s="302">
        <f t="shared" ref="J146:J148" si="71">SUM(G146:I146)</f>
        <v>2.1535537107579006</v>
      </c>
      <c r="K146" s="303"/>
      <c r="L146" s="302">
        <v>2.2935618798443289</v>
      </c>
      <c r="M146" s="302">
        <v>0.13230567921886061</v>
      </c>
      <c r="N146" s="302">
        <v>0.12590600422545442</v>
      </c>
      <c r="O146" s="302">
        <f t="shared" ref="O146:O153" si="72">SUM(L146:N146)</f>
        <v>2.551773563288644</v>
      </c>
    </row>
    <row r="147" spans="1:15" s="236" customFormat="1" x14ac:dyDescent="0.2">
      <c r="A147" s="237" t="str">
        <f>name!E$6</f>
        <v>Associate professional occupations</v>
      </c>
      <c r="B147" s="302">
        <v>0.97238198264465392</v>
      </c>
      <c r="C147" s="302">
        <v>8.9119510421130907E-2</v>
      </c>
      <c r="D147" s="302">
        <v>5.7981424607816065E-2</v>
      </c>
      <c r="E147" s="302">
        <f t="shared" si="70"/>
        <v>1.119482917673601</v>
      </c>
      <c r="F147" s="303"/>
      <c r="G147" s="302">
        <v>1.2544541462463576</v>
      </c>
      <c r="H147" s="302">
        <v>0.1435908420202987</v>
      </c>
      <c r="I147" s="302">
        <v>8.4079407213013976E-2</v>
      </c>
      <c r="J147" s="302">
        <f t="shared" si="71"/>
        <v>1.4821243954796703</v>
      </c>
      <c r="K147" s="303"/>
      <c r="L147" s="302">
        <v>1.2521054619103227</v>
      </c>
      <c r="M147" s="302">
        <v>0.13105275599084099</v>
      </c>
      <c r="N147" s="302">
        <v>7.6381348031235599E-2</v>
      </c>
      <c r="O147" s="302">
        <f t="shared" si="72"/>
        <v>1.4595395659323993</v>
      </c>
    </row>
    <row r="148" spans="1:15" s="236" customFormat="1" x14ac:dyDescent="0.2">
      <c r="A148" s="237" t="str">
        <f>name!E$7</f>
        <v>Administrative and secretarial occupations</v>
      </c>
      <c r="B148" s="302">
        <v>0.64680633602531556</v>
      </c>
      <c r="C148" s="302">
        <v>0.52306344296870155</v>
      </c>
      <c r="D148" s="302">
        <v>6.2221169208697635E-2</v>
      </c>
      <c r="E148" s="302">
        <f t="shared" si="70"/>
        <v>1.2320909482027147</v>
      </c>
      <c r="F148" s="303"/>
      <c r="G148" s="302">
        <v>0.6776574092664932</v>
      </c>
      <c r="H148" s="302">
        <v>0.54839102396533523</v>
      </c>
      <c r="I148" s="302">
        <v>6.894669373812233E-2</v>
      </c>
      <c r="J148" s="302">
        <f t="shared" si="71"/>
        <v>1.2949951269699507</v>
      </c>
      <c r="K148" s="303"/>
      <c r="L148" s="302">
        <v>0.44941600442212265</v>
      </c>
      <c r="M148" s="302">
        <v>0.54741239736724556</v>
      </c>
      <c r="N148" s="302">
        <v>5.3261830848284689E-2</v>
      </c>
      <c r="O148" s="302">
        <f t="shared" si="72"/>
        <v>1.0500902326376529</v>
      </c>
    </row>
    <row r="149" spans="1:15" s="236" customFormat="1" x14ac:dyDescent="0.2">
      <c r="A149" s="237" t="str">
        <f>name!E$8</f>
        <v>Skilled trades occupations</v>
      </c>
      <c r="B149" s="302">
        <v>4.7794788066387897</v>
      </c>
      <c r="C149" s="302">
        <v>0.19932936343339844</v>
      </c>
      <c r="D149" s="302">
        <v>4.4677051196245712</v>
      </c>
      <c r="E149" s="302">
        <f t="shared" si="70"/>
        <v>9.4465132896967603</v>
      </c>
      <c r="F149" s="303"/>
      <c r="G149" s="302">
        <v>4.0296643892010957</v>
      </c>
      <c r="H149" s="302">
        <v>0.19655298916464978</v>
      </c>
      <c r="I149" s="302">
        <v>4.7007739449857908</v>
      </c>
      <c r="J149" s="302">
        <f>SUM(G149:I149)</f>
        <v>8.9269913233515368</v>
      </c>
      <c r="K149" s="303"/>
      <c r="L149" s="302">
        <v>3.5426227925640652</v>
      </c>
      <c r="M149" s="302">
        <v>0.29100422321286251</v>
      </c>
      <c r="N149" s="302">
        <v>4.8065299768138692</v>
      </c>
      <c r="O149" s="302">
        <f t="shared" si="72"/>
        <v>8.6401569925907964</v>
      </c>
    </row>
    <row r="150" spans="1:15" s="236" customFormat="1" x14ac:dyDescent="0.2">
      <c r="A150" s="237" t="str">
        <f>name!E$9</f>
        <v>Caring, leisure and other service occupations</v>
      </c>
      <c r="B150" s="302">
        <v>2.9777519696187856E-2</v>
      </c>
      <c r="C150" s="302">
        <v>8.2884257593026089E-3</v>
      </c>
      <c r="D150" s="302">
        <v>3.0379762222222449E-3</v>
      </c>
      <c r="E150" s="302">
        <f t="shared" si="70"/>
        <v>4.1103921677712714E-2</v>
      </c>
      <c r="F150" s="303"/>
      <c r="G150" s="302">
        <v>3.3801665736043526E-2</v>
      </c>
      <c r="H150" s="302">
        <v>1.2090669025607067E-2</v>
      </c>
      <c r="I150" s="302">
        <v>4.3695893807499091E-3</v>
      </c>
      <c r="J150" s="302">
        <f t="shared" ref="J150:J153" si="73">SUM(G150:I150)</f>
        <v>5.0261924142400508E-2</v>
      </c>
      <c r="K150" s="303"/>
      <c r="L150" s="302">
        <v>3.3463515606861088E-2</v>
      </c>
      <c r="M150" s="302">
        <v>9.6003701170056677E-3</v>
      </c>
      <c r="N150" s="302">
        <v>7.9276449519273574E-3</v>
      </c>
      <c r="O150" s="302">
        <f t="shared" si="72"/>
        <v>5.0991530675794108E-2</v>
      </c>
    </row>
    <row r="151" spans="1:15" s="236" customFormat="1" x14ac:dyDescent="0.2">
      <c r="A151" s="237" t="str">
        <f>name!E$10</f>
        <v>Sales and customer service occupations</v>
      </c>
      <c r="B151" s="302">
        <v>0.19261720028587115</v>
      </c>
      <c r="C151" s="302">
        <v>9.3871081554195671E-2</v>
      </c>
      <c r="D151" s="302">
        <v>2.6453292658366514E-2</v>
      </c>
      <c r="E151" s="302">
        <f t="shared" si="70"/>
        <v>0.31294157449843329</v>
      </c>
      <c r="F151" s="303"/>
      <c r="G151" s="302">
        <v>0.20341918975737619</v>
      </c>
      <c r="H151" s="302">
        <v>0.12633502588099174</v>
      </c>
      <c r="I151" s="302">
        <v>3.2437218296572347E-2</v>
      </c>
      <c r="J151" s="302">
        <f t="shared" si="73"/>
        <v>0.3621914339349403</v>
      </c>
      <c r="K151" s="303"/>
      <c r="L151" s="302">
        <v>0.21740956695047242</v>
      </c>
      <c r="M151" s="302">
        <v>0.13961165676483325</v>
      </c>
      <c r="N151" s="302">
        <v>3.3467275930262247E-2</v>
      </c>
      <c r="O151" s="302">
        <f t="shared" si="72"/>
        <v>0.39048849964556787</v>
      </c>
    </row>
    <row r="152" spans="1:15" s="236" customFormat="1" x14ac:dyDescent="0.2">
      <c r="A152" s="237" t="str">
        <f>name!E$11</f>
        <v>Process, plant and machine operatives</v>
      </c>
      <c r="B152" s="302">
        <v>1.0340937196794653</v>
      </c>
      <c r="C152" s="302">
        <v>3.7579918746644667E-2</v>
      </c>
      <c r="D152" s="302">
        <v>0.23376349594553802</v>
      </c>
      <c r="E152" s="302">
        <f t="shared" si="70"/>
        <v>1.305437134371648</v>
      </c>
      <c r="F152" s="303"/>
      <c r="G152" s="302">
        <v>0.88908225309691691</v>
      </c>
      <c r="H152" s="302">
        <v>6.9708572131988125E-2</v>
      </c>
      <c r="I152" s="302">
        <v>0.33711322590823478</v>
      </c>
      <c r="J152" s="302">
        <f t="shared" si="73"/>
        <v>1.2959040511371398</v>
      </c>
      <c r="K152" s="303"/>
      <c r="L152" s="302">
        <v>0.89545066843861731</v>
      </c>
      <c r="M152" s="302">
        <v>7.7196884289579729E-2</v>
      </c>
      <c r="N152" s="302">
        <v>0.45620795498164257</v>
      </c>
      <c r="O152" s="302">
        <f t="shared" si="72"/>
        <v>1.4288555077098395</v>
      </c>
    </row>
    <row r="153" spans="1:15" s="236" customFormat="1" x14ac:dyDescent="0.2">
      <c r="A153" s="237" t="str">
        <f>name!E$12</f>
        <v>Elementary occupations</v>
      </c>
      <c r="B153" s="302">
        <v>0.3063747996791128</v>
      </c>
      <c r="C153" s="302">
        <v>0.1465424727600069</v>
      </c>
      <c r="D153" s="302">
        <v>0.24523928591882399</v>
      </c>
      <c r="E153" s="302">
        <f t="shared" si="70"/>
        <v>0.69815655835794366</v>
      </c>
      <c r="F153" s="303"/>
      <c r="G153" s="302">
        <v>0.25230831360359407</v>
      </c>
      <c r="H153" s="302">
        <v>0.16315212973762169</v>
      </c>
      <c r="I153" s="302">
        <v>0.28669312352692983</v>
      </c>
      <c r="J153" s="302">
        <f t="shared" si="73"/>
        <v>0.70215356686814556</v>
      </c>
      <c r="K153" s="303"/>
      <c r="L153" s="302">
        <v>0.1613936935550061</v>
      </c>
      <c r="M153" s="302">
        <v>0.11278822057764591</v>
      </c>
      <c r="N153" s="302">
        <v>0.37350445106906355</v>
      </c>
      <c r="O153" s="302">
        <f t="shared" si="72"/>
        <v>0.64768636520171552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10.568479510665732</v>
      </c>
      <c r="C155" s="311">
        <f t="shared" ref="C155:E155" si="74">SUM(C145:C153)</f>
        <v>1.2674495411759725</v>
      </c>
      <c r="D155" s="311">
        <f t="shared" si="74"/>
        <v>5.4450709481582731</v>
      </c>
      <c r="E155" s="311">
        <f t="shared" si="74"/>
        <v>17.280999999999981</v>
      </c>
      <c r="F155" s="311"/>
      <c r="G155" s="311">
        <f t="shared" ref="G155:J155" si="75">SUM(G145:G153)</f>
        <v>10.715769303993108</v>
      </c>
      <c r="H155" s="311">
        <f t="shared" si="75"/>
        <v>1.5983809118824173</v>
      </c>
      <c r="I155" s="311">
        <f t="shared" si="75"/>
        <v>6.1388497841244423</v>
      </c>
      <c r="J155" s="311">
        <f t="shared" si="75"/>
        <v>18.452999999999964</v>
      </c>
      <c r="K155" s="311"/>
      <c r="L155" s="311">
        <f t="shared" ref="L155:O155" si="76">SUM(L145:L153)</f>
        <v>10.422418565764225</v>
      </c>
      <c r="M155" s="311">
        <f t="shared" si="76"/>
        <v>1.681674928478166</v>
      </c>
      <c r="N155" s="311">
        <f t="shared" si="76"/>
        <v>6.3899065057576276</v>
      </c>
      <c r="O155" s="311">
        <f t="shared" si="76"/>
        <v>18.494000000000018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3.2201396597749707</v>
      </c>
      <c r="C162" s="302">
        <v>0.22229537069944957</v>
      </c>
      <c r="D162" s="302">
        <v>1.2277261694668518</v>
      </c>
      <c r="E162" s="302">
        <f>SUM(B162:D162)</f>
        <v>4.6701611999412727</v>
      </c>
      <c r="F162" s="303"/>
      <c r="G162" s="302">
        <v>3.7833664420003559</v>
      </c>
      <c r="H162" s="302">
        <v>0.38130767644676444</v>
      </c>
      <c r="I162" s="302">
        <v>1.3380242631769039</v>
      </c>
      <c r="J162" s="302">
        <f>SUM(G162:I162)</f>
        <v>5.5026983816240245</v>
      </c>
      <c r="K162" s="303"/>
      <c r="L162" s="302">
        <v>4.6538165765143793</v>
      </c>
      <c r="M162" s="302">
        <v>0.44883320173850844</v>
      </c>
      <c r="N162" s="302">
        <v>1.6563939850469527</v>
      </c>
      <c r="O162" s="302">
        <f>SUM(L162:N162)</f>
        <v>6.7590437632998404</v>
      </c>
    </row>
    <row r="163" spans="1:15" s="236" customFormat="1" x14ac:dyDescent="0.2">
      <c r="A163" s="237" t="str">
        <f>name!E$5</f>
        <v>Professional occupations</v>
      </c>
      <c r="B163" s="302">
        <v>2.0642011478323852</v>
      </c>
      <c r="C163" s="302">
        <v>0.2592229120506665</v>
      </c>
      <c r="D163" s="302">
        <v>0.21979728476233651</v>
      </c>
      <c r="E163" s="302">
        <f t="shared" ref="E163:E170" si="77">SUM(B163:D163)</f>
        <v>2.5432213446453882</v>
      </c>
      <c r="F163" s="303"/>
      <c r="G163" s="302">
        <v>2.7806993456327973</v>
      </c>
      <c r="H163" s="302">
        <v>0.41661567218420348</v>
      </c>
      <c r="I163" s="302">
        <v>0.23471433441880951</v>
      </c>
      <c r="J163" s="302">
        <f t="shared" ref="J163:J165" si="78">SUM(G163:I163)</f>
        <v>3.4320293522358103</v>
      </c>
      <c r="K163" s="303"/>
      <c r="L163" s="302">
        <v>3.8401580336234344</v>
      </c>
      <c r="M163" s="302">
        <v>0.46582395245988084</v>
      </c>
      <c r="N163" s="302">
        <v>0.18060713700753422</v>
      </c>
      <c r="O163" s="302">
        <f t="shared" ref="O163:O170" si="79">SUM(L163:N163)</f>
        <v>4.4865891230908499</v>
      </c>
    </row>
    <row r="164" spans="1:15" s="236" customFormat="1" x14ac:dyDescent="0.2">
      <c r="A164" s="237" t="str">
        <f>name!E$6</f>
        <v>Associate professional occupations</v>
      </c>
      <c r="B164" s="302">
        <v>2.1844223299661181</v>
      </c>
      <c r="C164" s="302">
        <v>0.52637790447788202</v>
      </c>
      <c r="D164" s="302">
        <v>0.20500205259000373</v>
      </c>
      <c r="E164" s="302">
        <f t="shared" si="77"/>
        <v>2.9158022870340039</v>
      </c>
      <c r="F164" s="303"/>
      <c r="G164" s="302">
        <v>2.7321570528360373</v>
      </c>
      <c r="H164" s="302">
        <v>0.68870991979257634</v>
      </c>
      <c r="I164" s="302">
        <v>0.20720618782389072</v>
      </c>
      <c r="J164" s="302">
        <f t="shared" si="78"/>
        <v>3.6280731604525043</v>
      </c>
      <c r="K164" s="303"/>
      <c r="L164" s="302">
        <v>3.127411228854402</v>
      </c>
      <c r="M164" s="302">
        <v>0.6573413285572598</v>
      </c>
      <c r="N164" s="302">
        <v>0.18695067890656894</v>
      </c>
      <c r="O164" s="302">
        <f t="shared" si="79"/>
        <v>3.971703236318231</v>
      </c>
    </row>
    <row r="165" spans="1:15" s="236" customFormat="1" x14ac:dyDescent="0.2">
      <c r="A165" s="237" t="str">
        <f>name!E$7</f>
        <v>Administrative and secretarial occupations</v>
      </c>
      <c r="B165" s="302">
        <v>2.5699898194517257</v>
      </c>
      <c r="C165" s="302">
        <v>0.96342685027578023</v>
      </c>
      <c r="D165" s="302">
        <v>7.3818711465230932E-2</v>
      </c>
      <c r="E165" s="302">
        <f t="shared" si="77"/>
        <v>3.6072353811927367</v>
      </c>
      <c r="F165" s="303"/>
      <c r="G165" s="302">
        <v>3.0070692734901545</v>
      </c>
      <c r="H165" s="302">
        <v>1.112474489838668</v>
      </c>
      <c r="I165" s="302">
        <v>9.1782173992606256E-2</v>
      </c>
      <c r="J165" s="302">
        <f t="shared" si="78"/>
        <v>4.2113259373214289</v>
      </c>
      <c r="K165" s="303"/>
      <c r="L165" s="302">
        <v>3.1548340681130433</v>
      </c>
      <c r="M165" s="302">
        <v>0.98979908878694733</v>
      </c>
      <c r="N165" s="302">
        <v>8.4587833826989825E-2</v>
      </c>
      <c r="O165" s="302">
        <f t="shared" si="79"/>
        <v>4.2292209907269802</v>
      </c>
    </row>
    <row r="166" spans="1:15" s="236" customFormat="1" x14ac:dyDescent="0.2">
      <c r="A166" s="237" t="str">
        <f>name!E$8</f>
        <v>Skilled trades occupations</v>
      </c>
      <c r="B166" s="302">
        <v>2.2888423901517418</v>
      </c>
      <c r="C166" s="302">
        <v>0.37001126974154375</v>
      </c>
      <c r="D166" s="302">
        <v>0.69211583756156525</v>
      </c>
      <c r="E166" s="302">
        <f t="shared" si="77"/>
        <v>3.3509694974548507</v>
      </c>
      <c r="F166" s="303"/>
      <c r="G166" s="302">
        <v>2.2041312420027279</v>
      </c>
      <c r="H166" s="302">
        <v>0.31292463085797739</v>
      </c>
      <c r="I166" s="302">
        <v>0.66889146016438372</v>
      </c>
      <c r="J166" s="302">
        <f>SUM(G166:I166)</f>
        <v>3.1859473330250894</v>
      </c>
      <c r="K166" s="303"/>
      <c r="L166" s="302">
        <v>2.076121562226422</v>
      </c>
      <c r="M166" s="302">
        <v>0.33081764854403467</v>
      </c>
      <c r="N166" s="302">
        <v>0.71885092909224912</v>
      </c>
      <c r="O166" s="302">
        <f t="shared" si="79"/>
        <v>3.1257901398627057</v>
      </c>
    </row>
    <row r="167" spans="1:15" s="236" customFormat="1" x14ac:dyDescent="0.2">
      <c r="A167" s="237" t="str">
        <f>name!E$9</f>
        <v>Caring, leisure and other service occupations</v>
      </c>
      <c r="B167" s="302">
        <v>0.19579157672245626</v>
      </c>
      <c r="C167" s="302">
        <v>7.7035005689462976E-2</v>
      </c>
      <c r="D167" s="302">
        <v>3.6646158933626605E-2</v>
      </c>
      <c r="E167" s="302">
        <f t="shared" si="77"/>
        <v>0.30947274134554587</v>
      </c>
      <c r="F167" s="303"/>
      <c r="G167" s="302">
        <v>0.24515208146462841</v>
      </c>
      <c r="H167" s="302">
        <v>7.7530714450604388E-2</v>
      </c>
      <c r="I167" s="302">
        <v>5.9084944468818124E-2</v>
      </c>
      <c r="J167" s="302">
        <f t="shared" ref="J167:J170" si="80">SUM(G167:I167)</f>
        <v>0.38176774038405092</v>
      </c>
      <c r="K167" s="303"/>
      <c r="L167" s="302">
        <v>0.35212065983079321</v>
      </c>
      <c r="M167" s="302">
        <v>6.8415896534063755E-2</v>
      </c>
      <c r="N167" s="302">
        <v>0.10183078469879349</v>
      </c>
      <c r="O167" s="302">
        <f t="shared" si="79"/>
        <v>0.52236734106365046</v>
      </c>
    </row>
    <row r="168" spans="1:15" s="236" customFormat="1" x14ac:dyDescent="0.2">
      <c r="A168" s="237" t="str">
        <f>name!E$10</f>
        <v>Sales and customer service occupations</v>
      </c>
      <c r="B168" s="302">
        <v>4.7029827193180651</v>
      </c>
      <c r="C168" s="302">
        <v>10.054988989342755</v>
      </c>
      <c r="D168" s="302">
        <v>0.71615709695763274</v>
      </c>
      <c r="E168" s="302">
        <f t="shared" si="77"/>
        <v>15.474128805618452</v>
      </c>
      <c r="F168" s="303"/>
      <c r="G168" s="302">
        <v>4.3907116076161525</v>
      </c>
      <c r="H168" s="302">
        <v>10.876326053841465</v>
      </c>
      <c r="I168" s="302">
        <v>0.5626524252248295</v>
      </c>
      <c r="J168" s="302">
        <f t="shared" si="80"/>
        <v>15.829690086682447</v>
      </c>
      <c r="K168" s="303"/>
      <c r="L168" s="302">
        <v>3.7271427585556838</v>
      </c>
      <c r="M168" s="302">
        <v>10.228683179690343</v>
      </c>
      <c r="N168" s="302">
        <v>0.43655265186030012</v>
      </c>
      <c r="O168" s="302">
        <f t="shared" si="79"/>
        <v>14.392378590106325</v>
      </c>
    </row>
    <row r="169" spans="1:15" s="236" customFormat="1" x14ac:dyDescent="0.2">
      <c r="A169" s="237" t="str">
        <f>name!E$11</f>
        <v>Process, plant and machine operatives</v>
      </c>
      <c r="B169" s="302">
        <v>2.5831314209069962</v>
      </c>
      <c r="C169" s="302">
        <v>0.46333345108153962</v>
      </c>
      <c r="D169" s="302">
        <v>7.0288071802889984E-2</v>
      </c>
      <c r="E169" s="302">
        <f t="shared" si="77"/>
        <v>3.1167529437914259</v>
      </c>
      <c r="F169" s="303"/>
      <c r="G169" s="302">
        <v>2.1846859521481803</v>
      </c>
      <c r="H169" s="302">
        <v>0.52976862983123985</v>
      </c>
      <c r="I169" s="302">
        <v>8.3594861139929186E-2</v>
      </c>
      <c r="J169" s="302">
        <f t="shared" si="80"/>
        <v>2.7980494431193494</v>
      </c>
      <c r="K169" s="303"/>
      <c r="L169" s="302">
        <v>2.2405053478756409</v>
      </c>
      <c r="M169" s="302">
        <v>0.64436674760524859</v>
      </c>
      <c r="N169" s="302">
        <v>8.6828637465726471E-2</v>
      </c>
      <c r="O169" s="302">
        <f t="shared" si="79"/>
        <v>2.9717007329466161</v>
      </c>
    </row>
    <row r="170" spans="1:15" s="236" customFormat="1" x14ac:dyDescent="0.2">
      <c r="A170" s="237" t="str">
        <f>name!E$12</f>
        <v>Elementary occupations</v>
      </c>
      <c r="B170" s="302">
        <v>2.4440802243076023</v>
      </c>
      <c r="C170" s="302">
        <v>1.8458494842020818</v>
      </c>
      <c r="D170" s="302">
        <v>5.9326090466690837E-2</v>
      </c>
      <c r="E170" s="302">
        <f t="shared" si="77"/>
        <v>4.3492557989763743</v>
      </c>
      <c r="F170" s="303"/>
      <c r="G170" s="302">
        <v>1.9631816784937381</v>
      </c>
      <c r="H170" s="302">
        <v>1.6577161296638792</v>
      </c>
      <c r="I170" s="302">
        <v>5.2520756997611412E-2</v>
      </c>
      <c r="J170" s="302">
        <f t="shared" si="80"/>
        <v>3.6734185651552291</v>
      </c>
      <c r="K170" s="303"/>
      <c r="L170" s="302">
        <v>1.8091680522962414</v>
      </c>
      <c r="M170" s="302">
        <v>1.3068525331113434</v>
      </c>
      <c r="N170" s="302">
        <v>6.2185497177224526E-2</v>
      </c>
      <c r="O170" s="302">
        <f t="shared" si="79"/>
        <v>3.1782060825848095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22.253581288432063</v>
      </c>
      <c r="C172" s="311">
        <f t="shared" ref="C172:E172" si="81">SUM(C162:C170)</f>
        <v>14.78254123756116</v>
      </c>
      <c r="D172" s="311">
        <f t="shared" si="81"/>
        <v>3.3008774740068283</v>
      </c>
      <c r="E172" s="311">
        <f t="shared" si="81"/>
        <v>40.337000000000046</v>
      </c>
      <c r="F172" s="311"/>
      <c r="G172" s="311">
        <f t="shared" ref="G172:J172" si="82">SUM(G162:G170)</f>
        <v>23.291154675684773</v>
      </c>
      <c r="H172" s="311">
        <f t="shared" si="82"/>
        <v>16.053373916907379</v>
      </c>
      <c r="I172" s="311">
        <f t="shared" si="82"/>
        <v>3.2984714074077828</v>
      </c>
      <c r="J172" s="311">
        <f t="shared" si="82"/>
        <v>42.642999999999937</v>
      </c>
      <c r="K172" s="311"/>
      <c r="L172" s="311">
        <f t="shared" ref="L172:O172" si="83">SUM(L162:L170)</f>
        <v>24.981278287890035</v>
      </c>
      <c r="M172" s="311">
        <f t="shared" si="83"/>
        <v>15.14093357702763</v>
      </c>
      <c r="N172" s="311">
        <f t="shared" si="83"/>
        <v>3.5147881350823398</v>
      </c>
      <c r="O172" s="311">
        <f t="shared" si="83"/>
        <v>43.637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0.62567893238390093</v>
      </c>
      <c r="C179" s="302">
        <v>4.285764481973392E-2</v>
      </c>
      <c r="D179" s="302">
        <v>0.14230076398997679</v>
      </c>
      <c r="E179" s="302">
        <f>SUM(B179:D179)</f>
        <v>0.81083734119361173</v>
      </c>
      <c r="F179" s="303"/>
      <c r="G179" s="302">
        <v>0.8027559310630068</v>
      </c>
      <c r="H179" s="302">
        <v>8.2044649022689653E-2</v>
      </c>
      <c r="I179" s="302">
        <v>0.16688535624391976</v>
      </c>
      <c r="J179" s="302">
        <f>SUM(G179:I179)</f>
        <v>1.051685936329616</v>
      </c>
      <c r="K179" s="303"/>
      <c r="L179" s="302">
        <v>0.91659740944933799</v>
      </c>
      <c r="M179" s="302">
        <v>0.10630988889426461</v>
      </c>
      <c r="N179" s="302">
        <v>0.17221735001290783</v>
      </c>
      <c r="O179" s="302">
        <f>SUM(L179:N179)</f>
        <v>1.1951246483565103</v>
      </c>
    </row>
    <row r="180" spans="1:15" s="236" customFormat="1" x14ac:dyDescent="0.2">
      <c r="A180" s="237" t="str">
        <f>name!E$5</f>
        <v>Professional occupations</v>
      </c>
      <c r="B180" s="302">
        <v>0.4555518511776942</v>
      </c>
      <c r="C180" s="302">
        <v>3.4298769227265026E-2</v>
      </c>
      <c r="D180" s="302">
        <v>3.5604248261042103E-2</v>
      </c>
      <c r="E180" s="302">
        <f t="shared" ref="E180:E187" si="84">SUM(B180:D180)</f>
        <v>0.52545486866600133</v>
      </c>
      <c r="F180" s="303"/>
      <c r="G180" s="302">
        <v>0.67551904683077257</v>
      </c>
      <c r="H180" s="302">
        <v>7.1465021997277625E-2</v>
      </c>
      <c r="I180" s="302">
        <v>4.3172243050363913E-2</v>
      </c>
      <c r="J180" s="302">
        <f t="shared" ref="J180:J182" si="85">SUM(G180:I180)</f>
        <v>0.79015631187841417</v>
      </c>
      <c r="K180" s="303"/>
      <c r="L180" s="302">
        <v>0.87760785930627294</v>
      </c>
      <c r="M180" s="302">
        <v>0.11259957979774143</v>
      </c>
      <c r="N180" s="302">
        <v>3.5529865241512942E-2</v>
      </c>
      <c r="O180" s="302">
        <f t="shared" ref="O180:O187" si="86">SUM(L180:N180)</f>
        <v>1.0257373043455273</v>
      </c>
    </row>
    <row r="181" spans="1:15" s="236" customFormat="1" x14ac:dyDescent="0.2">
      <c r="A181" s="237" t="str">
        <f>name!E$6</f>
        <v>Associate professional occupations</v>
      </c>
      <c r="B181" s="302">
        <v>0.49113376927215019</v>
      </c>
      <c r="C181" s="302">
        <v>5.7946768007692231E-2</v>
      </c>
      <c r="D181" s="302">
        <v>2.6456696891277869E-2</v>
      </c>
      <c r="E181" s="302">
        <f t="shared" si="84"/>
        <v>0.57553723417112024</v>
      </c>
      <c r="F181" s="303"/>
      <c r="G181" s="302">
        <v>0.63873405817610396</v>
      </c>
      <c r="H181" s="302">
        <v>9.160077943970274E-2</v>
      </c>
      <c r="I181" s="302">
        <v>3.3906673982394227E-2</v>
      </c>
      <c r="J181" s="302">
        <f t="shared" si="85"/>
        <v>0.76424151159820097</v>
      </c>
      <c r="K181" s="303"/>
      <c r="L181" s="302">
        <v>0.65271717714182598</v>
      </c>
      <c r="M181" s="302">
        <v>0.11273630031861205</v>
      </c>
      <c r="N181" s="302">
        <v>2.8167549471155198E-2</v>
      </c>
      <c r="O181" s="302">
        <f t="shared" si="86"/>
        <v>0.7936210269315932</v>
      </c>
    </row>
    <row r="182" spans="1:15" s="236" customFormat="1" x14ac:dyDescent="0.2">
      <c r="A182" s="237" t="str">
        <f>name!E$7</f>
        <v>Administrative and secretarial occupations</v>
      </c>
      <c r="B182" s="302">
        <v>1.0416452323198211</v>
      </c>
      <c r="C182" s="302">
        <v>0.32350817829832251</v>
      </c>
      <c r="D182" s="302">
        <v>3.2140670081027216E-2</v>
      </c>
      <c r="E182" s="302">
        <f t="shared" si="84"/>
        <v>1.3972940806991707</v>
      </c>
      <c r="F182" s="303"/>
      <c r="G182" s="302">
        <v>1.2702229887129424</v>
      </c>
      <c r="H182" s="302">
        <v>0.48697262019188714</v>
      </c>
      <c r="I182" s="302">
        <v>4.5764319674268472E-2</v>
      </c>
      <c r="J182" s="302">
        <f t="shared" si="85"/>
        <v>1.802959928579098</v>
      </c>
      <c r="K182" s="303"/>
      <c r="L182" s="302">
        <v>1.2604435086240355</v>
      </c>
      <c r="M182" s="302">
        <v>0.43675397725901055</v>
      </c>
      <c r="N182" s="302">
        <v>3.7877527644071901E-2</v>
      </c>
      <c r="O182" s="302">
        <f t="shared" si="86"/>
        <v>1.735075013527118</v>
      </c>
    </row>
    <row r="183" spans="1:15" s="236" customFormat="1" x14ac:dyDescent="0.2">
      <c r="A183" s="237" t="str">
        <f>name!E$8</f>
        <v>Skilled trades occupations</v>
      </c>
      <c r="B183" s="302">
        <v>0.44089837067107157</v>
      </c>
      <c r="C183" s="302">
        <v>7.1469203041822471E-2</v>
      </c>
      <c r="D183" s="302">
        <v>0.10583821537653157</v>
      </c>
      <c r="E183" s="302">
        <f t="shared" si="84"/>
        <v>0.61820578908942569</v>
      </c>
      <c r="F183" s="303"/>
      <c r="G183" s="302">
        <v>0.38841436898473441</v>
      </c>
      <c r="H183" s="302">
        <v>0.12770605437101032</v>
      </c>
      <c r="I183" s="302">
        <v>8.0666368906998076E-2</v>
      </c>
      <c r="J183" s="302">
        <f>SUM(G183:I183)</f>
        <v>0.59678679226274278</v>
      </c>
      <c r="K183" s="303"/>
      <c r="L183" s="302">
        <v>0.38013686637030508</v>
      </c>
      <c r="M183" s="302">
        <v>0.16259252486946107</v>
      </c>
      <c r="N183" s="302">
        <v>7.5048657985566786E-2</v>
      </c>
      <c r="O183" s="302">
        <f t="shared" si="86"/>
        <v>0.61777804922533297</v>
      </c>
    </row>
    <row r="184" spans="1:15" s="236" customFormat="1" x14ac:dyDescent="0.2">
      <c r="A184" s="237" t="str">
        <f>name!E$9</f>
        <v>Caring, leisure and other service occupations</v>
      </c>
      <c r="B184" s="302">
        <v>0.44555620397431239</v>
      </c>
      <c r="C184" s="302">
        <v>0.31201838018204814</v>
      </c>
      <c r="D184" s="302">
        <v>5.8915596103472342E-2</v>
      </c>
      <c r="E184" s="302">
        <f t="shared" si="84"/>
        <v>0.81649018025983289</v>
      </c>
      <c r="F184" s="303"/>
      <c r="G184" s="302">
        <v>0.43785898177921845</v>
      </c>
      <c r="H184" s="302">
        <v>0.27978031327264807</v>
      </c>
      <c r="I184" s="302">
        <v>5.2060625882099108E-2</v>
      </c>
      <c r="J184" s="302">
        <f t="shared" ref="J184:J187" si="87">SUM(G184:I184)</f>
        <v>0.76969992093396566</v>
      </c>
      <c r="K184" s="303"/>
      <c r="L184" s="302">
        <v>0.4645145025156931</v>
      </c>
      <c r="M184" s="302">
        <v>0.32232484247999366</v>
      </c>
      <c r="N184" s="302">
        <v>6.1988134132179504E-2</v>
      </c>
      <c r="O184" s="302">
        <f t="shared" si="86"/>
        <v>0.84882747912786627</v>
      </c>
    </row>
    <row r="185" spans="1:15" s="236" customFormat="1" x14ac:dyDescent="0.2">
      <c r="A185" s="237" t="str">
        <f>name!E$10</f>
        <v>Sales and customer service occupations</v>
      </c>
      <c r="B185" s="302">
        <v>0.32735048230106817</v>
      </c>
      <c r="C185" s="302">
        <v>9.3052705224660623E-2</v>
      </c>
      <c r="D185" s="302">
        <v>2.7692860247037522E-2</v>
      </c>
      <c r="E185" s="302">
        <f t="shared" si="84"/>
        <v>0.44809604777276635</v>
      </c>
      <c r="F185" s="303"/>
      <c r="G185" s="302">
        <v>0.36796894743679281</v>
      </c>
      <c r="H185" s="302">
        <v>0.14084993373190396</v>
      </c>
      <c r="I185" s="302">
        <v>2.3509107033662123E-2</v>
      </c>
      <c r="J185" s="302">
        <f t="shared" si="87"/>
        <v>0.53232798820235894</v>
      </c>
      <c r="K185" s="303"/>
      <c r="L185" s="302">
        <v>0.4446821913335251</v>
      </c>
      <c r="M185" s="302">
        <v>0.20072206388610697</v>
      </c>
      <c r="N185" s="302">
        <v>2.1261319042078817E-2</v>
      </c>
      <c r="O185" s="302">
        <f t="shared" si="86"/>
        <v>0.66666557426171091</v>
      </c>
    </row>
    <row r="186" spans="1:15" s="236" customFormat="1" x14ac:dyDescent="0.2">
      <c r="A186" s="237" t="str">
        <f>name!E$11</f>
        <v>Process, plant and machine operatives</v>
      </c>
      <c r="B186" s="302">
        <v>3.6989244928800633</v>
      </c>
      <c r="C186" s="302">
        <v>0.31026327956273936</v>
      </c>
      <c r="D186" s="302">
        <v>1.5761157867942435</v>
      </c>
      <c r="E186" s="302">
        <f t="shared" si="84"/>
        <v>5.5853035592370466</v>
      </c>
      <c r="F186" s="303"/>
      <c r="G186" s="302">
        <v>3.5789276977044437</v>
      </c>
      <c r="H186" s="302">
        <v>0.42252939474770629</v>
      </c>
      <c r="I186" s="302">
        <v>1.5805385889211632</v>
      </c>
      <c r="J186" s="302">
        <f t="shared" si="87"/>
        <v>5.5819956813733134</v>
      </c>
      <c r="K186" s="303"/>
      <c r="L186" s="302">
        <v>3.7294189475766188</v>
      </c>
      <c r="M186" s="302">
        <v>0.52499023277178836</v>
      </c>
      <c r="N186" s="302">
        <v>1.8285454847499014</v>
      </c>
      <c r="O186" s="302">
        <f t="shared" si="86"/>
        <v>6.0829546650983088</v>
      </c>
    </row>
    <row r="187" spans="1:15" s="236" customFormat="1" x14ac:dyDescent="0.2">
      <c r="A187" s="237" t="str">
        <f>name!E$12</f>
        <v>Elementary occupations</v>
      </c>
      <c r="B187" s="302">
        <v>1.5779554920722865</v>
      </c>
      <c r="C187" s="302">
        <v>0.33055597649887952</v>
      </c>
      <c r="D187" s="302">
        <v>4.626943033987517E-2</v>
      </c>
      <c r="E187" s="302">
        <f t="shared" si="84"/>
        <v>1.9547808989110411</v>
      </c>
      <c r="F187" s="303"/>
      <c r="G187" s="302">
        <v>1.3702335686820142</v>
      </c>
      <c r="H187" s="302">
        <v>0.53194536327731168</v>
      </c>
      <c r="I187" s="302">
        <v>5.0966996882939666E-2</v>
      </c>
      <c r="J187" s="302">
        <f t="shared" si="87"/>
        <v>1.9531459288422655</v>
      </c>
      <c r="K187" s="303"/>
      <c r="L187" s="302">
        <v>1.1472302128813974</v>
      </c>
      <c r="M187" s="302">
        <v>0.53697604788499143</v>
      </c>
      <c r="N187" s="302">
        <v>5.7009978359670747E-2</v>
      </c>
      <c r="O187" s="302">
        <f t="shared" si="86"/>
        <v>1.7412162391260595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9.1046948270523682</v>
      </c>
      <c r="C189" s="311">
        <f t="shared" ref="C189:E189" si="88">SUM(C179:C187)</f>
        <v>1.5759709048631638</v>
      </c>
      <c r="D189" s="311">
        <f t="shared" si="88"/>
        <v>2.0513342680844837</v>
      </c>
      <c r="E189" s="311">
        <f t="shared" si="88"/>
        <v>12.732000000000017</v>
      </c>
      <c r="F189" s="311"/>
      <c r="G189" s="311">
        <f t="shared" ref="G189:J189" si="89">SUM(G179:G187)</f>
        <v>9.5306355893700285</v>
      </c>
      <c r="H189" s="311">
        <f t="shared" si="89"/>
        <v>2.2348941300521377</v>
      </c>
      <c r="I189" s="311">
        <f t="shared" si="89"/>
        <v>2.0774702805778085</v>
      </c>
      <c r="J189" s="311">
        <f t="shared" si="89"/>
        <v>13.842999999999975</v>
      </c>
      <c r="K189" s="311"/>
      <c r="L189" s="311">
        <f t="shared" ref="L189:O189" si="90">SUM(L179:L187)</f>
        <v>9.8733486751990114</v>
      </c>
      <c r="M189" s="311">
        <f t="shared" si="90"/>
        <v>2.51600545816197</v>
      </c>
      <c r="N189" s="311">
        <f t="shared" si="90"/>
        <v>2.3176458666390451</v>
      </c>
      <c r="O189" s="311">
        <f t="shared" si="90"/>
        <v>14.707000000000027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2.1892888721251307</v>
      </c>
      <c r="C196" s="302">
        <v>0.2537017875604573</v>
      </c>
      <c r="D196" s="302">
        <v>0.74492645264316448</v>
      </c>
      <c r="E196" s="302">
        <f>SUM(B196:D196)</f>
        <v>3.1879171123287522</v>
      </c>
      <c r="F196" s="303"/>
      <c r="G196" s="302">
        <v>2.3351418841833422</v>
      </c>
      <c r="H196" s="302">
        <v>0.459219989785006</v>
      </c>
      <c r="I196" s="302">
        <v>0.79580957422809739</v>
      </c>
      <c r="J196" s="302">
        <f>SUM(G196:I196)</f>
        <v>3.5901714481964455</v>
      </c>
      <c r="K196" s="303"/>
      <c r="L196" s="302">
        <v>3.2236706281590326</v>
      </c>
      <c r="M196" s="302">
        <v>0.89741547669506949</v>
      </c>
      <c r="N196" s="302">
        <v>0.96603791057297883</v>
      </c>
      <c r="O196" s="302">
        <f>SUM(L196:N196)</f>
        <v>5.0871240154270811</v>
      </c>
    </row>
    <row r="197" spans="1:15" s="236" customFormat="1" x14ac:dyDescent="0.2">
      <c r="A197" s="237" t="str">
        <f>name!E$5</f>
        <v>Professional occupations</v>
      </c>
      <c r="B197" s="302">
        <v>0.62969369424745358</v>
      </c>
      <c r="C197" s="302">
        <v>8.2633345716050882E-2</v>
      </c>
      <c r="D197" s="302">
        <v>5.1217619348804005E-2</v>
      </c>
      <c r="E197" s="302">
        <f t="shared" ref="E197:E204" si="91">SUM(B197:D197)</f>
        <v>0.76354465931230842</v>
      </c>
      <c r="F197" s="303"/>
      <c r="G197" s="302">
        <v>0.79607705905481363</v>
      </c>
      <c r="H197" s="302">
        <v>0.16149301566934407</v>
      </c>
      <c r="I197" s="302">
        <v>5.6922398383215285E-2</v>
      </c>
      <c r="J197" s="302">
        <f t="shared" ref="J197:J199" si="92">SUM(G197:I197)</f>
        <v>1.014492473107373</v>
      </c>
      <c r="K197" s="303"/>
      <c r="L197" s="302">
        <v>1.0115118311489628</v>
      </c>
      <c r="M197" s="302">
        <v>0.24262700587147129</v>
      </c>
      <c r="N197" s="302">
        <v>3.2469353967586233E-2</v>
      </c>
      <c r="O197" s="302">
        <f t="shared" ref="O197:O204" si="93">SUM(L197:N197)</f>
        <v>1.2866081909880203</v>
      </c>
    </row>
    <row r="198" spans="1:15" s="236" customFormat="1" x14ac:dyDescent="0.2">
      <c r="A198" s="237" t="str">
        <f>name!E$6</f>
        <v>Associate professional occupations</v>
      </c>
      <c r="B198" s="302">
        <v>0.53198389946950331</v>
      </c>
      <c r="C198" s="302">
        <v>0.22728476559961394</v>
      </c>
      <c r="D198" s="302">
        <v>3.569752927841531E-2</v>
      </c>
      <c r="E198" s="302">
        <f t="shared" si="91"/>
        <v>0.79496619434753257</v>
      </c>
      <c r="F198" s="303"/>
      <c r="G198" s="302">
        <v>0.6151493457876841</v>
      </c>
      <c r="H198" s="302">
        <v>0.31795301645131119</v>
      </c>
      <c r="I198" s="302">
        <v>3.2452852595426344E-2</v>
      </c>
      <c r="J198" s="302">
        <f t="shared" si="92"/>
        <v>0.96555521483442164</v>
      </c>
      <c r="K198" s="303"/>
      <c r="L198" s="302">
        <v>0.73075975854871011</v>
      </c>
      <c r="M198" s="302">
        <v>0.42865773903790932</v>
      </c>
      <c r="N198" s="302">
        <v>2.645093128224299E-2</v>
      </c>
      <c r="O198" s="302">
        <f t="shared" si="93"/>
        <v>1.1858684288688623</v>
      </c>
    </row>
    <row r="199" spans="1:15" s="236" customFormat="1" x14ac:dyDescent="0.2">
      <c r="A199" s="237" t="str">
        <f>name!E$7</f>
        <v>Administrative and secretarial occupations</v>
      </c>
      <c r="B199" s="302">
        <v>0.73196843538516765</v>
      </c>
      <c r="C199" s="302">
        <v>0.56412012838779968</v>
      </c>
      <c r="D199" s="302">
        <v>1.4299115754418378E-2</v>
      </c>
      <c r="E199" s="302">
        <f t="shared" si="91"/>
        <v>1.3103876795273857</v>
      </c>
      <c r="F199" s="303"/>
      <c r="G199" s="302">
        <v>0.68658157595141123</v>
      </c>
      <c r="H199" s="302">
        <v>0.73626431952499605</v>
      </c>
      <c r="I199" s="302">
        <v>1.3882671340139248E-2</v>
      </c>
      <c r="J199" s="302">
        <f t="shared" si="92"/>
        <v>1.4367285668165466</v>
      </c>
      <c r="K199" s="303"/>
      <c r="L199" s="302">
        <v>0.90634218079936635</v>
      </c>
      <c r="M199" s="302">
        <v>0.97609448726729831</v>
      </c>
      <c r="N199" s="302">
        <v>1.3609975697000383E-2</v>
      </c>
      <c r="O199" s="302">
        <f t="shared" si="93"/>
        <v>1.8960466437636649</v>
      </c>
    </row>
    <row r="200" spans="1:15" s="236" customFormat="1" x14ac:dyDescent="0.2">
      <c r="A200" s="237" t="str">
        <f>name!E$8</f>
        <v>Skilled trades occupations</v>
      </c>
      <c r="B200" s="302">
        <v>1.5567451400287657</v>
      </c>
      <c r="C200" s="302">
        <v>1.430454373150623</v>
      </c>
      <c r="D200" s="302">
        <v>0.23091590174707735</v>
      </c>
      <c r="E200" s="302">
        <f t="shared" si="91"/>
        <v>3.2181154149264661</v>
      </c>
      <c r="F200" s="303"/>
      <c r="G200" s="302">
        <v>1.1935953804974999</v>
      </c>
      <c r="H200" s="302">
        <v>1.3185631020722888</v>
      </c>
      <c r="I200" s="302">
        <v>0.25686925057300053</v>
      </c>
      <c r="J200" s="302">
        <f>SUM(G200:I200)</f>
        <v>2.7690277331427895</v>
      </c>
      <c r="K200" s="303"/>
      <c r="L200" s="302">
        <v>0.79956916948293577</v>
      </c>
      <c r="M200" s="302">
        <v>1.4607627387478199</v>
      </c>
      <c r="N200" s="302">
        <v>0.31478195983768253</v>
      </c>
      <c r="O200" s="302">
        <f t="shared" si="93"/>
        <v>2.5751138680684384</v>
      </c>
    </row>
    <row r="201" spans="1:15" s="236" customFormat="1" x14ac:dyDescent="0.2">
      <c r="A201" s="237" t="str">
        <f>name!E$9</f>
        <v>Caring, leisure and other service occupations</v>
      </c>
      <c r="B201" s="302">
        <v>0.74416261502512904</v>
      </c>
      <c r="C201" s="302">
        <v>0.58902158554802986</v>
      </c>
      <c r="D201" s="302">
        <v>5.9418923558054226E-2</v>
      </c>
      <c r="E201" s="302">
        <f t="shared" si="91"/>
        <v>1.3926031241312131</v>
      </c>
      <c r="F201" s="303"/>
      <c r="G201" s="302">
        <v>0.6505525879338383</v>
      </c>
      <c r="H201" s="302">
        <v>0.6142783501585255</v>
      </c>
      <c r="I201" s="302">
        <v>7.3733444460666347E-2</v>
      </c>
      <c r="J201" s="302">
        <f t="shared" ref="J201:J204" si="94">SUM(G201:I201)</f>
        <v>1.33856438255303</v>
      </c>
      <c r="K201" s="303"/>
      <c r="L201" s="302">
        <v>0.83539903716622754</v>
      </c>
      <c r="M201" s="302">
        <v>0.70539284287335668</v>
      </c>
      <c r="N201" s="302">
        <v>0.12330299059289793</v>
      </c>
      <c r="O201" s="302">
        <f t="shared" si="93"/>
        <v>1.6640948706324823</v>
      </c>
    </row>
    <row r="202" spans="1:15" s="236" customFormat="1" x14ac:dyDescent="0.2">
      <c r="A202" s="237" t="str">
        <f>name!E$10</f>
        <v>Sales and customer service occupations</v>
      </c>
      <c r="B202" s="302">
        <v>0.57697668591264306</v>
      </c>
      <c r="C202" s="302">
        <v>1.3745345195954302</v>
      </c>
      <c r="D202" s="302">
        <v>0.29092745128171904</v>
      </c>
      <c r="E202" s="302">
        <f t="shared" si="91"/>
        <v>2.2424386567897923</v>
      </c>
      <c r="F202" s="303"/>
      <c r="G202" s="302">
        <v>0.52661791403843949</v>
      </c>
      <c r="H202" s="302">
        <v>1.6319594521505556</v>
      </c>
      <c r="I202" s="302">
        <v>0.22695782462873937</v>
      </c>
      <c r="J202" s="302">
        <f t="shared" si="94"/>
        <v>2.385535190817734</v>
      </c>
      <c r="K202" s="303"/>
      <c r="L202" s="302">
        <v>0.68688188716155429</v>
      </c>
      <c r="M202" s="302">
        <v>2.3618360981536823</v>
      </c>
      <c r="N202" s="302">
        <v>0.17868450123157889</v>
      </c>
      <c r="O202" s="302">
        <f t="shared" si="93"/>
        <v>3.2274024865468154</v>
      </c>
    </row>
    <row r="203" spans="1:15" s="236" customFormat="1" x14ac:dyDescent="0.2">
      <c r="A203" s="237" t="str">
        <f>name!E$11</f>
        <v>Process, plant and machine operatives</v>
      </c>
      <c r="B203" s="302">
        <v>0.35134138773830442</v>
      </c>
      <c r="C203" s="302">
        <v>0.64762313378736236</v>
      </c>
      <c r="D203" s="302">
        <v>2.9444922506368244E-2</v>
      </c>
      <c r="E203" s="302">
        <f t="shared" si="91"/>
        <v>1.028409444032035</v>
      </c>
      <c r="F203" s="303"/>
      <c r="G203" s="302">
        <v>0.26096281057017928</v>
      </c>
      <c r="H203" s="302">
        <v>0.84519248723737994</v>
      </c>
      <c r="I203" s="302">
        <v>3.4129659333903183E-2</v>
      </c>
      <c r="J203" s="302">
        <f t="shared" si="94"/>
        <v>1.1402849571414624</v>
      </c>
      <c r="K203" s="303"/>
      <c r="L203" s="302">
        <v>0.20540567462576018</v>
      </c>
      <c r="M203" s="302">
        <v>1.4387893944340955</v>
      </c>
      <c r="N203" s="302">
        <v>5.7387948752665764E-2</v>
      </c>
      <c r="O203" s="302">
        <f t="shared" si="93"/>
        <v>1.7015830178125215</v>
      </c>
    </row>
    <row r="204" spans="1:15" s="236" customFormat="1" x14ac:dyDescent="0.2">
      <c r="A204" s="237" t="str">
        <f>name!E$12</f>
        <v>Elementary occupations</v>
      </c>
      <c r="B204" s="302">
        <v>4.790132041894867</v>
      </c>
      <c r="C204" s="302">
        <v>9.5478420370558137</v>
      </c>
      <c r="D204" s="302">
        <v>0.17464363565381585</v>
      </c>
      <c r="E204" s="302">
        <f t="shared" si="91"/>
        <v>14.512617714604495</v>
      </c>
      <c r="F204" s="303"/>
      <c r="G204" s="302">
        <v>4.0293450918997191</v>
      </c>
      <c r="H204" s="302">
        <v>9.5022131444727584</v>
      </c>
      <c r="I204" s="302">
        <v>0.16808179701773965</v>
      </c>
      <c r="J204" s="302">
        <f t="shared" si="94"/>
        <v>13.699640033390217</v>
      </c>
      <c r="K204" s="303"/>
      <c r="L204" s="302">
        <v>5.3546543219260849</v>
      </c>
      <c r="M204" s="302">
        <v>10.487061479548474</v>
      </c>
      <c r="N204" s="302">
        <v>0.36444267641756084</v>
      </c>
      <c r="O204" s="302">
        <f t="shared" si="93"/>
        <v>16.206158477892121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12.102292771826964</v>
      </c>
      <c r="C206" s="311">
        <f t="shared" ref="C206:E206" si="95">SUM(C196:C204)</f>
        <v>14.717215676401182</v>
      </c>
      <c r="D206" s="311">
        <f t="shared" si="95"/>
        <v>1.6314915517718369</v>
      </c>
      <c r="E206" s="311">
        <f t="shared" si="95"/>
        <v>28.450999999999979</v>
      </c>
      <c r="F206" s="311"/>
      <c r="G206" s="311">
        <f t="shared" ref="G206:J206" si="96">SUM(G196:G204)</f>
        <v>11.094023649916926</v>
      </c>
      <c r="H206" s="311">
        <f t="shared" si="96"/>
        <v>15.587136877522166</v>
      </c>
      <c r="I206" s="311">
        <f t="shared" si="96"/>
        <v>1.6588394725609272</v>
      </c>
      <c r="J206" s="311">
        <f t="shared" si="96"/>
        <v>28.340000000000018</v>
      </c>
      <c r="K206" s="311"/>
      <c r="L206" s="311">
        <f t="shared" ref="L206:O206" si="97">SUM(L196:L204)</f>
        <v>13.754194489018634</v>
      </c>
      <c r="M206" s="311">
        <f t="shared" si="97"/>
        <v>18.998637262629178</v>
      </c>
      <c r="N206" s="311">
        <f t="shared" si="97"/>
        <v>2.0771682483521947</v>
      </c>
      <c r="O206" s="311">
        <f t="shared" si="97"/>
        <v>34.830000000000005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9.5562363741153414E-2</v>
      </c>
      <c r="C213" s="302">
        <v>3.0882284526971702E-2</v>
      </c>
      <c r="D213" s="302">
        <v>5.2301849745906792E-2</v>
      </c>
      <c r="E213" s="302">
        <f>SUM(B213:D213)</f>
        <v>0.17874649801403192</v>
      </c>
      <c r="F213" s="303"/>
      <c r="G213" s="302">
        <v>0.15305846854347327</v>
      </c>
      <c r="H213" s="302">
        <v>3.2390392646400208E-2</v>
      </c>
      <c r="I213" s="302">
        <v>2.400470119704699E-2</v>
      </c>
      <c r="J213" s="302">
        <f>SUM(G213:I213)</f>
        <v>0.20945356238692045</v>
      </c>
      <c r="K213" s="303"/>
      <c r="L213" s="302">
        <v>0.17072101209029006</v>
      </c>
      <c r="M213" s="302">
        <v>4.1154232455306923E-2</v>
      </c>
      <c r="N213" s="302">
        <v>2.6929036068641488E-2</v>
      </c>
      <c r="O213" s="302">
        <f>SUM(L213:N213)</f>
        <v>0.23880428061423847</v>
      </c>
    </row>
    <row r="214" spans="1:15" s="236" customFormat="1" x14ac:dyDescent="0.2">
      <c r="A214" s="237" t="str">
        <f>name!E$5</f>
        <v>Professional occupations</v>
      </c>
      <c r="B214" s="302">
        <v>0.1205039984100001</v>
      </c>
      <c r="C214" s="302">
        <v>2.9734646712975227E-2</v>
      </c>
      <c r="D214" s="302">
        <v>8.7690394803356025E-2</v>
      </c>
      <c r="E214" s="302">
        <f t="shared" ref="E214:E221" si="98">SUM(B214:D214)</f>
        <v>0.23792903992633135</v>
      </c>
      <c r="F214" s="303"/>
      <c r="G214" s="302">
        <v>0.21583872209511873</v>
      </c>
      <c r="H214" s="302">
        <v>3.1109550780316214E-2</v>
      </c>
      <c r="I214" s="302">
        <v>4.9237121612230296E-2</v>
      </c>
      <c r="J214" s="302">
        <f t="shared" ref="J214:J216" si="99">SUM(G214:I214)</f>
        <v>0.29618539448766523</v>
      </c>
      <c r="K214" s="303"/>
      <c r="L214" s="302">
        <v>0.25096397707296964</v>
      </c>
      <c r="M214" s="302">
        <v>4.1535849614126798E-2</v>
      </c>
      <c r="N214" s="302">
        <v>3.9312708706201252E-2</v>
      </c>
      <c r="O214" s="302">
        <f t="shared" ref="O214:O221" si="100">SUM(L214:N214)</f>
        <v>0.33181253539329769</v>
      </c>
    </row>
    <row r="215" spans="1:15" s="236" customFormat="1" x14ac:dyDescent="0.2">
      <c r="A215" s="237" t="str">
        <f>name!E$6</f>
        <v>Associate professional occupations</v>
      </c>
      <c r="B215" s="302">
        <v>8.7236470333071595E-2</v>
      </c>
      <c r="C215" s="302">
        <v>5.1191647457936626E-2</v>
      </c>
      <c r="D215" s="302">
        <v>0.14290950624219304</v>
      </c>
      <c r="E215" s="302">
        <f t="shared" si="98"/>
        <v>0.28133762403320128</v>
      </c>
      <c r="F215" s="303"/>
      <c r="G215" s="302">
        <v>0.14883678083810456</v>
      </c>
      <c r="H215" s="302">
        <v>3.9190833430063625E-2</v>
      </c>
      <c r="I215" s="302">
        <v>0.10902030175504249</v>
      </c>
      <c r="J215" s="302">
        <f t="shared" si="99"/>
        <v>0.29704791602321068</v>
      </c>
      <c r="K215" s="303"/>
      <c r="L215" s="302">
        <v>0.1427714985900895</v>
      </c>
      <c r="M215" s="302">
        <v>3.9483471375890138E-2</v>
      </c>
      <c r="N215" s="302">
        <v>0.10559988240502551</v>
      </c>
      <c r="O215" s="302">
        <f t="shared" si="100"/>
        <v>0.28785485237100517</v>
      </c>
    </row>
    <row r="216" spans="1:15" s="236" customFormat="1" x14ac:dyDescent="0.2">
      <c r="A216" s="237" t="str">
        <f>name!E$7</f>
        <v>Administrative and secretarial occupations</v>
      </c>
      <c r="B216" s="302">
        <v>9.4360889467195161E-2</v>
      </c>
      <c r="C216" s="302">
        <v>0.11217500630495754</v>
      </c>
      <c r="D216" s="302">
        <v>8.6015184545116981E-3</v>
      </c>
      <c r="E216" s="302">
        <f t="shared" si="98"/>
        <v>0.21513741422666441</v>
      </c>
      <c r="F216" s="303"/>
      <c r="G216" s="302">
        <v>0.13366009781125232</v>
      </c>
      <c r="H216" s="302">
        <v>0.11620345187812955</v>
      </c>
      <c r="I216" s="302">
        <v>6.0351322770900318E-3</v>
      </c>
      <c r="J216" s="302">
        <f t="shared" si="99"/>
        <v>0.25589868196647192</v>
      </c>
      <c r="K216" s="303"/>
      <c r="L216" s="302">
        <v>0.11068589954626239</v>
      </c>
      <c r="M216" s="302">
        <v>0.10952829276859991</v>
      </c>
      <c r="N216" s="302">
        <v>5.3687275936066085E-3</v>
      </c>
      <c r="O216" s="302">
        <f t="shared" si="100"/>
        <v>0.22558291990846888</v>
      </c>
    </row>
    <row r="217" spans="1:15" s="236" customFormat="1" x14ac:dyDescent="0.2">
      <c r="A217" s="237" t="str">
        <f>name!E$8</f>
        <v>Skilled trades occupations</v>
      </c>
      <c r="B217" s="302">
        <v>8.6866699248427062E-2</v>
      </c>
      <c r="C217" s="302">
        <v>3.3613101662216469E-2</v>
      </c>
      <c r="D217" s="302">
        <v>6.8791138104658311E-2</v>
      </c>
      <c r="E217" s="302">
        <f t="shared" si="98"/>
        <v>0.18927093901530184</v>
      </c>
      <c r="F217" s="303"/>
      <c r="G217" s="302">
        <v>0.10389935151297064</v>
      </c>
      <c r="H217" s="302">
        <v>1.5858886988730673E-2</v>
      </c>
      <c r="I217" s="302">
        <v>3.4421244566827575E-2</v>
      </c>
      <c r="J217" s="302">
        <f>SUM(G217:I217)</f>
        <v>0.15417948306852888</v>
      </c>
      <c r="K217" s="303"/>
      <c r="L217" s="302">
        <v>8.4229422468982851E-2</v>
      </c>
      <c r="M217" s="302">
        <v>2.1500816034727342E-2</v>
      </c>
      <c r="N217" s="302">
        <v>3.9683072316937122E-2</v>
      </c>
      <c r="O217" s="302">
        <f t="shared" si="100"/>
        <v>0.14541331082064732</v>
      </c>
    </row>
    <row r="218" spans="1:15" s="236" customFormat="1" x14ac:dyDescent="0.2">
      <c r="A218" s="237" t="str">
        <f>name!E$9</f>
        <v>Caring, leisure and other service occupations</v>
      </c>
      <c r="B218" s="302">
        <v>2.9481132156955418E-2</v>
      </c>
      <c r="C218" s="302">
        <v>3.3699754275619984E-2</v>
      </c>
      <c r="D218" s="302">
        <v>7.9540171298497254E-3</v>
      </c>
      <c r="E218" s="302">
        <f t="shared" si="98"/>
        <v>7.113490356242512E-2</v>
      </c>
      <c r="F218" s="303"/>
      <c r="G218" s="302">
        <v>4.3337213695871589E-2</v>
      </c>
      <c r="H218" s="302">
        <v>4.3829176442973655E-2</v>
      </c>
      <c r="I218" s="302">
        <v>9.4301266845626518E-3</v>
      </c>
      <c r="J218" s="302">
        <f t="shared" ref="J218:J221" si="101">SUM(G218:I218)</f>
        <v>9.6596516823407905E-2</v>
      </c>
      <c r="K218" s="303"/>
      <c r="L218" s="302">
        <v>4.6553322069923499E-2</v>
      </c>
      <c r="M218" s="302">
        <v>3.9327103958919717E-2</v>
      </c>
      <c r="N218" s="302">
        <v>9.793565004220222E-3</v>
      </c>
      <c r="O218" s="302">
        <f t="shared" si="100"/>
        <v>9.5673991033063441E-2</v>
      </c>
    </row>
    <row r="219" spans="1:15" s="236" customFormat="1" x14ac:dyDescent="0.2">
      <c r="A219" s="237" t="str">
        <f>name!E$10</f>
        <v>Sales and customer service occupations</v>
      </c>
      <c r="B219" s="302">
        <v>5.0165140147093834E-2</v>
      </c>
      <c r="C219" s="302">
        <v>5.2306666013171806E-2</v>
      </c>
      <c r="D219" s="302">
        <v>9.8017554673328448E-3</v>
      </c>
      <c r="E219" s="302">
        <f t="shared" si="98"/>
        <v>0.11227356162759848</v>
      </c>
      <c r="F219" s="303"/>
      <c r="G219" s="302">
        <v>7.1248024519369221E-2</v>
      </c>
      <c r="H219" s="302">
        <v>5.4401150536996928E-2</v>
      </c>
      <c r="I219" s="302">
        <v>4.0199858887095879E-3</v>
      </c>
      <c r="J219" s="302">
        <f t="shared" si="101"/>
        <v>0.12966916094507572</v>
      </c>
      <c r="K219" s="303"/>
      <c r="L219" s="302">
        <v>8.2016635007421138E-2</v>
      </c>
      <c r="M219" s="302">
        <v>6.4905905773094644E-2</v>
      </c>
      <c r="N219" s="302">
        <v>3.6344413238888259E-3</v>
      </c>
      <c r="O219" s="302">
        <f t="shared" si="100"/>
        <v>0.1505569821044046</v>
      </c>
    </row>
    <row r="220" spans="1:15" s="236" customFormat="1" x14ac:dyDescent="0.2">
      <c r="A220" s="237" t="str">
        <f>name!E$11</f>
        <v>Process, plant and machine operatives</v>
      </c>
      <c r="B220" s="302">
        <v>1.7134282653400206E-2</v>
      </c>
      <c r="C220" s="302">
        <v>3.272340418250428E-2</v>
      </c>
      <c r="D220" s="302">
        <v>9.9867423118370872E-3</v>
      </c>
      <c r="E220" s="302">
        <f t="shared" si="98"/>
        <v>5.9844429147741574E-2</v>
      </c>
      <c r="F220" s="303"/>
      <c r="G220" s="302">
        <v>2.1381853136010476E-2</v>
      </c>
      <c r="H220" s="302">
        <v>1.1910552802812755E-2</v>
      </c>
      <c r="I220" s="302">
        <v>8.0718328734638838E-3</v>
      </c>
      <c r="J220" s="302">
        <f t="shared" si="101"/>
        <v>4.1364238812287117E-2</v>
      </c>
      <c r="K220" s="303"/>
      <c r="L220" s="302">
        <v>1.9269597525311426E-2</v>
      </c>
      <c r="M220" s="302">
        <v>1.7688079261359665E-2</v>
      </c>
      <c r="N220" s="302">
        <v>1.0078932696640419E-2</v>
      </c>
      <c r="O220" s="302">
        <f t="shared" si="100"/>
        <v>4.7036609483311509E-2</v>
      </c>
    </row>
    <row r="221" spans="1:15" s="236" customFormat="1" x14ac:dyDescent="0.2">
      <c r="A221" s="237" t="str">
        <f>name!E$12</f>
        <v>Elementary occupations</v>
      </c>
      <c r="B221" s="302">
        <v>4.4824630058096428E-2</v>
      </c>
      <c r="C221" s="302">
        <v>0.11026134311798795</v>
      </c>
      <c r="D221" s="302">
        <v>3.2239617270622183E-2</v>
      </c>
      <c r="E221" s="302">
        <f t="shared" si="98"/>
        <v>0.18732559044670657</v>
      </c>
      <c r="F221" s="303"/>
      <c r="G221" s="302">
        <v>6.6713747910862944E-2</v>
      </c>
      <c r="H221" s="302">
        <v>9.4399742557643038E-2</v>
      </c>
      <c r="I221" s="302">
        <v>3.9491555017928663E-2</v>
      </c>
      <c r="J221" s="302">
        <f t="shared" si="101"/>
        <v>0.20060504548643465</v>
      </c>
      <c r="K221" s="303"/>
      <c r="L221" s="302">
        <v>5.1714973801118405E-2</v>
      </c>
      <c r="M221" s="302">
        <v>9.6480360775844112E-2</v>
      </c>
      <c r="N221" s="302">
        <v>4.1069183694600601E-2</v>
      </c>
      <c r="O221" s="302">
        <f t="shared" si="100"/>
        <v>0.18926451827156313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0.62613560621539333</v>
      </c>
      <c r="C223" s="311">
        <f t="shared" ref="C223:E223" si="102">SUM(C213:C221)</f>
        <v>0.48658785425434165</v>
      </c>
      <c r="D223" s="311">
        <f t="shared" si="102"/>
        <v>0.42027653953026772</v>
      </c>
      <c r="E223" s="311">
        <f t="shared" si="102"/>
        <v>1.5330000000000026</v>
      </c>
      <c r="F223" s="311"/>
      <c r="G223" s="311">
        <f t="shared" ref="G223:J223" si="103">SUM(G213:G221)</f>
        <v>0.95797426006303366</v>
      </c>
      <c r="H223" s="311">
        <f t="shared" si="103"/>
        <v>0.43929373806406663</v>
      </c>
      <c r="I223" s="311">
        <f t="shared" si="103"/>
        <v>0.28373200187290215</v>
      </c>
      <c r="J223" s="311">
        <f t="shared" si="103"/>
        <v>1.6810000000000023</v>
      </c>
      <c r="K223" s="311"/>
      <c r="L223" s="311">
        <f t="shared" ref="L223:O223" si="104">SUM(L213:L221)</f>
        <v>0.95892633817236894</v>
      </c>
      <c r="M223" s="311">
        <f t="shared" si="104"/>
        <v>0.47160411201786923</v>
      </c>
      <c r="N223" s="311">
        <f t="shared" si="104"/>
        <v>0.28146954980976202</v>
      </c>
      <c r="O223" s="311">
        <f t="shared" si="104"/>
        <v>1.7120000000000002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0.27831644057967891</v>
      </c>
      <c r="C230" s="302">
        <v>3.076897141761575E-2</v>
      </c>
      <c r="D230" s="302">
        <v>2.3142690335699004E-2</v>
      </c>
      <c r="E230" s="302">
        <f>SUM(B230:D230)</f>
        <v>0.33222810233299366</v>
      </c>
      <c r="F230" s="303"/>
      <c r="G230" s="302">
        <v>0.20085341973426532</v>
      </c>
      <c r="H230" s="302">
        <v>2.1118586963221605E-2</v>
      </c>
      <c r="I230" s="302">
        <v>7.8273065205780763E-3</v>
      </c>
      <c r="J230" s="302">
        <f>SUM(G230:I230)</f>
        <v>0.22979931321806502</v>
      </c>
      <c r="K230" s="303"/>
      <c r="L230" s="302">
        <v>0.23691028009448803</v>
      </c>
      <c r="M230" s="302">
        <v>2.6172763557443648E-2</v>
      </c>
      <c r="N230" s="302">
        <v>9.2789397143519768E-3</v>
      </c>
      <c r="O230" s="302">
        <f>SUM(L230:N230)</f>
        <v>0.27236198336628364</v>
      </c>
    </row>
    <row r="231" spans="1:15" s="236" customFormat="1" x14ac:dyDescent="0.2">
      <c r="A231" s="237" t="str">
        <f>name!E$5</f>
        <v>Professional occupations</v>
      </c>
      <c r="B231" s="302">
        <v>0.83126374189269125</v>
      </c>
      <c r="C231" s="302">
        <v>4.5431873066454458E-2</v>
      </c>
      <c r="D231" s="302">
        <v>5.5688242672421756E-2</v>
      </c>
      <c r="E231" s="302">
        <f t="shared" ref="E231:E238" si="105">SUM(B231:D231)</f>
        <v>0.9323838576315675</v>
      </c>
      <c r="F231" s="303"/>
      <c r="G231" s="302">
        <v>0.66741864409161866</v>
      </c>
      <c r="H231" s="302">
        <v>2.6065693405318564E-2</v>
      </c>
      <c r="I231" s="302">
        <v>1.6392799559084077E-2</v>
      </c>
      <c r="J231" s="302">
        <f t="shared" ref="J231:J233" si="106">SUM(G231:I231)</f>
        <v>0.7098771370560214</v>
      </c>
      <c r="K231" s="303"/>
      <c r="L231" s="302">
        <v>0.87904117173648144</v>
      </c>
      <c r="M231" s="302">
        <v>3.5489512536692074E-2</v>
      </c>
      <c r="N231" s="302">
        <v>1.5183367515576267E-2</v>
      </c>
      <c r="O231" s="302">
        <f t="shared" ref="O231:O238" si="107">SUM(L231:N231)</f>
        <v>0.92971405178874977</v>
      </c>
    </row>
    <row r="232" spans="1:15" s="236" customFormat="1" x14ac:dyDescent="0.2">
      <c r="A232" s="237" t="str">
        <f>name!E$6</f>
        <v>Associate professional occupations</v>
      </c>
      <c r="B232" s="302">
        <v>0.36275174778322655</v>
      </c>
      <c r="C232" s="302">
        <v>4.1897471071056937E-2</v>
      </c>
      <c r="D232" s="302">
        <v>1.9629876471664018E-2</v>
      </c>
      <c r="E232" s="302">
        <f t="shared" si="105"/>
        <v>0.42427909532594754</v>
      </c>
      <c r="F232" s="303"/>
      <c r="G232" s="302">
        <v>0.27398914213874964</v>
      </c>
      <c r="H232" s="302">
        <v>2.3650453043418011E-2</v>
      </c>
      <c r="I232" s="302">
        <v>6.3354311704262182E-3</v>
      </c>
      <c r="J232" s="302">
        <f t="shared" si="106"/>
        <v>0.30397502635259388</v>
      </c>
      <c r="K232" s="303"/>
      <c r="L232" s="302">
        <v>0.31781273517570069</v>
      </c>
      <c r="M232" s="302">
        <v>2.5262603125578841E-2</v>
      </c>
      <c r="N232" s="302">
        <v>7.9390499721253751E-3</v>
      </c>
      <c r="O232" s="302">
        <f t="shared" si="107"/>
        <v>0.35101438827340486</v>
      </c>
    </row>
    <row r="233" spans="1:15" s="236" customFormat="1" x14ac:dyDescent="0.2">
      <c r="A233" s="237" t="str">
        <f>name!E$7</f>
        <v>Administrative and secretarial occupations</v>
      </c>
      <c r="B233" s="302">
        <v>0.18400607026384017</v>
      </c>
      <c r="C233" s="302">
        <v>8.4690518457958844E-2</v>
      </c>
      <c r="D233" s="302">
        <v>3.4598215172027139E-3</v>
      </c>
      <c r="E233" s="302">
        <f t="shared" si="105"/>
        <v>0.27215641023900172</v>
      </c>
      <c r="F233" s="303"/>
      <c r="G233" s="302">
        <v>0.11591299414024123</v>
      </c>
      <c r="H233" s="302">
        <v>3.6681304434984421E-2</v>
      </c>
      <c r="I233" s="302">
        <v>7.5371117607963688E-4</v>
      </c>
      <c r="J233" s="302">
        <f t="shared" si="106"/>
        <v>0.1533480097513053</v>
      </c>
      <c r="K233" s="303"/>
      <c r="L233" s="302">
        <v>0.1199388590305437</v>
      </c>
      <c r="M233" s="302">
        <v>3.5533036059302525E-2</v>
      </c>
      <c r="N233" s="302">
        <v>7.949725795817305E-4</v>
      </c>
      <c r="O233" s="302">
        <f t="shared" si="107"/>
        <v>0.15626686766942793</v>
      </c>
    </row>
    <row r="234" spans="1:15" s="236" customFormat="1" x14ac:dyDescent="0.2">
      <c r="A234" s="237" t="str">
        <f>name!E$8</f>
        <v>Skilled trades occupations</v>
      </c>
      <c r="B234" s="302">
        <v>0.16027079202088346</v>
      </c>
      <c r="C234" s="302">
        <v>1.3146351575940877E-2</v>
      </c>
      <c r="D234" s="302">
        <v>2.5771665325152477E-2</v>
      </c>
      <c r="E234" s="302">
        <f t="shared" si="105"/>
        <v>0.19918880892197682</v>
      </c>
      <c r="F234" s="303"/>
      <c r="G234" s="302">
        <v>8.6828567653962019E-2</v>
      </c>
      <c r="H234" s="302">
        <v>4.697343179046915E-3</v>
      </c>
      <c r="I234" s="302">
        <v>6.7802232393369558E-3</v>
      </c>
      <c r="J234" s="302">
        <f>SUM(G234:I234)</f>
        <v>9.8306134072345883E-2</v>
      </c>
      <c r="K234" s="303"/>
      <c r="L234" s="302">
        <v>6.4254120615806418E-2</v>
      </c>
      <c r="M234" s="302">
        <v>6.3250239181783519E-3</v>
      </c>
      <c r="N234" s="302">
        <v>1.2828423556675522E-2</v>
      </c>
      <c r="O234" s="302">
        <f t="shared" si="107"/>
        <v>8.3407568090660286E-2</v>
      </c>
    </row>
    <row r="235" spans="1:15" s="236" customFormat="1" x14ac:dyDescent="0.2">
      <c r="A235" s="237" t="str">
        <f>name!E$9</f>
        <v>Caring, leisure and other service occupations</v>
      </c>
      <c r="B235" s="302">
        <v>4.8434374555627484E-2</v>
      </c>
      <c r="C235" s="302">
        <v>9.3765774918745815E-3</v>
      </c>
      <c r="D235" s="302">
        <v>2.6334029539614718E-3</v>
      </c>
      <c r="E235" s="302">
        <f t="shared" si="105"/>
        <v>6.0444355001463536E-2</v>
      </c>
      <c r="F235" s="303"/>
      <c r="G235" s="302">
        <v>3.0080478196534019E-2</v>
      </c>
      <c r="H235" s="302">
        <v>4.9062482802928421E-3</v>
      </c>
      <c r="I235" s="302">
        <v>1.136435617190629E-3</v>
      </c>
      <c r="J235" s="302">
        <f t="shared" ref="J235:J238" si="108">SUM(G235:I235)</f>
        <v>3.6123162094017489E-2</v>
      </c>
      <c r="K235" s="303"/>
      <c r="L235" s="302">
        <v>4.5938372119149591E-2</v>
      </c>
      <c r="M235" s="302">
        <v>5.5982380955169305E-3</v>
      </c>
      <c r="N235" s="302">
        <v>1.7202573752599798E-3</v>
      </c>
      <c r="O235" s="302">
        <f t="shared" si="107"/>
        <v>5.3256867589926503E-2</v>
      </c>
    </row>
    <row r="236" spans="1:15" s="236" customFormat="1" x14ac:dyDescent="0.2">
      <c r="A236" s="237" t="str">
        <f>name!E$10</f>
        <v>Sales and customer service occupations</v>
      </c>
      <c r="B236" s="302">
        <v>0.12536436188369202</v>
      </c>
      <c r="C236" s="302">
        <v>4.6949691225816145E-2</v>
      </c>
      <c r="D236" s="302">
        <v>3.8775618140354734E-3</v>
      </c>
      <c r="E236" s="302">
        <f t="shared" si="105"/>
        <v>0.17619161492354363</v>
      </c>
      <c r="F236" s="303"/>
      <c r="G236" s="302">
        <v>7.4069266542902995E-2</v>
      </c>
      <c r="H236" s="302">
        <v>2.9751556419211598E-2</v>
      </c>
      <c r="I236" s="302">
        <v>8.2109840818628157E-4</v>
      </c>
      <c r="J236" s="302">
        <f t="shared" si="108"/>
        <v>0.10464192137030087</v>
      </c>
      <c r="K236" s="303"/>
      <c r="L236" s="302">
        <v>0.10636208203878258</v>
      </c>
      <c r="M236" s="302">
        <v>4.2643041901715306E-2</v>
      </c>
      <c r="N236" s="302">
        <v>8.6864598824738402E-4</v>
      </c>
      <c r="O236" s="302">
        <f t="shared" si="107"/>
        <v>0.14987376992874527</v>
      </c>
    </row>
    <row r="237" spans="1:15" s="236" customFormat="1" x14ac:dyDescent="0.2">
      <c r="A237" s="237" t="str">
        <f>name!E$11</f>
        <v>Process, plant and machine operatives</v>
      </c>
      <c r="B237" s="302">
        <v>1.6100374749437957E-2</v>
      </c>
      <c r="C237" s="302">
        <v>8.927750341318947E-3</v>
      </c>
      <c r="D237" s="302">
        <v>6.9950528254839137E-3</v>
      </c>
      <c r="E237" s="302">
        <f t="shared" si="105"/>
        <v>3.2023177916240819E-2</v>
      </c>
      <c r="F237" s="303"/>
      <c r="G237" s="302">
        <v>7.6482326486660866E-3</v>
      </c>
      <c r="H237" s="302">
        <v>4.8736918551329804E-3</v>
      </c>
      <c r="I237" s="302">
        <v>3.0756007688368231E-3</v>
      </c>
      <c r="J237" s="302">
        <f t="shared" si="108"/>
        <v>1.5597525272635891E-2</v>
      </c>
      <c r="K237" s="303"/>
      <c r="L237" s="302">
        <v>8.8176030936388365E-3</v>
      </c>
      <c r="M237" s="302">
        <v>6.3102600872114714E-3</v>
      </c>
      <c r="N237" s="302">
        <v>5.195696303678876E-3</v>
      </c>
      <c r="O237" s="302">
        <f t="shared" si="107"/>
        <v>2.0323559484529186E-2</v>
      </c>
    </row>
    <row r="238" spans="1:15" s="236" customFormat="1" x14ac:dyDescent="0.2">
      <c r="A238" s="237" t="str">
        <f>name!E$12</f>
        <v>Elementary occupations</v>
      </c>
      <c r="B238" s="302">
        <v>3.6899887524470321E-2</v>
      </c>
      <c r="C238" s="302">
        <v>1.577692974401964E-2</v>
      </c>
      <c r="D238" s="302">
        <v>1.8427760438776666E-2</v>
      </c>
      <c r="E238" s="302">
        <f t="shared" si="105"/>
        <v>7.1104577707266622E-2</v>
      </c>
      <c r="F238" s="303"/>
      <c r="G238" s="302">
        <v>1.6763000806113024E-2</v>
      </c>
      <c r="H238" s="302">
        <v>9.1581555737713632E-3</v>
      </c>
      <c r="I238" s="302">
        <v>1.041061443283001E-2</v>
      </c>
      <c r="J238" s="302">
        <f t="shared" si="108"/>
        <v>3.6331770812714395E-2</v>
      </c>
      <c r="K238" s="303"/>
      <c r="L238" s="302">
        <v>1.6470283263436358E-2</v>
      </c>
      <c r="M238" s="302">
        <v>8.5069544562452193E-3</v>
      </c>
      <c r="N238" s="302">
        <v>1.3803706088586434E-2</v>
      </c>
      <c r="O238" s="302">
        <f t="shared" si="107"/>
        <v>3.8780943808268013E-2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2.0434077912535482</v>
      </c>
      <c r="C240" s="311">
        <f t="shared" ref="C240:E240" si="109">SUM(C230:C238)</f>
        <v>0.29696613439205616</v>
      </c>
      <c r="D240" s="311">
        <f t="shared" si="109"/>
        <v>0.15962607435439749</v>
      </c>
      <c r="E240" s="311">
        <f t="shared" si="109"/>
        <v>2.5000000000000018</v>
      </c>
      <c r="F240" s="311"/>
      <c r="G240" s="311">
        <f t="shared" ref="G240:J240" si="110">SUM(G230:G238)</f>
        <v>1.4735637459530528</v>
      </c>
      <c r="H240" s="311">
        <f t="shared" si="110"/>
        <v>0.1609030331543983</v>
      </c>
      <c r="I240" s="311">
        <f t="shared" si="110"/>
        <v>5.3533220892548708E-2</v>
      </c>
      <c r="J240" s="311">
        <f t="shared" si="110"/>
        <v>1.6880000000000002</v>
      </c>
      <c r="K240" s="311"/>
      <c r="L240" s="311">
        <f t="shared" ref="L240:O240" si="111">SUM(L230:L238)</f>
        <v>1.7955455071680277</v>
      </c>
      <c r="M240" s="311">
        <f t="shared" si="111"/>
        <v>0.19184143373788437</v>
      </c>
      <c r="N240" s="311">
        <f t="shared" si="111"/>
        <v>6.7613059094083536E-2</v>
      </c>
      <c r="O240" s="311">
        <f t="shared" si="111"/>
        <v>2.0549999999999957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0.24877341466876821</v>
      </c>
      <c r="C247" s="302">
        <v>3.6203391753183635E-2</v>
      </c>
      <c r="D247" s="302">
        <v>1.008962681131337E-2</v>
      </c>
      <c r="E247" s="302">
        <f>SUM(B247:D247)</f>
        <v>0.2950664332332652</v>
      </c>
      <c r="F247" s="303"/>
      <c r="G247" s="302">
        <v>0.29049925888174549</v>
      </c>
      <c r="H247" s="302">
        <v>4.7499844001636406E-2</v>
      </c>
      <c r="I247" s="302">
        <v>1.4151647789308618E-2</v>
      </c>
      <c r="J247" s="302">
        <f>SUM(G247:I247)</f>
        <v>0.35215075067269053</v>
      </c>
      <c r="K247" s="303"/>
      <c r="L247" s="302">
        <v>0.28023323181891857</v>
      </c>
      <c r="M247" s="302">
        <v>6.1396720866067754E-2</v>
      </c>
      <c r="N247" s="302">
        <v>1.5966404595733834E-2</v>
      </c>
      <c r="O247" s="302">
        <f>SUM(L247:N247)</f>
        <v>0.35759635728072015</v>
      </c>
    </row>
    <row r="248" spans="1:15" s="236" customFormat="1" x14ac:dyDescent="0.2">
      <c r="A248" s="237" t="str">
        <f>name!E$5</f>
        <v>Professional occupations</v>
      </c>
      <c r="B248" s="302">
        <v>0.38416616239111578</v>
      </c>
      <c r="C248" s="302">
        <v>2.8004318252258402E-2</v>
      </c>
      <c r="D248" s="302">
        <v>2.2115593120398572E-2</v>
      </c>
      <c r="E248" s="302">
        <f t="shared" ref="E248:E255" si="112">SUM(B248:D248)</f>
        <v>0.43428607376377276</v>
      </c>
      <c r="F248" s="303"/>
      <c r="G248" s="302">
        <v>0.51895175375366509</v>
      </c>
      <c r="H248" s="302">
        <v>3.358464088161979E-2</v>
      </c>
      <c r="I248" s="302">
        <v>2.4224268385933657E-2</v>
      </c>
      <c r="J248" s="302">
        <f t="shared" ref="J248:J250" si="113">SUM(G248:I248)</f>
        <v>0.57676066302121853</v>
      </c>
      <c r="K248" s="303"/>
      <c r="L248" s="302">
        <v>0.62485641655085289</v>
      </c>
      <c r="M248" s="302">
        <v>4.1640842277244954E-2</v>
      </c>
      <c r="N248" s="302">
        <v>2.5009415386430638E-2</v>
      </c>
      <c r="O248" s="302">
        <f t="shared" ref="O248:O255" si="114">SUM(L248:N248)</f>
        <v>0.69150667421452849</v>
      </c>
    </row>
    <row r="249" spans="1:15" s="236" customFormat="1" x14ac:dyDescent="0.2">
      <c r="A249" s="237" t="str">
        <f>name!E$6</f>
        <v>Associate professional occupations</v>
      </c>
      <c r="B249" s="302">
        <v>0.42320292632009404</v>
      </c>
      <c r="C249" s="302">
        <v>5.82612933836575E-2</v>
      </c>
      <c r="D249" s="302">
        <v>1.9278332415061421E-2</v>
      </c>
      <c r="E249" s="302">
        <f t="shared" si="112"/>
        <v>0.50074255211881291</v>
      </c>
      <c r="F249" s="303"/>
      <c r="G249" s="302">
        <v>0.50163625665147005</v>
      </c>
      <c r="H249" s="302">
        <v>5.6357352543357393E-2</v>
      </c>
      <c r="I249" s="302">
        <v>3.3019152328231265E-2</v>
      </c>
      <c r="J249" s="302">
        <f t="shared" si="113"/>
        <v>0.59101276152305871</v>
      </c>
      <c r="K249" s="303"/>
      <c r="L249" s="302">
        <v>0.45536636723532048</v>
      </c>
      <c r="M249" s="302">
        <v>6.249768569104714E-2</v>
      </c>
      <c r="N249" s="302">
        <v>3.4749729939995026E-2</v>
      </c>
      <c r="O249" s="302">
        <f t="shared" si="114"/>
        <v>0.55261378286636265</v>
      </c>
    </row>
    <row r="250" spans="1:15" s="236" customFormat="1" x14ac:dyDescent="0.2">
      <c r="A250" s="237" t="str">
        <f>name!E$7</f>
        <v>Administrative and secretarial occupations</v>
      </c>
      <c r="B250" s="302">
        <v>0.71052074298667744</v>
      </c>
      <c r="C250" s="302">
        <v>0.2164319872133163</v>
      </c>
      <c r="D250" s="302">
        <v>5.3980378504752654E-3</v>
      </c>
      <c r="E250" s="302">
        <f t="shared" si="112"/>
        <v>0.93235076805046901</v>
      </c>
      <c r="F250" s="303"/>
      <c r="G250" s="302">
        <v>0.72432403516429167</v>
      </c>
      <c r="H250" s="302">
        <v>0.18964798333155061</v>
      </c>
      <c r="I250" s="302">
        <v>1.4876455585274022E-2</v>
      </c>
      <c r="J250" s="302">
        <f t="shared" si="113"/>
        <v>0.92884847408111637</v>
      </c>
      <c r="K250" s="303"/>
      <c r="L250" s="302">
        <v>0.60685467888167022</v>
      </c>
      <c r="M250" s="302">
        <v>0.14051714438528407</v>
      </c>
      <c r="N250" s="302">
        <v>1.0932486617595473E-2</v>
      </c>
      <c r="O250" s="302">
        <f t="shared" si="114"/>
        <v>0.75830430988454978</v>
      </c>
    </row>
    <row r="251" spans="1:15" s="236" customFormat="1" x14ac:dyDescent="0.2">
      <c r="A251" s="237" t="str">
        <f>name!E$8</f>
        <v>Skilled trades occupations</v>
      </c>
      <c r="B251" s="302">
        <v>2.1835487859499517E-2</v>
      </c>
      <c r="C251" s="302">
        <v>4.9022125615854478E-3</v>
      </c>
      <c r="D251" s="302">
        <v>6.1280445935997085E-3</v>
      </c>
      <c r="E251" s="302">
        <f t="shared" si="112"/>
        <v>3.2865745014684672E-2</v>
      </c>
      <c r="F251" s="303"/>
      <c r="G251" s="302">
        <v>1.8259561725821487E-2</v>
      </c>
      <c r="H251" s="302">
        <v>2.8710521268675089E-3</v>
      </c>
      <c r="I251" s="302">
        <v>5.1984499988647227E-3</v>
      </c>
      <c r="J251" s="302">
        <f>SUM(G251:I251)</f>
        <v>2.6329063851553716E-2</v>
      </c>
      <c r="K251" s="303"/>
      <c r="L251" s="302">
        <v>1.7411409610792069E-2</v>
      </c>
      <c r="M251" s="302">
        <v>3.5797375302573302E-3</v>
      </c>
      <c r="N251" s="302">
        <v>5.7238742136600717E-3</v>
      </c>
      <c r="O251" s="302">
        <f t="shared" si="114"/>
        <v>2.6715021354709472E-2</v>
      </c>
    </row>
    <row r="252" spans="1:15" s="236" customFormat="1" x14ac:dyDescent="0.2">
      <c r="A252" s="237" t="str">
        <f>name!E$9</f>
        <v>Caring, leisure and other service occupations</v>
      </c>
      <c r="B252" s="302">
        <v>1.1935989963786885E-2</v>
      </c>
      <c r="C252" s="302">
        <v>1.5808233340270351E-3</v>
      </c>
      <c r="D252" s="302">
        <v>6.3529597206929563E-4</v>
      </c>
      <c r="E252" s="302">
        <f t="shared" si="112"/>
        <v>1.4152109269883216E-2</v>
      </c>
      <c r="F252" s="303"/>
      <c r="G252" s="302">
        <v>1.0736393568814557E-2</v>
      </c>
      <c r="H252" s="302">
        <v>1.1463759844979494E-3</v>
      </c>
      <c r="I252" s="302">
        <v>4.590926909811768E-3</v>
      </c>
      <c r="J252" s="302">
        <f t="shared" ref="J252:J255" si="115">SUM(G252:I252)</f>
        <v>1.6473696463124275E-2</v>
      </c>
      <c r="K252" s="303"/>
      <c r="L252" s="302">
        <v>1.2167736624030295E-2</v>
      </c>
      <c r="M252" s="302">
        <v>9.8543683737026613E-4</v>
      </c>
      <c r="N252" s="302">
        <v>6.9622558544900079E-3</v>
      </c>
      <c r="O252" s="302">
        <f t="shared" si="114"/>
        <v>2.0115429315890568E-2</v>
      </c>
    </row>
    <row r="253" spans="1:15" s="236" customFormat="1" x14ac:dyDescent="0.2">
      <c r="A253" s="237" t="str">
        <f>name!E$10</f>
        <v>Sales and customer service occupations</v>
      </c>
      <c r="B253" s="302">
        <v>0.16711812277429208</v>
      </c>
      <c r="C253" s="302">
        <v>6.2773041823208003E-2</v>
      </c>
      <c r="D253" s="302">
        <v>5.0397594951952802E-3</v>
      </c>
      <c r="E253" s="302">
        <f t="shared" si="112"/>
        <v>0.23493092409269536</v>
      </c>
      <c r="F253" s="303"/>
      <c r="G253" s="302">
        <v>0.16188142941483818</v>
      </c>
      <c r="H253" s="302">
        <v>5.816073812373318E-2</v>
      </c>
      <c r="I253" s="302">
        <v>1.1586898453500765E-2</v>
      </c>
      <c r="J253" s="302">
        <f t="shared" si="115"/>
        <v>0.23162906599207214</v>
      </c>
      <c r="K253" s="303"/>
      <c r="L253" s="302">
        <v>0.19143364139143854</v>
      </c>
      <c r="M253" s="302">
        <v>6.8738238692588591E-2</v>
      </c>
      <c r="N253" s="302">
        <v>9.992598098471063E-3</v>
      </c>
      <c r="O253" s="302">
        <f t="shared" si="114"/>
        <v>0.27016447818249822</v>
      </c>
    </row>
    <row r="254" spans="1:15" s="236" customFormat="1" x14ac:dyDescent="0.2">
      <c r="A254" s="237" t="str">
        <f>name!E$11</f>
        <v>Process, plant and machine operatives</v>
      </c>
      <c r="B254" s="302">
        <v>9.5080943937085102E-3</v>
      </c>
      <c r="C254" s="302">
        <v>1.534004333097648E-3</v>
      </c>
      <c r="D254" s="302">
        <v>2.7616990109615254E-3</v>
      </c>
      <c r="E254" s="302">
        <f t="shared" si="112"/>
        <v>1.3803797737767683E-2</v>
      </c>
      <c r="F254" s="303"/>
      <c r="G254" s="302">
        <v>7.6300638179974878E-3</v>
      </c>
      <c r="H254" s="302">
        <v>9.4031895143385021E-4</v>
      </c>
      <c r="I254" s="302">
        <v>4.6254877020334376E-3</v>
      </c>
      <c r="J254" s="302">
        <f t="shared" si="115"/>
        <v>1.3195870471464775E-2</v>
      </c>
      <c r="K254" s="303"/>
      <c r="L254" s="302">
        <v>8.5744383310350589E-3</v>
      </c>
      <c r="M254" s="302">
        <v>1.9015061370627798E-3</v>
      </c>
      <c r="N254" s="302">
        <v>7.6104088531086514E-3</v>
      </c>
      <c r="O254" s="302">
        <f t="shared" si="114"/>
        <v>1.8086353321206491E-2</v>
      </c>
    </row>
    <row r="255" spans="1:15" s="236" customFormat="1" x14ac:dyDescent="0.2">
      <c r="A255" s="237" t="str">
        <f>name!E$12</f>
        <v>Elementary occupations</v>
      </c>
      <c r="B255" s="302">
        <v>2.9216831431791095E-2</v>
      </c>
      <c r="C255" s="302">
        <v>6.9057174526361963E-3</v>
      </c>
      <c r="D255" s="302">
        <v>1.6790478342240628E-3</v>
      </c>
      <c r="E255" s="302">
        <f t="shared" si="112"/>
        <v>3.7801596718651354E-2</v>
      </c>
      <c r="F255" s="303"/>
      <c r="G255" s="302">
        <v>2.3994269205241992E-2</v>
      </c>
      <c r="H255" s="302">
        <v>4.3174457516447721E-3</v>
      </c>
      <c r="I255" s="302">
        <v>6.2879389668164002E-3</v>
      </c>
      <c r="J255" s="302">
        <f t="shared" si="115"/>
        <v>3.4599653923703164E-2</v>
      </c>
      <c r="K255" s="303"/>
      <c r="L255" s="302">
        <v>2.1671614243018941E-2</v>
      </c>
      <c r="M255" s="302">
        <v>3.5589406921048257E-3</v>
      </c>
      <c r="N255" s="302">
        <v>8.6670386444075743E-3</v>
      </c>
      <c r="O255" s="302">
        <f t="shared" si="114"/>
        <v>3.3897593579531343E-2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2.0062777727897334</v>
      </c>
      <c r="C257" s="311">
        <f t="shared" ref="C257:E257" si="116">SUM(C247:C255)</f>
        <v>0.41659679010697015</v>
      </c>
      <c r="D257" s="311">
        <f t="shared" si="116"/>
        <v>7.312543710329851E-2</v>
      </c>
      <c r="E257" s="311">
        <f t="shared" si="116"/>
        <v>2.4960000000000022</v>
      </c>
      <c r="F257" s="311"/>
      <c r="G257" s="311">
        <f t="shared" ref="G257:J257" si="117">SUM(G247:G255)</f>
        <v>2.2579130221838861</v>
      </c>
      <c r="H257" s="311">
        <f t="shared" si="117"/>
        <v>0.39452575169634146</v>
      </c>
      <c r="I257" s="311">
        <f t="shared" si="117"/>
        <v>0.11856122611977465</v>
      </c>
      <c r="J257" s="311">
        <f t="shared" si="117"/>
        <v>2.7710000000000026</v>
      </c>
      <c r="K257" s="311"/>
      <c r="L257" s="311">
        <f t="shared" ref="L257:O257" si="118">SUM(L247:L255)</f>
        <v>2.2185695346870768</v>
      </c>
      <c r="M257" s="311">
        <f t="shared" si="118"/>
        <v>0.38481625310902778</v>
      </c>
      <c r="N257" s="311">
        <f t="shared" si="118"/>
        <v>0.12561421220389232</v>
      </c>
      <c r="O257" s="311">
        <f t="shared" si="118"/>
        <v>2.728999999999997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0.37212899321825249</v>
      </c>
      <c r="C264" s="302">
        <v>0.15669009902481526</v>
      </c>
      <c r="D264" s="302">
        <v>0.20994318122312414</v>
      </c>
      <c r="E264" s="302">
        <f>SUM(B264:D264)</f>
        <v>0.73876227346619194</v>
      </c>
      <c r="F264" s="303"/>
      <c r="G264" s="302">
        <v>0.32990493583162789</v>
      </c>
      <c r="H264" s="302">
        <v>0.13240377939418466</v>
      </c>
      <c r="I264" s="302">
        <v>0.14287220207013046</v>
      </c>
      <c r="J264" s="302">
        <f>SUM(G264:I264)</f>
        <v>0.60518091729594303</v>
      </c>
      <c r="K264" s="303"/>
      <c r="L264" s="302">
        <v>0.40515271970527544</v>
      </c>
      <c r="M264" s="302">
        <v>0.15558306322368129</v>
      </c>
      <c r="N264" s="302">
        <v>0.18757397981870805</v>
      </c>
      <c r="O264" s="302">
        <f>SUM(L264:N264)</f>
        <v>0.74830976274766481</v>
      </c>
    </row>
    <row r="265" spans="1:15" s="236" customFormat="1" x14ac:dyDescent="0.2">
      <c r="A265" s="237" t="str">
        <f>name!E$5</f>
        <v>Professional occupations</v>
      </c>
      <c r="B265" s="302">
        <v>0.40583855361295629</v>
      </c>
      <c r="C265" s="302">
        <v>5.5074283768270997E-2</v>
      </c>
      <c r="D265" s="302">
        <v>5.6260201540390187E-2</v>
      </c>
      <c r="E265" s="302">
        <f t="shared" ref="E265:E272" si="119">SUM(B265:D265)</f>
        <v>0.51717303892161748</v>
      </c>
      <c r="F265" s="303"/>
      <c r="G265" s="302">
        <v>0.41618220950532442</v>
      </c>
      <c r="H265" s="302">
        <v>4.8836481775075526E-2</v>
      </c>
      <c r="I265" s="302">
        <v>3.9819901966830301E-2</v>
      </c>
      <c r="J265" s="302">
        <f t="shared" ref="J265:J267" si="120">SUM(G265:I265)</f>
        <v>0.50483859324723024</v>
      </c>
      <c r="K265" s="303"/>
      <c r="L265" s="302">
        <v>0.53035587773395043</v>
      </c>
      <c r="M265" s="302">
        <v>5.3757035772236797E-2</v>
      </c>
      <c r="N265" s="302">
        <v>3.3722659471067583E-2</v>
      </c>
      <c r="O265" s="302">
        <f t="shared" ref="O265:O272" si="121">SUM(L265:N265)</f>
        <v>0.61783557297725478</v>
      </c>
    </row>
    <row r="266" spans="1:15" s="236" customFormat="1" x14ac:dyDescent="0.2">
      <c r="A266" s="237" t="str">
        <f>name!E$6</f>
        <v>Associate professional occupations</v>
      </c>
      <c r="B266" s="302">
        <v>0.39854886325999883</v>
      </c>
      <c r="C266" s="302">
        <v>7.1594920200810264E-2</v>
      </c>
      <c r="D266" s="302">
        <v>5.6259005370536116E-2</v>
      </c>
      <c r="E266" s="302">
        <f t="shared" si="119"/>
        <v>0.52640278883134517</v>
      </c>
      <c r="F266" s="303"/>
      <c r="G266" s="302">
        <v>0.36643422407054588</v>
      </c>
      <c r="H266" s="302">
        <v>5.6761065778398054E-2</v>
      </c>
      <c r="I266" s="302">
        <v>3.4297304154359616E-2</v>
      </c>
      <c r="J266" s="302">
        <f t="shared" si="120"/>
        <v>0.45749259400330355</v>
      </c>
      <c r="K266" s="303"/>
      <c r="L266" s="302">
        <v>0.39733440406930309</v>
      </c>
      <c r="M266" s="302">
        <v>5.3313826842557595E-2</v>
      </c>
      <c r="N266" s="302">
        <v>3.2591203702876957E-2</v>
      </c>
      <c r="O266" s="302">
        <f t="shared" si="121"/>
        <v>0.48323943461473762</v>
      </c>
    </row>
    <row r="267" spans="1:15" s="236" customFormat="1" x14ac:dyDescent="0.2">
      <c r="A267" s="237" t="str">
        <f>name!E$7</f>
        <v>Administrative and secretarial occupations</v>
      </c>
      <c r="B267" s="302">
        <v>0.65492956645614897</v>
      </c>
      <c r="C267" s="302">
        <v>0.2724580366530161</v>
      </c>
      <c r="D267" s="302">
        <v>4.1543878048470928E-2</v>
      </c>
      <c r="E267" s="302">
        <f t="shared" si="119"/>
        <v>0.96893148115763594</v>
      </c>
      <c r="F267" s="303"/>
      <c r="G267" s="302">
        <v>0.53049377113556584</v>
      </c>
      <c r="H267" s="302">
        <v>0.15510593091444994</v>
      </c>
      <c r="I267" s="302">
        <v>2.7238131745750301E-2</v>
      </c>
      <c r="J267" s="302">
        <f t="shared" si="120"/>
        <v>0.71283783379576604</v>
      </c>
      <c r="K267" s="303"/>
      <c r="L267" s="302">
        <v>0.50874766237757663</v>
      </c>
      <c r="M267" s="302">
        <v>0.10158978909057026</v>
      </c>
      <c r="N267" s="302">
        <v>2.8507218008528075E-2</v>
      </c>
      <c r="O267" s="302">
        <f t="shared" si="121"/>
        <v>0.63884466947667495</v>
      </c>
    </row>
    <row r="268" spans="1:15" s="236" customFormat="1" x14ac:dyDescent="0.2">
      <c r="A268" s="237" t="str">
        <f>name!E$8</f>
        <v>Skilled trades occupations</v>
      </c>
      <c r="B268" s="302">
        <v>0.16166339799148266</v>
      </c>
      <c r="C268" s="302">
        <v>3.9775617396918442E-2</v>
      </c>
      <c r="D268" s="302">
        <v>0.15431504170074295</v>
      </c>
      <c r="E268" s="302">
        <f t="shared" si="119"/>
        <v>0.35575405708914404</v>
      </c>
      <c r="F268" s="303"/>
      <c r="G268" s="302">
        <v>0.1035301719003979</v>
      </c>
      <c r="H268" s="302">
        <v>2.5753410596843593E-2</v>
      </c>
      <c r="I268" s="302">
        <v>7.7342434686635528E-2</v>
      </c>
      <c r="J268" s="302">
        <f>SUM(G268:I268)</f>
        <v>0.20662601718387702</v>
      </c>
      <c r="K268" s="303"/>
      <c r="L268" s="302">
        <v>0.12368131337473967</v>
      </c>
      <c r="M268" s="302">
        <v>5.3891160287522333E-2</v>
      </c>
      <c r="N268" s="302">
        <v>9.1883626992357234E-2</v>
      </c>
      <c r="O268" s="302">
        <f t="shared" si="121"/>
        <v>0.26945610065461922</v>
      </c>
    </row>
    <row r="269" spans="1:15" s="236" customFormat="1" x14ac:dyDescent="0.2">
      <c r="A269" s="237" t="str">
        <f>name!E$9</f>
        <v>Caring, leisure and other service occupations</v>
      </c>
      <c r="B269" s="302">
        <v>8.2232829643633293E-2</v>
      </c>
      <c r="C269" s="302">
        <v>3.2469315694374619E-2</v>
      </c>
      <c r="D269" s="302">
        <v>2.0346265028033241E-2</v>
      </c>
      <c r="E269" s="302">
        <f t="shared" si="119"/>
        <v>0.13504841036604115</v>
      </c>
      <c r="F269" s="303"/>
      <c r="G269" s="302">
        <v>6.5590975338225777E-2</v>
      </c>
      <c r="H269" s="302">
        <v>1.9254293191705858E-2</v>
      </c>
      <c r="I269" s="302">
        <v>1.2078987303404141E-2</v>
      </c>
      <c r="J269" s="302">
        <f t="shared" ref="J269:J272" si="122">SUM(G269:I269)</f>
        <v>9.6924255833335776E-2</v>
      </c>
      <c r="K269" s="303"/>
      <c r="L269" s="302">
        <v>8.1043404406640651E-2</v>
      </c>
      <c r="M269" s="302">
        <v>1.7978173448657837E-2</v>
      </c>
      <c r="N269" s="302">
        <v>2.0335464939431946E-2</v>
      </c>
      <c r="O269" s="302">
        <f t="shared" si="121"/>
        <v>0.11935704279473043</v>
      </c>
    </row>
    <row r="270" spans="1:15" s="236" customFormat="1" x14ac:dyDescent="0.2">
      <c r="A270" s="237" t="str">
        <f>name!E$10</f>
        <v>Sales and customer service occupations</v>
      </c>
      <c r="B270" s="302">
        <v>0.50387325477417777</v>
      </c>
      <c r="C270" s="302">
        <v>0.17886466989228114</v>
      </c>
      <c r="D270" s="302">
        <v>5.8490843076151613E-2</v>
      </c>
      <c r="E270" s="302">
        <f t="shared" si="119"/>
        <v>0.74122876774261048</v>
      </c>
      <c r="F270" s="303"/>
      <c r="G270" s="302">
        <v>0.36111403092517597</v>
      </c>
      <c r="H270" s="302">
        <v>0.10145431443580363</v>
      </c>
      <c r="I270" s="302">
        <v>3.1209297468408888E-2</v>
      </c>
      <c r="J270" s="302">
        <f t="shared" si="122"/>
        <v>0.49377764282938846</v>
      </c>
      <c r="K270" s="303"/>
      <c r="L270" s="302">
        <v>0.41210375666760185</v>
      </c>
      <c r="M270" s="302">
        <v>9.4429997487628245E-2</v>
      </c>
      <c r="N270" s="302">
        <v>3.000916836026846E-2</v>
      </c>
      <c r="O270" s="302">
        <f t="shared" si="121"/>
        <v>0.53654292251549851</v>
      </c>
    </row>
    <row r="271" spans="1:15" s="236" customFormat="1" x14ac:dyDescent="0.2">
      <c r="A271" s="237" t="str">
        <f>name!E$11</f>
        <v>Process, plant and machine operatives</v>
      </c>
      <c r="B271" s="302">
        <v>6.1060313578644027E-2</v>
      </c>
      <c r="C271" s="302">
        <v>4.4770237035751193E-3</v>
      </c>
      <c r="D271" s="302">
        <v>6.3777068451723665E-3</v>
      </c>
      <c r="E271" s="302">
        <f t="shared" si="119"/>
        <v>7.1915044127391525E-2</v>
      </c>
      <c r="F271" s="303"/>
      <c r="G271" s="302">
        <v>3.7892055441955973E-2</v>
      </c>
      <c r="H271" s="302">
        <v>3.1935596229381068E-3</v>
      </c>
      <c r="I271" s="302">
        <v>4.7668925990362026E-3</v>
      </c>
      <c r="J271" s="302">
        <f t="shared" si="122"/>
        <v>4.5852507663930286E-2</v>
      </c>
      <c r="K271" s="303"/>
      <c r="L271" s="302">
        <v>3.7695386318047794E-2</v>
      </c>
      <c r="M271" s="302">
        <v>3.6794790526331624E-3</v>
      </c>
      <c r="N271" s="302">
        <v>7.1405381380337399E-3</v>
      </c>
      <c r="O271" s="302">
        <f t="shared" si="121"/>
        <v>4.8515403508714694E-2</v>
      </c>
    </row>
    <row r="272" spans="1:15" s="236" customFormat="1" x14ac:dyDescent="0.2">
      <c r="A272" s="237" t="str">
        <f>name!E$12</f>
        <v>Elementary occupations</v>
      </c>
      <c r="B272" s="302">
        <v>0.12278722788107628</v>
      </c>
      <c r="C272" s="302">
        <v>3.4959796442004289E-2</v>
      </c>
      <c r="D272" s="302">
        <v>2.6037113974942662E-2</v>
      </c>
      <c r="E272" s="302">
        <f t="shared" si="119"/>
        <v>0.18378413829802323</v>
      </c>
      <c r="F272" s="303"/>
      <c r="G272" s="302">
        <v>7.879566242235371E-2</v>
      </c>
      <c r="H272" s="302">
        <v>1.816736213366631E-2</v>
      </c>
      <c r="I272" s="302">
        <v>1.3506613591202086E-2</v>
      </c>
      <c r="J272" s="302">
        <f t="shared" si="122"/>
        <v>0.1104696381472221</v>
      </c>
      <c r="K272" s="303"/>
      <c r="L272" s="302">
        <v>7.6080729334163461E-2</v>
      </c>
      <c r="M272" s="302">
        <v>9.1853968410831738E-3</v>
      </c>
      <c r="N272" s="302">
        <v>2.2632964534860942E-2</v>
      </c>
      <c r="O272" s="302">
        <f t="shared" si="121"/>
        <v>0.10789909071010757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2.7630630004163703</v>
      </c>
      <c r="C274" s="311">
        <f t="shared" ref="C274:E274" si="123">SUM(C264:C272)</f>
        <v>0.84636376277606629</v>
      </c>
      <c r="D274" s="311">
        <f t="shared" si="123"/>
        <v>0.62957323680756416</v>
      </c>
      <c r="E274" s="311">
        <f t="shared" si="123"/>
        <v>4.2390000000000008</v>
      </c>
      <c r="F274" s="311"/>
      <c r="G274" s="311">
        <f t="shared" ref="G274:J274" si="124">SUM(G264:G272)</f>
        <v>2.2899380365711735</v>
      </c>
      <c r="H274" s="311">
        <f t="shared" si="124"/>
        <v>0.56093019784306575</v>
      </c>
      <c r="I274" s="311">
        <f t="shared" si="124"/>
        <v>0.38313176558575746</v>
      </c>
      <c r="J274" s="311">
        <f t="shared" si="124"/>
        <v>3.2339999999999973</v>
      </c>
      <c r="K274" s="311"/>
      <c r="L274" s="311">
        <f t="shared" ref="L274:O274" si="125">SUM(L264:L272)</f>
        <v>2.572195253987299</v>
      </c>
      <c r="M274" s="311">
        <f t="shared" si="125"/>
        <v>0.54340792204657073</v>
      </c>
      <c r="N274" s="311">
        <f t="shared" si="125"/>
        <v>0.45439682396613301</v>
      </c>
      <c r="O274" s="311">
        <f t="shared" si="125"/>
        <v>3.5700000000000025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1.1410927422824038</v>
      </c>
      <c r="C281" s="302">
        <v>0.13462961072423277</v>
      </c>
      <c r="D281" s="302">
        <v>0.32511876948936574</v>
      </c>
      <c r="E281" s="302">
        <f>SUM(B281:D281)</f>
        <v>1.6008411224960024</v>
      </c>
      <c r="F281" s="303"/>
      <c r="G281" s="302">
        <v>1.2410514806612267</v>
      </c>
      <c r="H281" s="302">
        <v>0.34692354777993706</v>
      </c>
      <c r="I281" s="302">
        <v>0.32799616322171637</v>
      </c>
      <c r="J281" s="302">
        <f>SUM(G281:I281)</f>
        <v>1.9159711916628801</v>
      </c>
      <c r="K281" s="303"/>
      <c r="L281" s="302">
        <v>1.2746212698145187</v>
      </c>
      <c r="M281" s="302">
        <v>0.46265173869726711</v>
      </c>
      <c r="N281" s="302">
        <v>0.42269994223965041</v>
      </c>
      <c r="O281" s="302">
        <f>SUM(L281:N281)</f>
        <v>2.159972950751436</v>
      </c>
    </row>
    <row r="282" spans="1:15" s="236" customFormat="1" x14ac:dyDescent="0.2">
      <c r="A282" s="237" t="str">
        <f>name!E$5</f>
        <v>Professional occupations</v>
      </c>
      <c r="B282" s="302">
        <v>3.9987101744443163</v>
      </c>
      <c r="C282" s="302">
        <v>0.28020520923864262</v>
      </c>
      <c r="D282" s="302">
        <v>1.1555330578685976</v>
      </c>
      <c r="E282" s="302">
        <f t="shared" ref="E282:E289" si="126">SUM(B282:D282)</f>
        <v>5.4344484415515559</v>
      </c>
      <c r="F282" s="303"/>
      <c r="G282" s="302">
        <v>4.9413156657946713</v>
      </c>
      <c r="H282" s="302">
        <v>0.6942953210633358</v>
      </c>
      <c r="I282" s="302">
        <v>0.96401770882946336</v>
      </c>
      <c r="J282" s="302">
        <f t="shared" ref="J282:J284" si="127">SUM(G282:I282)</f>
        <v>6.5996286956874703</v>
      </c>
      <c r="K282" s="303"/>
      <c r="L282" s="302">
        <v>6.0090181655237309</v>
      </c>
      <c r="M282" s="302">
        <v>0.9183507631654334</v>
      </c>
      <c r="N282" s="302">
        <v>0.95847351203321451</v>
      </c>
      <c r="O282" s="302">
        <f t="shared" ref="O282:O289" si="128">SUM(L282:N282)</f>
        <v>7.8858424407223788</v>
      </c>
    </row>
    <row r="283" spans="1:15" s="236" customFormat="1" x14ac:dyDescent="0.2">
      <c r="A283" s="237" t="str">
        <f>name!E$6</f>
        <v>Associate professional occupations</v>
      </c>
      <c r="B283" s="302">
        <v>2.0108278467973126</v>
      </c>
      <c r="C283" s="302">
        <v>0.25057838186796133</v>
      </c>
      <c r="D283" s="302">
        <v>0.49536652625582955</v>
      </c>
      <c r="E283" s="302">
        <f t="shared" si="126"/>
        <v>2.7567727549211032</v>
      </c>
      <c r="F283" s="303"/>
      <c r="G283" s="302">
        <v>2.2603909184661206</v>
      </c>
      <c r="H283" s="302">
        <v>0.54328536635373659</v>
      </c>
      <c r="I283" s="302">
        <v>0.45918580204477394</v>
      </c>
      <c r="J283" s="302">
        <f t="shared" si="127"/>
        <v>3.2628620868646312</v>
      </c>
      <c r="K283" s="303"/>
      <c r="L283" s="302">
        <v>2.3041144580683537</v>
      </c>
      <c r="M283" s="302">
        <v>0.59457352117422191</v>
      </c>
      <c r="N283" s="302">
        <v>0.53642713955067656</v>
      </c>
      <c r="O283" s="302">
        <f t="shared" si="128"/>
        <v>3.4351151187932523</v>
      </c>
    </row>
    <row r="284" spans="1:15" s="236" customFormat="1" x14ac:dyDescent="0.2">
      <c r="A284" s="237" t="str">
        <f>name!E$7</f>
        <v>Administrative and secretarial occupations</v>
      </c>
      <c r="B284" s="302">
        <v>2.5528892508432897</v>
      </c>
      <c r="C284" s="302">
        <v>1.0382281367693436</v>
      </c>
      <c r="D284" s="302">
        <v>0.2991500548866346</v>
      </c>
      <c r="E284" s="302">
        <f t="shared" si="126"/>
        <v>3.890267442499268</v>
      </c>
      <c r="F284" s="303"/>
      <c r="G284" s="302">
        <v>2.3633459310900586</v>
      </c>
      <c r="H284" s="302">
        <v>1.8487156737928028</v>
      </c>
      <c r="I284" s="302">
        <v>0.28576919519845906</v>
      </c>
      <c r="J284" s="302">
        <f t="shared" si="127"/>
        <v>4.4978308000813207</v>
      </c>
      <c r="K284" s="303"/>
      <c r="L284" s="302">
        <v>2.1322198650941453</v>
      </c>
      <c r="M284" s="302">
        <v>1.8659771253604758</v>
      </c>
      <c r="N284" s="302">
        <v>0.31356967819421688</v>
      </c>
      <c r="O284" s="302">
        <f t="shared" si="128"/>
        <v>4.3117666686488381</v>
      </c>
    </row>
    <row r="285" spans="1:15" s="236" customFormat="1" x14ac:dyDescent="0.2">
      <c r="A285" s="237" t="str">
        <f>name!E$8</f>
        <v>Skilled trades occupations</v>
      </c>
      <c r="B285" s="302">
        <v>0.34042844198499922</v>
      </c>
      <c r="C285" s="302">
        <v>4.2866473034981256E-2</v>
      </c>
      <c r="D285" s="302">
        <v>0.11784244649800477</v>
      </c>
      <c r="E285" s="302">
        <f t="shared" si="126"/>
        <v>0.50113736151798527</v>
      </c>
      <c r="F285" s="303"/>
      <c r="G285" s="302">
        <v>0.27250479887434798</v>
      </c>
      <c r="H285" s="302">
        <v>5.4194365613880087E-2</v>
      </c>
      <c r="I285" s="302">
        <v>8.1760846861284889E-2</v>
      </c>
      <c r="J285" s="302">
        <f>SUM(G285:I285)</f>
        <v>0.40846001134951293</v>
      </c>
      <c r="K285" s="303"/>
      <c r="L285" s="302">
        <v>0.21670113604669053</v>
      </c>
      <c r="M285" s="302">
        <v>7.2532190612660682E-2</v>
      </c>
      <c r="N285" s="302">
        <v>0.11035177204063437</v>
      </c>
      <c r="O285" s="302">
        <f t="shared" si="128"/>
        <v>0.3995850986999856</v>
      </c>
    </row>
    <row r="286" spans="1:15" s="236" customFormat="1" x14ac:dyDescent="0.2">
      <c r="A286" s="237" t="str">
        <f>name!E$9</f>
        <v>Caring, leisure and other service occupations</v>
      </c>
      <c r="B286" s="302">
        <v>0.15081168298408132</v>
      </c>
      <c r="C286" s="302">
        <v>4.8283942053576653E-2</v>
      </c>
      <c r="D286" s="302">
        <v>8.5773022190931442E-2</v>
      </c>
      <c r="E286" s="302">
        <f t="shared" si="126"/>
        <v>0.2848686472285894</v>
      </c>
      <c r="F286" s="303"/>
      <c r="G286" s="302">
        <v>0.12603245805007673</v>
      </c>
      <c r="H286" s="302">
        <v>7.522037542341764E-2</v>
      </c>
      <c r="I286" s="302">
        <v>9.6164671960467366E-2</v>
      </c>
      <c r="J286" s="302">
        <f t="shared" ref="J286:J289" si="129">SUM(G286:I286)</f>
        <v>0.29741750543396173</v>
      </c>
      <c r="K286" s="303"/>
      <c r="L286" s="302">
        <v>0.14985722782791855</v>
      </c>
      <c r="M286" s="302">
        <v>9.6840216185179837E-2</v>
      </c>
      <c r="N286" s="302">
        <v>0.14194841556863369</v>
      </c>
      <c r="O286" s="302">
        <f t="shared" si="128"/>
        <v>0.38864585958173209</v>
      </c>
    </row>
    <row r="287" spans="1:15" s="236" customFormat="1" x14ac:dyDescent="0.2">
      <c r="A287" s="237" t="str">
        <f>name!E$10</f>
        <v>Sales and customer service occupations</v>
      </c>
      <c r="B287" s="302">
        <v>0.51064176138029516</v>
      </c>
      <c r="C287" s="302">
        <v>0.19249570179114261</v>
      </c>
      <c r="D287" s="302">
        <v>9.8065620550036203E-2</v>
      </c>
      <c r="E287" s="302">
        <f t="shared" si="126"/>
        <v>0.80120308372147397</v>
      </c>
      <c r="F287" s="303"/>
      <c r="G287" s="302">
        <v>0.44790770999989493</v>
      </c>
      <c r="H287" s="302">
        <v>0.30760771539795451</v>
      </c>
      <c r="I287" s="302">
        <v>6.8412660309864773E-2</v>
      </c>
      <c r="J287" s="302">
        <f t="shared" si="129"/>
        <v>0.82392808570771425</v>
      </c>
      <c r="K287" s="303"/>
      <c r="L287" s="302">
        <v>0.521775926040836</v>
      </c>
      <c r="M287" s="302">
        <v>0.40720782323630278</v>
      </c>
      <c r="N287" s="302">
        <v>6.769746252519479E-2</v>
      </c>
      <c r="O287" s="302">
        <f t="shared" si="128"/>
        <v>0.9966812118023336</v>
      </c>
    </row>
    <row r="288" spans="1:15" s="236" customFormat="1" x14ac:dyDescent="0.2">
      <c r="A288" s="237" t="str">
        <f>name!E$11</f>
        <v>Process, plant and machine operatives</v>
      </c>
      <c r="B288" s="302">
        <v>0.12444438640329555</v>
      </c>
      <c r="C288" s="302">
        <v>2.9928176486352733E-2</v>
      </c>
      <c r="D288" s="302">
        <v>3.2469894799634171E-2</v>
      </c>
      <c r="E288" s="302">
        <f t="shared" si="126"/>
        <v>0.18684245768928245</v>
      </c>
      <c r="F288" s="303"/>
      <c r="G288" s="302">
        <v>9.4672631002681668E-2</v>
      </c>
      <c r="H288" s="302">
        <v>5.6094756252744869E-2</v>
      </c>
      <c r="I288" s="302">
        <v>2.7361062874004752E-2</v>
      </c>
      <c r="J288" s="302">
        <f t="shared" si="129"/>
        <v>0.17812845012943129</v>
      </c>
      <c r="K288" s="303"/>
      <c r="L288" s="302">
        <v>8.1779851848870683E-2</v>
      </c>
      <c r="M288" s="302">
        <v>7.019885821671859E-2</v>
      </c>
      <c r="N288" s="302">
        <v>4.0265635886719227E-2</v>
      </c>
      <c r="O288" s="302">
        <f t="shared" si="128"/>
        <v>0.19224434595230849</v>
      </c>
    </row>
    <row r="289" spans="1:15" s="236" customFormat="1" x14ac:dyDescent="0.2">
      <c r="A289" s="237" t="str">
        <f>name!E$12</f>
        <v>Elementary occupations</v>
      </c>
      <c r="B289" s="302">
        <v>0.25710369981638148</v>
      </c>
      <c r="C289" s="302">
        <v>0.12212704454747209</v>
      </c>
      <c r="D289" s="302">
        <v>0.10438794401087204</v>
      </c>
      <c r="E289" s="302">
        <f t="shared" si="126"/>
        <v>0.4836186883747256</v>
      </c>
      <c r="F289" s="303"/>
      <c r="G289" s="302">
        <v>0.22419645929138321</v>
      </c>
      <c r="H289" s="302">
        <v>0.14306549611131306</v>
      </c>
      <c r="I289" s="302">
        <v>8.651121768038797E-2</v>
      </c>
      <c r="J289" s="302">
        <f t="shared" si="129"/>
        <v>0.45377317308308418</v>
      </c>
      <c r="K289" s="303"/>
      <c r="L289" s="302">
        <v>0.17843544551164375</v>
      </c>
      <c r="M289" s="302">
        <v>0.14204008014067851</v>
      </c>
      <c r="N289" s="302">
        <v>0.12867077939539506</v>
      </c>
      <c r="O289" s="302">
        <f t="shared" si="128"/>
        <v>0.44914630504771735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11.086949986936375</v>
      </c>
      <c r="C291" s="311">
        <f t="shared" ref="C291:E291" si="130">SUM(C281:C289)</f>
        <v>2.1393426765137056</v>
      </c>
      <c r="D291" s="311">
        <f t="shared" si="130"/>
        <v>2.7137073365499065</v>
      </c>
      <c r="E291" s="311">
        <f t="shared" si="130"/>
        <v>15.939999999999987</v>
      </c>
      <c r="F291" s="311"/>
      <c r="G291" s="311">
        <f t="shared" ref="G291:J291" si="131">SUM(G281:G289)</f>
        <v>11.971418053230462</v>
      </c>
      <c r="H291" s="311">
        <f t="shared" si="131"/>
        <v>4.0694026177891223</v>
      </c>
      <c r="I291" s="311">
        <f t="shared" si="131"/>
        <v>2.3971793289804224</v>
      </c>
      <c r="J291" s="311">
        <f t="shared" si="131"/>
        <v>18.438000000000006</v>
      </c>
      <c r="K291" s="311"/>
      <c r="L291" s="311">
        <f t="shared" ref="L291:O291" si="132">SUM(L281:L289)</f>
        <v>12.86852334577671</v>
      </c>
      <c r="M291" s="311">
        <f t="shared" si="132"/>
        <v>4.6303723167889386</v>
      </c>
      <c r="N291" s="311">
        <f t="shared" si="132"/>
        <v>2.7201043374343348</v>
      </c>
      <c r="O291" s="311">
        <f t="shared" si="132"/>
        <v>20.21899999999998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0.58588929689183689</v>
      </c>
      <c r="C298" s="302">
        <v>0.22371961134560542</v>
      </c>
      <c r="D298" s="302">
        <v>0.16532119867862857</v>
      </c>
      <c r="E298" s="302">
        <f>SUM(B298:D298)</f>
        <v>0.97493010691607085</v>
      </c>
      <c r="F298" s="303"/>
      <c r="G298" s="302">
        <v>0.68189591368575808</v>
      </c>
      <c r="H298" s="302">
        <v>0.33397038681337327</v>
      </c>
      <c r="I298" s="302">
        <v>0.16491907922882912</v>
      </c>
      <c r="J298" s="302">
        <f>SUM(G298:I298)</f>
        <v>1.1807853797279604</v>
      </c>
      <c r="K298" s="303"/>
      <c r="L298" s="302">
        <v>0.81442494767242246</v>
      </c>
      <c r="M298" s="302">
        <v>0.45055316684324648</v>
      </c>
      <c r="N298" s="302">
        <v>0.20110758800013603</v>
      </c>
      <c r="O298" s="302">
        <f>SUM(L298:N298)</f>
        <v>1.4660857025158049</v>
      </c>
    </row>
    <row r="299" spans="1:15" s="236" customFormat="1" x14ac:dyDescent="0.2">
      <c r="A299" s="237" t="str">
        <f>name!E$5</f>
        <v>Professional occupations</v>
      </c>
      <c r="B299" s="302">
        <v>0.86119800952822045</v>
      </c>
      <c r="C299" s="302">
        <v>0.1876025595707792</v>
      </c>
      <c r="D299" s="302">
        <v>0.10426749297229819</v>
      </c>
      <c r="E299" s="302">
        <f t="shared" ref="E299:E306" si="133">SUM(B299:D299)</f>
        <v>1.1530680620712979</v>
      </c>
      <c r="F299" s="303"/>
      <c r="G299" s="302">
        <v>1.1322177336964796</v>
      </c>
      <c r="H299" s="302">
        <v>0.2737655332552838</v>
      </c>
      <c r="I299" s="302">
        <v>0.10712070422285726</v>
      </c>
      <c r="J299" s="302">
        <f t="shared" ref="J299:J301" si="134">SUM(G299:I299)</f>
        <v>1.5131039711746206</v>
      </c>
      <c r="K299" s="303"/>
      <c r="L299" s="302">
        <v>1.4873322507119924</v>
      </c>
      <c r="M299" s="302">
        <v>0.33849537378119249</v>
      </c>
      <c r="N299" s="302">
        <v>9.3246394425417628E-2</v>
      </c>
      <c r="O299" s="302">
        <f t="shared" ref="O299:O306" si="135">SUM(L299:N299)</f>
        <v>1.9190740189186024</v>
      </c>
    </row>
    <row r="300" spans="1:15" s="236" customFormat="1" x14ac:dyDescent="0.2">
      <c r="A300" s="237" t="str">
        <f>name!E$6</f>
        <v>Associate professional occupations</v>
      </c>
      <c r="B300" s="302">
        <v>0.97782204849626853</v>
      </c>
      <c r="C300" s="302">
        <v>0.20605464192287753</v>
      </c>
      <c r="D300" s="302">
        <v>0.24200610903930117</v>
      </c>
      <c r="E300" s="302">
        <f t="shared" si="133"/>
        <v>1.4258827994584471</v>
      </c>
      <c r="F300" s="303"/>
      <c r="G300" s="302">
        <v>1.176159142697057</v>
      </c>
      <c r="H300" s="302">
        <v>0.26863391049431962</v>
      </c>
      <c r="I300" s="302">
        <v>0.24797347592407915</v>
      </c>
      <c r="J300" s="302">
        <f t="shared" si="134"/>
        <v>1.6927665291154557</v>
      </c>
      <c r="K300" s="303"/>
      <c r="L300" s="302">
        <v>1.1851548624055754</v>
      </c>
      <c r="M300" s="302">
        <v>0.28949328779606831</v>
      </c>
      <c r="N300" s="302">
        <v>0.25448671746863311</v>
      </c>
      <c r="O300" s="302">
        <f t="shared" si="135"/>
        <v>1.7291348676702769</v>
      </c>
    </row>
    <row r="301" spans="1:15" s="236" customFormat="1" x14ac:dyDescent="0.2">
      <c r="A301" s="237" t="str">
        <f>name!E$7</f>
        <v>Administrative and secretarial occupations</v>
      </c>
      <c r="B301" s="302">
        <v>1.5092339395640264</v>
      </c>
      <c r="C301" s="302">
        <v>0.60047502872633918</v>
      </c>
      <c r="D301" s="302">
        <v>5.8645696324372804E-2</v>
      </c>
      <c r="E301" s="302">
        <f t="shared" si="133"/>
        <v>2.1683546646147382</v>
      </c>
      <c r="F301" s="303"/>
      <c r="G301" s="302">
        <v>1.6238146041738089</v>
      </c>
      <c r="H301" s="302">
        <v>0.68647463066888392</v>
      </c>
      <c r="I301" s="302">
        <v>5.9718688377922512E-2</v>
      </c>
      <c r="J301" s="302">
        <f t="shared" si="134"/>
        <v>2.3700079232206153</v>
      </c>
      <c r="K301" s="303"/>
      <c r="L301" s="302">
        <v>1.7080476907639586</v>
      </c>
      <c r="M301" s="302">
        <v>0.60202223327948168</v>
      </c>
      <c r="N301" s="302">
        <v>6.679661041251056E-2</v>
      </c>
      <c r="O301" s="302">
        <f t="shared" si="135"/>
        <v>2.3768665344559508</v>
      </c>
    </row>
    <row r="302" spans="1:15" s="236" customFormat="1" x14ac:dyDescent="0.2">
      <c r="A302" s="237" t="str">
        <f>name!E$8</f>
        <v>Skilled trades occupations</v>
      </c>
      <c r="B302" s="302">
        <v>0.29841330368225055</v>
      </c>
      <c r="C302" s="302">
        <v>9.3249983500983069E-2</v>
      </c>
      <c r="D302" s="302">
        <v>0.12659981645697754</v>
      </c>
      <c r="E302" s="302">
        <f t="shared" si="133"/>
        <v>0.51826310364021122</v>
      </c>
      <c r="F302" s="303"/>
      <c r="G302" s="302">
        <v>0.23653476707527415</v>
      </c>
      <c r="H302" s="302">
        <v>8.8492775346267788E-2</v>
      </c>
      <c r="I302" s="302">
        <v>9.9985063256932669E-2</v>
      </c>
      <c r="J302" s="302">
        <f>SUM(G302:I302)</f>
        <v>0.42501260567847465</v>
      </c>
      <c r="K302" s="303"/>
      <c r="L302" s="302">
        <v>0.21842806864210393</v>
      </c>
      <c r="M302" s="302">
        <v>0.16369049208808864</v>
      </c>
      <c r="N302" s="302">
        <v>9.9678374804311062E-2</v>
      </c>
      <c r="O302" s="302">
        <f t="shared" si="135"/>
        <v>0.48179693553450365</v>
      </c>
    </row>
    <row r="303" spans="1:15" s="236" customFormat="1" x14ac:dyDescent="0.2">
      <c r="A303" s="237" t="str">
        <f>name!E$9</f>
        <v>Caring, leisure and other service occupations</v>
      </c>
      <c r="B303" s="302">
        <v>0.42692163825245816</v>
      </c>
      <c r="C303" s="302">
        <v>0.33993682712684697</v>
      </c>
      <c r="D303" s="302">
        <v>9.4303915781268094E-2</v>
      </c>
      <c r="E303" s="302">
        <f t="shared" si="133"/>
        <v>0.8611623811605732</v>
      </c>
      <c r="F303" s="303"/>
      <c r="G303" s="302">
        <v>0.45392154639394183</v>
      </c>
      <c r="H303" s="302">
        <v>0.36540224117921255</v>
      </c>
      <c r="I303" s="302">
        <v>0.11127482954062823</v>
      </c>
      <c r="J303" s="302">
        <f t="shared" ref="J303:J306" si="136">SUM(G303:I303)</f>
        <v>0.93059861711378256</v>
      </c>
      <c r="K303" s="303"/>
      <c r="L303" s="302">
        <v>0.56158581264268537</v>
      </c>
      <c r="M303" s="302">
        <v>0.38797488724490681</v>
      </c>
      <c r="N303" s="302">
        <v>0.11236046791182257</v>
      </c>
      <c r="O303" s="302">
        <f t="shared" si="135"/>
        <v>1.0619211677994147</v>
      </c>
    </row>
    <row r="304" spans="1:15" s="236" customFormat="1" x14ac:dyDescent="0.2">
      <c r="A304" s="237" t="str">
        <f>name!E$10</f>
        <v>Sales and customer service occupations</v>
      </c>
      <c r="B304" s="302">
        <v>0.92369904338149011</v>
      </c>
      <c r="C304" s="302">
        <v>0.3440502858970495</v>
      </c>
      <c r="D304" s="302">
        <v>5.9901454270627492E-2</v>
      </c>
      <c r="E304" s="302">
        <f t="shared" si="133"/>
        <v>1.3276507835491671</v>
      </c>
      <c r="F304" s="303"/>
      <c r="G304" s="302">
        <v>0.95754131985589108</v>
      </c>
      <c r="H304" s="302">
        <v>0.40283696163632243</v>
      </c>
      <c r="I304" s="302">
        <v>4.5326530248661789E-2</v>
      </c>
      <c r="J304" s="302">
        <f t="shared" si="136"/>
        <v>1.4057048117408752</v>
      </c>
      <c r="K304" s="303"/>
      <c r="L304" s="302">
        <v>1.2713800630470746</v>
      </c>
      <c r="M304" s="302">
        <v>0.56750291511985118</v>
      </c>
      <c r="N304" s="302">
        <v>4.0242204173784747E-2</v>
      </c>
      <c r="O304" s="302">
        <f t="shared" si="135"/>
        <v>1.8791251823407105</v>
      </c>
    </row>
    <row r="305" spans="1:15" s="236" customFormat="1" x14ac:dyDescent="0.2">
      <c r="A305" s="237" t="str">
        <f>name!E$11</f>
        <v>Process, plant and machine operatives</v>
      </c>
      <c r="B305" s="302">
        <v>0.47632672897140499</v>
      </c>
      <c r="C305" s="302">
        <v>0.12819206435462863</v>
      </c>
      <c r="D305" s="302">
        <v>2.8730402732403876E-2</v>
      </c>
      <c r="E305" s="302">
        <f t="shared" si="133"/>
        <v>0.63324919605843755</v>
      </c>
      <c r="F305" s="303"/>
      <c r="G305" s="302">
        <v>0.39802358209091865</v>
      </c>
      <c r="H305" s="302">
        <v>0.15837501374514626</v>
      </c>
      <c r="I305" s="302">
        <v>2.9823317665153667E-2</v>
      </c>
      <c r="J305" s="302">
        <f t="shared" si="136"/>
        <v>0.58622191350121855</v>
      </c>
      <c r="K305" s="303"/>
      <c r="L305" s="302">
        <v>0.41595754709956972</v>
      </c>
      <c r="M305" s="302">
        <v>0.19191471038378263</v>
      </c>
      <c r="N305" s="302">
        <v>3.2601557622917464E-2</v>
      </c>
      <c r="O305" s="302">
        <f t="shared" si="135"/>
        <v>0.64047381510626988</v>
      </c>
    </row>
    <row r="306" spans="1:15" s="236" customFormat="1" x14ac:dyDescent="0.2">
      <c r="A306" s="237" t="str">
        <f>name!E$12</f>
        <v>Elementary occupations</v>
      </c>
      <c r="B306" s="302">
        <v>2.0997755093195316</v>
      </c>
      <c r="C306" s="302">
        <v>1.405168673422426</v>
      </c>
      <c r="D306" s="302">
        <v>0.31749471978912686</v>
      </c>
      <c r="E306" s="302">
        <f t="shared" si="133"/>
        <v>3.8224389025310845</v>
      </c>
      <c r="F306" s="303"/>
      <c r="G306" s="302">
        <v>1.9239553543345467</v>
      </c>
      <c r="H306" s="302">
        <v>1.3275568309494601</v>
      </c>
      <c r="I306" s="302">
        <v>0.27828606344299511</v>
      </c>
      <c r="J306" s="302">
        <f t="shared" si="136"/>
        <v>3.5297982487270021</v>
      </c>
      <c r="K306" s="303"/>
      <c r="L306" s="302">
        <v>2.0995225697166462</v>
      </c>
      <c r="M306" s="302">
        <v>1.2381158878327378</v>
      </c>
      <c r="N306" s="302">
        <v>0.3698833181091033</v>
      </c>
      <c r="O306" s="302">
        <f t="shared" si="135"/>
        <v>3.7075217756584875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8.1592795180874891</v>
      </c>
      <c r="C308" s="311">
        <f t="shared" ref="C308:E308" si="137">SUM(C298:C306)</f>
        <v>3.5284496758675354</v>
      </c>
      <c r="D308" s="311">
        <f t="shared" si="137"/>
        <v>1.1972708060450046</v>
      </c>
      <c r="E308" s="311">
        <f t="shared" si="137"/>
        <v>12.88500000000003</v>
      </c>
      <c r="F308" s="311"/>
      <c r="G308" s="311">
        <f t="shared" ref="G308:J308" si="138">SUM(G298:G306)</f>
        <v>8.5840639640036756</v>
      </c>
      <c r="H308" s="311">
        <f t="shared" si="138"/>
        <v>3.9055082840882696</v>
      </c>
      <c r="I308" s="311">
        <f t="shared" si="138"/>
        <v>1.1444277519080597</v>
      </c>
      <c r="J308" s="311">
        <f t="shared" si="138"/>
        <v>13.634000000000004</v>
      </c>
      <c r="K308" s="311"/>
      <c r="L308" s="311">
        <f t="shared" ref="L308:O308" si="139">SUM(L298:L306)</f>
        <v>9.7618338127020294</v>
      </c>
      <c r="M308" s="311">
        <f t="shared" si="139"/>
        <v>4.229762954369356</v>
      </c>
      <c r="N308" s="311">
        <f t="shared" si="139"/>
        <v>1.2704032329286365</v>
      </c>
      <c r="O308" s="311">
        <f t="shared" si="139"/>
        <v>15.262000000000022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0.46934844818745625</v>
      </c>
      <c r="C315" s="302">
        <v>0.13578090338891277</v>
      </c>
      <c r="D315" s="302">
        <v>5.2451393653745938E-2</v>
      </c>
      <c r="E315" s="302">
        <f>SUM(B315:D315)</f>
        <v>0.657580745230115</v>
      </c>
      <c r="F315" s="303"/>
      <c r="G315" s="302">
        <v>0.50972835413613438</v>
      </c>
      <c r="H315" s="302">
        <v>0.17711839033061966</v>
      </c>
      <c r="I315" s="302">
        <v>7.2354976898735907E-2</v>
      </c>
      <c r="J315" s="302">
        <f>SUM(G315:I315)</f>
        <v>0.75920172136549002</v>
      </c>
      <c r="K315" s="303"/>
      <c r="L315" s="302">
        <v>0.49041924102914225</v>
      </c>
      <c r="M315" s="302">
        <v>0.2086195722495793</v>
      </c>
      <c r="N315" s="302">
        <v>7.4461301224791776E-2</v>
      </c>
      <c r="O315" s="302">
        <f>SUM(L315:N315)</f>
        <v>0.7735001145035133</v>
      </c>
    </row>
    <row r="316" spans="1:15" s="236" customFormat="1" x14ac:dyDescent="0.2">
      <c r="A316" s="237" t="str">
        <f>name!E$5</f>
        <v>Professional occupations</v>
      </c>
      <c r="B316" s="302">
        <v>1.4244769750683759</v>
      </c>
      <c r="C316" s="302">
        <v>0.44357195466257293</v>
      </c>
      <c r="D316" s="302">
        <v>0.15396120012776618</v>
      </c>
      <c r="E316" s="302">
        <f t="shared" ref="E316:E323" si="140">SUM(B316:D316)</f>
        <v>2.0220101298587152</v>
      </c>
      <c r="F316" s="303"/>
      <c r="G316" s="302">
        <v>1.7374947032983601</v>
      </c>
      <c r="H316" s="302">
        <v>0.53682241914971396</v>
      </c>
      <c r="I316" s="302">
        <v>0.18663119338762998</v>
      </c>
      <c r="J316" s="302">
        <f t="shared" ref="J316:J318" si="141">SUM(G316:I316)</f>
        <v>2.4609483158357039</v>
      </c>
      <c r="K316" s="303"/>
      <c r="L316" s="302">
        <v>1.9503658324823174</v>
      </c>
      <c r="M316" s="302">
        <v>0.68247979635126221</v>
      </c>
      <c r="N316" s="302">
        <v>0.13567437789272765</v>
      </c>
      <c r="O316" s="302">
        <f t="shared" ref="O316:O323" si="142">SUM(L316:N316)</f>
        <v>2.7685200067263072</v>
      </c>
    </row>
    <row r="317" spans="1:15" s="236" customFormat="1" x14ac:dyDescent="0.2">
      <c r="A317" s="237" t="str">
        <f>name!E$6</f>
        <v>Associate professional occupations</v>
      </c>
      <c r="B317" s="302">
        <v>2.2268587198580891</v>
      </c>
      <c r="C317" s="302">
        <v>0.52970439323288487</v>
      </c>
      <c r="D317" s="302">
        <v>8.2625141466806787E-2</v>
      </c>
      <c r="E317" s="302">
        <f t="shared" si="140"/>
        <v>2.8391882545577807</v>
      </c>
      <c r="F317" s="303"/>
      <c r="G317" s="302">
        <v>2.4354801450186705</v>
      </c>
      <c r="H317" s="302">
        <v>0.5410102531166282</v>
      </c>
      <c r="I317" s="302">
        <v>9.0433746490964653E-2</v>
      </c>
      <c r="J317" s="302">
        <f t="shared" si="141"/>
        <v>3.0669241446262632</v>
      </c>
      <c r="K317" s="303"/>
      <c r="L317" s="302">
        <v>2.6047103958917726</v>
      </c>
      <c r="M317" s="302">
        <v>0.62091452767402033</v>
      </c>
      <c r="N317" s="302">
        <v>6.9647097680347284E-2</v>
      </c>
      <c r="O317" s="302">
        <f t="shared" si="142"/>
        <v>3.2952720212461402</v>
      </c>
    </row>
    <row r="318" spans="1:15" s="236" customFormat="1" x14ac:dyDescent="0.2">
      <c r="A318" s="237" t="str">
        <f>name!E$7</f>
        <v>Administrative and secretarial occupations</v>
      </c>
      <c r="B318" s="302">
        <v>1.6872156816408186</v>
      </c>
      <c r="C318" s="302">
        <v>1.5890224967173454</v>
      </c>
      <c r="D318" s="302">
        <v>2.7385332505790259E-2</v>
      </c>
      <c r="E318" s="302">
        <f t="shared" si="140"/>
        <v>3.3036235108639542</v>
      </c>
      <c r="F318" s="303"/>
      <c r="G318" s="302">
        <v>1.579405276082245</v>
      </c>
      <c r="H318" s="302">
        <v>1.3859246825799305</v>
      </c>
      <c r="I318" s="302">
        <v>2.8544375801301612E-2</v>
      </c>
      <c r="J318" s="302">
        <f t="shared" si="141"/>
        <v>2.9938743344634773</v>
      </c>
      <c r="K318" s="303"/>
      <c r="L318" s="302">
        <v>1.0731528671533115</v>
      </c>
      <c r="M318" s="302">
        <v>1.1359357786538307</v>
      </c>
      <c r="N318" s="302">
        <v>2.7032200575767808E-2</v>
      </c>
      <c r="O318" s="302">
        <f t="shared" si="142"/>
        <v>2.2361208463829101</v>
      </c>
    </row>
    <row r="319" spans="1:15" s="236" customFormat="1" x14ac:dyDescent="0.2">
      <c r="A319" s="237" t="str">
        <f>name!E$8</f>
        <v>Skilled trades occupations</v>
      </c>
      <c r="B319" s="302">
        <v>7.7272028265824452E-2</v>
      </c>
      <c r="C319" s="302">
        <v>1.5110108688796716E-2</v>
      </c>
      <c r="D319" s="302">
        <v>2.09837903640708E-2</v>
      </c>
      <c r="E319" s="302">
        <f t="shared" si="140"/>
        <v>0.11336592731869197</v>
      </c>
      <c r="F319" s="303"/>
      <c r="G319" s="302">
        <v>6.2421512819570035E-2</v>
      </c>
      <c r="H319" s="302">
        <v>1.3002443679155507E-2</v>
      </c>
      <c r="I319" s="302">
        <v>1.9730088930709863E-2</v>
      </c>
      <c r="J319" s="302">
        <f>SUM(G319:I319)</f>
        <v>9.515404542943541E-2</v>
      </c>
      <c r="K319" s="303"/>
      <c r="L319" s="302">
        <v>6.0544595180788717E-2</v>
      </c>
      <c r="M319" s="302">
        <v>3.2594396673160456E-2</v>
      </c>
      <c r="N319" s="302">
        <v>2.2956129120744982E-2</v>
      </c>
      <c r="O319" s="302">
        <f t="shared" si="142"/>
        <v>0.11609512097469415</v>
      </c>
    </row>
    <row r="320" spans="1:15" s="236" customFormat="1" x14ac:dyDescent="0.2">
      <c r="A320" s="237" t="str">
        <f>name!E$9</f>
        <v>Caring, leisure and other service occupations</v>
      </c>
      <c r="B320" s="302">
        <v>0.2995417710614281</v>
      </c>
      <c r="C320" s="302">
        <v>0.31242367684760591</v>
      </c>
      <c r="D320" s="302">
        <v>3.1069873787229012E-2</v>
      </c>
      <c r="E320" s="302">
        <f t="shared" si="140"/>
        <v>0.64303532169626298</v>
      </c>
      <c r="F320" s="303"/>
      <c r="G320" s="302">
        <v>0.28071012048901223</v>
      </c>
      <c r="H320" s="302">
        <v>0.27849101442684526</v>
      </c>
      <c r="I320" s="302">
        <v>4.0532818772928525E-2</v>
      </c>
      <c r="J320" s="302">
        <f t="shared" ref="J320:J323" si="143">SUM(G320:I320)</f>
        <v>0.59973395368878601</v>
      </c>
      <c r="K320" s="303"/>
      <c r="L320" s="302">
        <v>0.30412807702995587</v>
      </c>
      <c r="M320" s="302">
        <v>0.3053773407678812</v>
      </c>
      <c r="N320" s="302">
        <v>3.5003742425037052E-2</v>
      </c>
      <c r="O320" s="302">
        <f t="shared" si="142"/>
        <v>0.64450916022287408</v>
      </c>
    </row>
    <row r="321" spans="1:15" s="236" customFormat="1" x14ac:dyDescent="0.2">
      <c r="A321" s="237" t="str">
        <f>name!E$10</f>
        <v>Sales and customer service occupations</v>
      </c>
      <c r="B321" s="302">
        <v>0.13706911453715104</v>
      </c>
      <c r="C321" s="302">
        <v>0.16948895539048908</v>
      </c>
      <c r="D321" s="302">
        <v>1.9177284849671527E-2</v>
      </c>
      <c r="E321" s="302">
        <f t="shared" si="140"/>
        <v>0.32573535477731164</v>
      </c>
      <c r="F321" s="303"/>
      <c r="G321" s="302">
        <v>0.12913313234857499</v>
      </c>
      <c r="H321" s="302">
        <v>0.1573414671963301</v>
      </c>
      <c r="I321" s="302">
        <v>1.5245850048599274E-2</v>
      </c>
      <c r="J321" s="302">
        <f t="shared" si="143"/>
        <v>0.30172044959350436</v>
      </c>
      <c r="K321" s="303"/>
      <c r="L321" s="302">
        <v>0.14073639105481794</v>
      </c>
      <c r="M321" s="302">
        <v>0.19761587156639773</v>
      </c>
      <c r="N321" s="302">
        <v>1.448916353700005E-2</v>
      </c>
      <c r="O321" s="302">
        <f t="shared" si="142"/>
        <v>0.35284142615821568</v>
      </c>
    </row>
    <row r="322" spans="1:15" s="236" customFormat="1" x14ac:dyDescent="0.2">
      <c r="A322" s="237" t="str">
        <f>name!E$11</f>
        <v>Process, plant and machine operatives</v>
      </c>
      <c r="B322" s="302">
        <v>4.3108648072034593E-2</v>
      </c>
      <c r="C322" s="302">
        <v>3.4854856686866678E-2</v>
      </c>
      <c r="D322" s="302">
        <v>8.5320153964573361E-3</v>
      </c>
      <c r="E322" s="302">
        <f t="shared" si="140"/>
        <v>8.6495520155358607E-2</v>
      </c>
      <c r="F322" s="303"/>
      <c r="G322" s="302">
        <v>3.2253311407529434E-2</v>
      </c>
      <c r="H322" s="302">
        <v>2.4659825581347831E-2</v>
      </c>
      <c r="I322" s="302">
        <v>1.1887287669465682E-2</v>
      </c>
      <c r="J322" s="302">
        <f t="shared" si="143"/>
        <v>6.8800424658342949E-2</v>
      </c>
      <c r="K322" s="303"/>
      <c r="L322" s="302">
        <v>2.6674434251937849E-2</v>
      </c>
      <c r="M322" s="302">
        <v>3.7017676780452133E-2</v>
      </c>
      <c r="N322" s="302">
        <v>2.5018503399082008E-2</v>
      </c>
      <c r="O322" s="302">
        <f t="shared" si="142"/>
        <v>8.871061443147199E-2</v>
      </c>
    </row>
    <row r="323" spans="1:15" s="236" customFormat="1" x14ac:dyDescent="0.2">
      <c r="A323" s="237" t="str">
        <f>name!E$12</f>
        <v>Elementary occupations</v>
      </c>
      <c r="B323" s="302">
        <v>0.14864305722618976</v>
      </c>
      <c r="C323" s="302">
        <v>0.26455010438553783</v>
      </c>
      <c r="D323" s="302">
        <v>0.12277207393009046</v>
      </c>
      <c r="E323" s="302">
        <f t="shared" si="140"/>
        <v>0.53596523554181807</v>
      </c>
      <c r="F323" s="303"/>
      <c r="G323" s="302">
        <v>0.11590232349237893</v>
      </c>
      <c r="H323" s="302">
        <v>0.18625810666415485</v>
      </c>
      <c r="I323" s="302">
        <v>0.10348218018248975</v>
      </c>
      <c r="J323" s="302">
        <f t="shared" si="143"/>
        <v>0.40564261033902349</v>
      </c>
      <c r="K323" s="303"/>
      <c r="L323" s="302">
        <v>8.1491524662776219E-2</v>
      </c>
      <c r="M323" s="302">
        <v>0.20250567011806886</v>
      </c>
      <c r="N323" s="302">
        <v>0.17643349457302743</v>
      </c>
      <c r="O323" s="302">
        <f t="shared" si="142"/>
        <v>0.46043068935387249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6.5135344439173668</v>
      </c>
      <c r="C325" s="311">
        <f t="shared" ref="C325:E325" si="144">SUM(C315:C323)</f>
        <v>3.494507450001012</v>
      </c>
      <c r="D325" s="311">
        <f t="shared" si="144"/>
        <v>0.51895810608162829</v>
      </c>
      <c r="E325" s="311">
        <f t="shared" si="144"/>
        <v>10.527000000000006</v>
      </c>
      <c r="F325" s="311"/>
      <c r="G325" s="311">
        <f t="shared" ref="G325:J325" si="145">SUM(G315:G323)</f>
        <v>6.8825288790924768</v>
      </c>
      <c r="H325" s="311">
        <f t="shared" si="145"/>
        <v>3.3006286027247262</v>
      </c>
      <c r="I325" s="311">
        <f t="shared" si="145"/>
        <v>0.56884251818282527</v>
      </c>
      <c r="J325" s="311">
        <f t="shared" si="145"/>
        <v>10.752000000000027</v>
      </c>
      <c r="K325" s="311"/>
      <c r="L325" s="311">
        <f t="shared" ref="L325:O325" si="146">SUM(L315:L323)</f>
        <v>6.7322233587368201</v>
      </c>
      <c r="M325" s="311">
        <f t="shared" si="146"/>
        <v>3.423060630834653</v>
      </c>
      <c r="N325" s="311">
        <f t="shared" si="146"/>
        <v>0.58071601042852605</v>
      </c>
      <c r="O325" s="311">
        <f t="shared" si="146"/>
        <v>10.735999999999999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0.23082878901306758</v>
      </c>
      <c r="C332" s="302">
        <v>9.3235351463281921E-2</v>
      </c>
      <c r="D332" s="302">
        <v>7.8473152724645862E-2</v>
      </c>
      <c r="E332" s="302">
        <f>SUM(B332:D332)</f>
        <v>0.40253729320099541</v>
      </c>
      <c r="F332" s="303"/>
      <c r="G332" s="302">
        <v>0.19598592148802901</v>
      </c>
      <c r="H332" s="302">
        <v>0.1021699848940896</v>
      </c>
      <c r="I332" s="302">
        <v>7.2803445355582419E-2</v>
      </c>
      <c r="J332" s="302">
        <f>SUM(G332:I332)</f>
        <v>0.37095935173770106</v>
      </c>
      <c r="K332" s="303"/>
      <c r="L332" s="302">
        <v>0.21971841512727225</v>
      </c>
      <c r="M332" s="302">
        <v>0.13493318850729383</v>
      </c>
      <c r="N332" s="302">
        <v>7.8986270587846213E-2</v>
      </c>
      <c r="O332" s="302">
        <f>SUM(L332:N332)</f>
        <v>0.43363787422241229</v>
      </c>
    </row>
    <row r="333" spans="1:15" s="236" customFormat="1" x14ac:dyDescent="0.2">
      <c r="A333" s="237" t="str">
        <f>name!E$5</f>
        <v>Professional occupations</v>
      </c>
      <c r="B333" s="302">
        <v>7.2683235867170017</v>
      </c>
      <c r="C333" s="302">
        <v>3.0448449109662143</v>
      </c>
      <c r="D333" s="302">
        <v>0.72430286736859806</v>
      </c>
      <c r="E333" s="302">
        <f t="shared" ref="E333:E340" si="147">SUM(B333:D333)</f>
        <v>11.037471365051815</v>
      </c>
      <c r="F333" s="303"/>
      <c r="G333" s="302">
        <v>6.467040003816531</v>
      </c>
      <c r="H333" s="302">
        <v>2.9477070786177708</v>
      </c>
      <c r="I333" s="302">
        <v>0.79255752916805644</v>
      </c>
      <c r="J333" s="302">
        <f t="shared" ref="J333:J335" si="148">SUM(G333:I333)</f>
        <v>10.207304611602357</v>
      </c>
      <c r="K333" s="303"/>
      <c r="L333" s="302">
        <v>8.0457114613689402</v>
      </c>
      <c r="M333" s="302">
        <v>4.0859144816419635</v>
      </c>
      <c r="N333" s="302">
        <v>0.91065812770719634</v>
      </c>
      <c r="O333" s="302">
        <f t="shared" ref="O333:O340" si="149">SUM(L333:N333)</f>
        <v>13.042284070718098</v>
      </c>
    </row>
    <row r="334" spans="1:15" s="236" customFormat="1" x14ac:dyDescent="0.2">
      <c r="A334" s="237" t="str">
        <f>name!E$6</f>
        <v>Associate professional occupations</v>
      </c>
      <c r="B334" s="302">
        <v>0.62528186598998858</v>
      </c>
      <c r="C334" s="302">
        <v>0.6016616150436721</v>
      </c>
      <c r="D334" s="302">
        <v>0.28351278724199208</v>
      </c>
      <c r="E334" s="302">
        <f t="shared" si="147"/>
        <v>1.5104562682756528</v>
      </c>
      <c r="F334" s="303"/>
      <c r="G334" s="302">
        <v>0.56167130460389691</v>
      </c>
      <c r="H334" s="302">
        <v>0.57097950928705998</v>
      </c>
      <c r="I334" s="302">
        <v>0.21442004171153881</v>
      </c>
      <c r="J334" s="302">
        <f t="shared" si="148"/>
        <v>1.3470708556024955</v>
      </c>
      <c r="K334" s="303"/>
      <c r="L334" s="302">
        <v>0.56025934979260572</v>
      </c>
      <c r="M334" s="302">
        <v>0.62540155575902445</v>
      </c>
      <c r="N334" s="302">
        <v>0.22602898785371797</v>
      </c>
      <c r="O334" s="302">
        <f t="shared" si="149"/>
        <v>1.4116898934053481</v>
      </c>
    </row>
    <row r="335" spans="1:15" s="236" customFormat="1" x14ac:dyDescent="0.2">
      <c r="A335" s="237" t="str">
        <f>name!E$7</f>
        <v>Administrative and secretarial occupations</v>
      </c>
      <c r="B335" s="302">
        <v>0.31239499304277618</v>
      </c>
      <c r="C335" s="302">
        <v>0.85649680949787765</v>
      </c>
      <c r="D335" s="302">
        <v>3.1274638275185285E-2</v>
      </c>
      <c r="E335" s="302">
        <f t="shared" si="147"/>
        <v>1.2001664408158392</v>
      </c>
      <c r="F335" s="303"/>
      <c r="G335" s="302">
        <v>0.22110934500375834</v>
      </c>
      <c r="H335" s="302">
        <v>0.64916062641875139</v>
      </c>
      <c r="I335" s="302">
        <v>2.1958223795002133E-2</v>
      </c>
      <c r="J335" s="302">
        <f t="shared" si="148"/>
        <v>0.89222819521751184</v>
      </c>
      <c r="K335" s="303"/>
      <c r="L335" s="302">
        <v>0.1187020443041583</v>
      </c>
      <c r="M335" s="302">
        <v>0.38076793130925468</v>
      </c>
      <c r="N335" s="302">
        <v>1.4648118584968403E-2</v>
      </c>
      <c r="O335" s="302">
        <f t="shared" si="149"/>
        <v>0.51411809419838139</v>
      </c>
    </row>
    <row r="336" spans="1:15" s="236" customFormat="1" x14ac:dyDescent="0.2">
      <c r="A336" s="237" t="str">
        <f>name!E$8</f>
        <v>Skilled trades occupations</v>
      </c>
      <c r="B336" s="302">
        <v>0.10070971865951074</v>
      </c>
      <c r="C336" s="302">
        <v>0.10958861364584707</v>
      </c>
      <c r="D336" s="302">
        <v>7.293396605094811E-2</v>
      </c>
      <c r="E336" s="302">
        <f t="shared" si="147"/>
        <v>0.28323229835630592</v>
      </c>
      <c r="F336" s="303"/>
      <c r="G336" s="302">
        <v>6.0450608976398437E-2</v>
      </c>
      <c r="H336" s="302">
        <v>6.69098113511917E-2</v>
      </c>
      <c r="I336" s="302">
        <v>5.586148150928999E-2</v>
      </c>
      <c r="J336" s="302">
        <f>SUM(G336:I336)</f>
        <v>0.18322190183688014</v>
      </c>
      <c r="K336" s="303"/>
      <c r="L336" s="302">
        <v>2.9915997788926958E-2</v>
      </c>
      <c r="M336" s="302">
        <v>3.1106087567271082E-2</v>
      </c>
      <c r="N336" s="302">
        <v>9.4534043390075012E-2</v>
      </c>
      <c r="O336" s="302">
        <f t="shared" si="149"/>
        <v>0.15555612874627306</v>
      </c>
    </row>
    <row r="337" spans="1:15" s="236" customFormat="1" x14ac:dyDescent="0.2">
      <c r="A337" s="237" t="str">
        <f>name!E$9</f>
        <v>Caring, leisure and other service occupations</v>
      </c>
      <c r="B337" s="302">
        <v>2.0776108292759368</v>
      </c>
      <c r="C337" s="302">
        <v>2.7921435192065251</v>
      </c>
      <c r="D337" s="302">
        <v>0.15373763453528255</v>
      </c>
      <c r="E337" s="302">
        <f t="shared" si="147"/>
        <v>5.0234919830177445</v>
      </c>
      <c r="F337" s="303"/>
      <c r="G337" s="302">
        <v>1.50618025783787</v>
      </c>
      <c r="H337" s="302">
        <v>2.2628221518588449</v>
      </c>
      <c r="I337" s="302">
        <v>0.1168534251138446</v>
      </c>
      <c r="J337" s="302">
        <f t="shared" ref="J337:J340" si="150">SUM(G337:I337)</f>
        <v>3.8858558348105596</v>
      </c>
      <c r="K337" s="303"/>
      <c r="L337" s="302">
        <v>1.9326188909466644</v>
      </c>
      <c r="M337" s="302">
        <v>2.6446890571009929</v>
      </c>
      <c r="N337" s="302">
        <v>0.11480583738064605</v>
      </c>
      <c r="O337" s="302">
        <f t="shared" si="149"/>
        <v>4.6921137854283037</v>
      </c>
    </row>
    <row r="338" spans="1:15" s="236" customFormat="1" x14ac:dyDescent="0.2">
      <c r="A338" s="237" t="str">
        <f>name!E$10</f>
        <v>Sales and customer service occupations</v>
      </c>
      <c r="B338" s="302">
        <v>3.1538998546327517E-2</v>
      </c>
      <c r="C338" s="302">
        <v>8.9287506018291746E-2</v>
      </c>
      <c r="D338" s="302">
        <v>3.3588974902038223E-2</v>
      </c>
      <c r="E338" s="302">
        <f t="shared" si="147"/>
        <v>0.15441547946665748</v>
      </c>
      <c r="F338" s="303"/>
      <c r="G338" s="302">
        <v>2.2595174181927684E-2</v>
      </c>
      <c r="H338" s="302">
        <v>6.598580643152506E-2</v>
      </c>
      <c r="I338" s="302">
        <v>2.1465105933287237E-2</v>
      </c>
      <c r="J338" s="302">
        <f t="shared" si="150"/>
        <v>0.11004608654673997</v>
      </c>
      <c r="K338" s="303"/>
      <c r="L338" s="302">
        <v>2.3772991625756568E-2</v>
      </c>
      <c r="M338" s="302">
        <v>6.5443501141056237E-2</v>
      </c>
      <c r="N338" s="302">
        <v>3.086123569330369E-2</v>
      </c>
      <c r="O338" s="302">
        <f t="shared" si="149"/>
        <v>0.1200777284601165</v>
      </c>
    </row>
    <row r="339" spans="1:15" s="236" customFormat="1" x14ac:dyDescent="0.2">
      <c r="A339" s="237" t="str">
        <f>name!E$11</f>
        <v>Process, plant and machine operatives</v>
      </c>
      <c r="B339" s="302">
        <v>1.8389919279193891E-2</v>
      </c>
      <c r="C339" s="302">
        <v>3.9200703550044999E-2</v>
      </c>
      <c r="D339" s="302">
        <v>0.27959727322497702</v>
      </c>
      <c r="E339" s="302">
        <f t="shared" si="147"/>
        <v>0.3371878960542159</v>
      </c>
      <c r="F339" s="303"/>
      <c r="G339" s="302">
        <v>1.0842120228239273E-2</v>
      </c>
      <c r="H339" s="302">
        <v>2.413739653805359E-2</v>
      </c>
      <c r="I339" s="302">
        <v>0.28725050580277472</v>
      </c>
      <c r="J339" s="302">
        <f t="shared" si="150"/>
        <v>0.32223002256906758</v>
      </c>
      <c r="K339" s="303"/>
      <c r="L339" s="302">
        <v>7.5184691790515209E-3</v>
      </c>
      <c r="M339" s="302">
        <v>2.8853121390003934E-2</v>
      </c>
      <c r="N339" s="302">
        <v>0.39196868984350097</v>
      </c>
      <c r="O339" s="302">
        <f t="shared" si="149"/>
        <v>0.42834028041255645</v>
      </c>
    </row>
    <row r="340" spans="1:15" s="236" customFormat="1" x14ac:dyDescent="0.2">
      <c r="A340" s="237" t="str">
        <f>name!E$12</f>
        <v>Elementary occupations</v>
      </c>
      <c r="B340" s="302">
        <v>5.2983971958204631E-2</v>
      </c>
      <c r="C340" s="302">
        <v>1.228768161969374</v>
      </c>
      <c r="D340" s="302">
        <v>9.5288841833220686E-2</v>
      </c>
      <c r="E340" s="302">
        <f t="shared" si="147"/>
        <v>1.3770409757607993</v>
      </c>
      <c r="F340" s="303"/>
      <c r="G340" s="302">
        <v>3.195605699349565E-2</v>
      </c>
      <c r="H340" s="302">
        <v>0.80463442091519721</v>
      </c>
      <c r="I340" s="302">
        <v>5.9492662167970396E-2</v>
      </c>
      <c r="J340" s="302">
        <f t="shared" si="150"/>
        <v>0.89608314007666334</v>
      </c>
      <c r="K340" s="303"/>
      <c r="L340" s="302">
        <v>1.4916501033007904E-2</v>
      </c>
      <c r="M340" s="302">
        <v>0.39747206628065351</v>
      </c>
      <c r="N340" s="302">
        <v>0.12379357709481499</v>
      </c>
      <c r="O340" s="302">
        <f t="shared" si="149"/>
        <v>0.53618214440847645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10.718062672482008</v>
      </c>
      <c r="C342" s="311">
        <f t="shared" ref="C342:E342" si="151">SUM(C332:C340)</f>
        <v>8.8552271913611289</v>
      </c>
      <c r="D342" s="311">
        <f t="shared" si="151"/>
        <v>1.7527101361568875</v>
      </c>
      <c r="E342" s="311">
        <f t="shared" si="151"/>
        <v>21.326000000000025</v>
      </c>
      <c r="F342" s="311"/>
      <c r="G342" s="311">
        <f t="shared" ref="G342:J342" si="152">SUM(G332:G340)</f>
        <v>9.0778307931301487</v>
      </c>
      <c r="H342" s="311">
        <f t="shared" si="152"/>
        <v>7.494506786312483</v>
      </c>
      <c r="I342" s="311">
        <f t="shared" si="152"/>
        <v>1.6426624205573468</v>
      </c>
      <c r="J342" s="311">
        <f t="shared" si="152"/>
        <v>18.214999999999975</v>
      </c>
      <c r="K342" s="311"/>
      <c r="L342" s="311">
        <f t="shared" ref="L342:O342" si="153">SUM(L332:L340)</f>
        <v>10.953134121166384</v>
      </c>
      <c r="M342" s="311">
        <f t="shared" si="153"/>
        <v>8.3945809906975146</v>
      </c>
      <c r="N342" s="311">
        <f t="shared" si="153"/>
        <v>1.98628488813607</v>
      </c>
      <c r="O342" s="311">
        <f t="shared" si="153"/>
        <v>21.333999999999968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0.85913165723044271</v>
      </c>
      <c r="C349" s="302">
        <v>0.25439446244772773</v>
      </c>
      <c r="D349" s="302">
        <v>0.17746806229033674</v>
      </c>
      <c r="E349" s="302">
        <f>SUM(B349:D349)</f>
        <v>1.2909941819685073</v>
      </c>
      <c r="F349" s="303"/>
      <c r="G349" s="302">
        <v>0.87290895221063347</v>
      </c>
      <c r="H349" s="302">
        <v>0.32124596709686803</v>
      </c>
      <c r="I349" s="302">
        <v>0.1661296654123659</v>
      </c>
      <c r="J349" s="302">
        <f>SUM(G349:I349)</f>
        <v>1.3602845847198672</v>
      </c>
      <c r="K349" s="303"/>
      <c r="L349" s="302">
        <v>1.1202021241437885</v>
      </c>
      <c r="M349" s="302">
        <v>0.40798166487636039</v>
      </c>
      <c r="N349" s="302">
        <v>0.18736005814444806</v>
      </c>
      <c r="O349" s="302">
        <f>SUM(L349:N349)</f>
        <v>1.715543847164597</v>
      </c>
    </row>
    <row r="350" spans="1:15" s="236" customFormat="1" x14ac:dyDescent="0.2">
      <c r="A350" s="237" t="str">
        <f>name!E$5</f>
        <v>Professional occupations</v>
      </c>
      <c r="B350" s="302">
        <v>6.4424477916028886</v>
      </c>
      <c r="C350" s="302">
        <v>2.8531899219453121</v>
      </c>
      <c r="D350" s="302">
        <v>1.1276822046053516</v>
      </c>
      <c r="E350" s="302">
        <f t="shared" ref="E350:E357" si="154">SUM(B350:D350)</f>
        <v>10.423319918153553</v>
      </c>
      <c r="F350" s="303"/>
      <c r="G350" s="302">
        <v>6.8706780894251693</v>
      </c>
      <c r="H350" s="302">
        <v>3.2364701429311196</v>
      </c>
      <c r="I350" s="302">
        <v>1.0785898979923247</v>
      </c>
      <c r="J350" s="302">
        <f t="shared" ref="J350:J352" si="155">SUM(G350:I350)</f>
        <v>11.185738130348614</v>
      </c>
      <c r="K350" s="303"/>
      <c r="L350" s="302">
        <v>8.942886704819994</v>
      </c>
      <c r="M350" s="302">
        <v>4.1279083004506241</v>
      </c>
      <c r="N350" s="302">
        <v>1.3696259539855058</v>
      </c>
      <c r="O350" s="302">
        <f t="shared" ref="O350:O357" si="156">SUM(L350:N350)</f>
        <v>14.440420959256123</v>
      </c>
    </row>
    <row r="351" spans="1:15" s="236" customFormat="1" x14ac:dyDescent="0.2">
      <c r="A351" s="237" t="str">
        <f>name!E$6</f>
        <v>Associate professional occupations</v>
      </c>
      <c r="B351" s="302">
        <v>2.6178257573450709</v>
      </c>
      <c r="C351" s="302">
        <v>1.6281713638102513</v>
      </c>
      <c r="D351" s="302">
        <v>0.42958998114752095</v>
      </c>
      <c r="E351" s="302">
        <f t="shared" si="154"/>
        <v>4.6755871023028428</v>
      </c>
      <c r="F351" s="303"/>
      <c r="G351" s="302">
        <v>2.7262877150131435</v>
      </c>
      <c r="H351" s="302">
        <v>1.8235571971640989</v>
      </c>
      <c r="I351" s="302">
        <v>0.37347425150698704</v>
      </c>
      <c r="J351" s="302">
        <f t="shared" si="155"/>
        <v>4.9233191636842291</v>
      </c>
      <c r="K351" s="303"/>
      <c r="L351" s="302">
        <v>3.2194864332360549</v>
      </c>
      <c r="M351" s="302">
        <v>2.0699661047398323</v>
      </c>
      <c r="N351" s="302">
        <v>0.54777509220051479</v>
      </c>
      <c r="O351" s="302">
        <f t="shared" si="156"/>
        <v>5.8372276301764012</v>
      </c>
    </row>
    <row r="352" spans="1:15" s="236" customFormat="1" x14ac:dyDescent="0.2">
      <c r="A352" s="237" t="str">
        <f>name!E$7</f>
        <v>Administrative and secretarial occupations</v>
      </c>
      <c r="B352" s="302">
        <v>1.3071205412690352</v>
      </c>
      <c r="C352" s="302">
        <v>1.9088935337714865</v>
      </c>
      <c r="D352" s="302">
        <v>7.9344235909454428E-2</v>
      </c>
      <c r="E352" s="302">
        <f t="shared" si="154"/>
        <v>3.2953583109499762</v>
      </c>
      <c r="F352" s="303"/>
      <c r="G352" s="302">
        <v>1.1374859357394731</v>
      </c>
      <c r="H352" s="302">
        <v>1.6408487428178262</v>
      </c>
      <c r="I352" s="302">
        <v>5.8782252493082415E-2</v>
      </c>
      <c r="J352" s="302">
        <f t="shared" si="155"/>
        <v>2.8371169310503817</v>
      </c>
      <c r="K352" s="303"/>
      <c r="L352" s="302">
        <v>0.93013507502456683</v>
      </c>
      <c r="M352" s="302">
        <v>0.75818911872922357</v>
      </c>
      <c r="N352" s="302">
        <v>3.554642014112306E-2</v>
      </c>
      <c r="O352" s="302">
        <f t="shared" si="156"/>
        <v>1.7238706138949136</v>
      </c>
    </row>
    <row r="353" spans="1:15" s="236" customFormat="1" x14ac:dyDescent="0.2">
      <c r="A353" s="237" t="str">
        <f>name!E$8</f>
        <v>Skilled trades occupations</v>
      </c>
      <c r="B353" s="302">
        <v>0.14409392026620052</v>
      </c>
      <c r="C353" s="302">
        <v>0.21537105771441301</v>
      </c>
      <c r="D353" s="302">
        <v>7.0413272523934575E-2</v>
      </c>
      <c r="E353" s="302">
        <f t="shared" si="154"/>
        <v>0.42987825050454809</v>
      </c>
      <c r="F353" s="303"/>
      <c r="G353" s="302">
        <v>0.10545522689055591</v>
      </c>
      <c r="H353" s="302">
        <v>0.14944291657120112</v>
      </c>
      <c r="I353" s="302">
        <v>4.6855482507953301E-2</v>
      </c>
      <c r="J353" s="302">
        <f>SUM(G353:I353)</f>
        <v>0.30175362596971034</v>
      </c>
      <c r="K353" s="303"/>
      <c r="L353" s="302">
        <v>6.4422857409040371E-2</v>
      </c>
      <c r="M353" s="302">
        <v>0.10627560671768763</v>
      </c>
      <c r="N353" s="302">
        <v>4.5558753200310269E-2</v>
      </c>
      <c r="O353" s="302">
        <f t="shared" si="156"/>
        <v>0.21625721732703829</v>
      </c>
    </row>
    <row r="354" spans="1:15" s="236" customFormat="1" x14ac:dyDescent="0.2">
      <c r="A354" s="237" t="str">
        <f>name!E$9</f>
        <v>Caring, leisure and other service occupations</v>
      </c>
      <c r="B354" s="302">
        <v>6.8497226538039078</v>
      </c>
      <c r="C354" s="302">
        <v>6.0853067300375319</v>
      </c>
      <c r="D354" s="302">
        <v>0.73466520566828408</v>
      </c>
      <c r="E354" s="302">
        <f t="shared" si="154"/>
        <v>13.669694589509723</v>
      </c>
      <c r="F354" s="303"/>
      <c r="G354" s="302">
        <v>6.3217704199649987</v>
      </c>
      <c r="H354" s="302">
        <v>5.6882035359526784</v>
      </c>
      <c r="I354" s="302">
        <v>0.88674366832896068</v>
      </c>
      <c r="J354" s="302">
        <f t="shared" ref="J354:J357" si="157">SUM(G354:I354)</f>
        <v>12.896717624246637</v>
      </c>
      <c r="K354" s="303"/>
      <c r="L354" s="302">
        <v>8.3875890420710775</v>
      </c>
      <c r="M354" s="302">
        <v>6.9081444259169018</v>
      </c>
      <c r="N354" s="302">
        <v>1.1482503782525939</v>
      </c>
      <c r="O354" s="302">
        <f t="shared" si="156"/>
        <v>16.443983846240574</v>
      </c>
    </row>
    <row r="355" spans="1:15" s="236" customFormat="1" x14ac:dyDescent="0.2">
      <c r="A355" s="237" t="str">
        <f>name!E$10</f>
        <v>Sales and customer service occupations</v>
      </c>
      <c r="B355" s="302">
        <v>0.20191005164913026</v>
      </c>
      <c r="C355" s="302">
        <v>0.29605261778842118</v>
      </c>
      <c r="D355" s="302">
        <v>3.1996143597937239E-2</v>
      </c>
      <c r="E355" s="302">
        <f t="shared" si="154"/>
        <v>0.52995881303548864</v>
      </c>
      <c r="F355" s="303"/>
      <c r="G355" s="302">
        <v>0.17466966389944708</v>
      </c>
      <c r="H355" s="302">
        <v>0.24858528868918245</v>
      </c>
      <c r="I355" s="302">
        <v>1.9516912539606343E-2</v>
      </c>
      <c r="J355" s="302">
        <f t="shared" si="157"/>
        <v>0.44277186512823591</v>
      </c>
      <c r="K355" s="303"/>
      <c r="L355" s="302">
        <v>0.20848410096148154</v>
      </c>
      <c r="M355" s="302">
        <v>0.26894643519592243</v>
      </c>
      <c r="N355" s="302">
        <v>2.8987159032553108E-2</v>
      </c>
      <c r="O355" s="302">
        <f t="shared" si="156"/>
        <v>0.50641769518995705</v>
      </c>
    </row>
    <row r="356" spans="1:15" s="236" customFormat="1" x14ac:dyDescent="0.2">
      <c r="A356" s="237" t="str">
        <f>name!E$11</f>
        <v>Process, plant and machine operatives</v>
      </c>
      <c r="B356" s="302">
        <v>5.7544544159279183E-2</v>
      </c>
      <c r="C356" s="302">
        <v>0.1288684259085742</v>
      </c>
      <c r="D356" s="302">
        <v>9.4258236170733801E-3</v>
      </c>
      <c r="E356" s="302">
        <f t="shared" si="154"/>
        <v>0.19583879368492677</v>
      </c>
      <c r="F356" s="303"/>
      <c r="G356" s="302">
        <v>4.0947849117026099E-2</v>
      </c>
      <c r="H356" s="302">
        <v>9.3826989896375779E-2</v>
      </c>
      <c r="I356" s="302">
        <v>6.8410361064804442E-3</v>
      </c>
      <c r="J356" s="302">
        <f t="shared" si="157"/>
        <v>0.14161587511988233</v>
      </c>
      <c r="K356" s="303"/>
      <c r="L356" s="302">
        <v>1.867601207845496E-2</v>
      </c>
      <c r="M356" s="302">
        <v>7.025705074150955E-2</v>
      </c>
      <c r="N356" s="302">
        <v>4.0821625465244172E-3</v>
      </c>
      <c r="O356" s="302">
        <f t="shared" si="156"/>
        <v>9.3015225366488929E-2</v>
      </c>
    </row>
    <row r="357" spans="1:15" s="236" customFormat="1" x14ac:dyDescent="0.2">
      <c r="A357" s="237" t="str">
        <f>name!E$12</f>
        <v>Elementary occupations</v>
      </c>
      <c r="B357" s="302">
        <v>0.21988090489996079</v>
      </c>
      <c r="C357" s="302">
        <v>0.81381636657068501</v>
      </c>
      <c r="D357" s="302">
        <v>2.0672768419785763E-2</v>
      </c>
      <c r="E357" s="302">
        <f t="shared" si="154"/>
        <v>1.0543700398904317</v>
      </c>
      <c r="F357" s="303"/>
      <c r="G357" s="302">
        <v>0.17673645590351825</v>
      </c>
      <c r="H357" s="302">
        <v>0.56498312236650616</v>
      </c>
      <c r="I357" s="302">
        <v>1.1962621462403575E-2</v>
      </c>
      <c r="J357" s="302">
        <f t="shared" si="157"/>
        <v>0.753682199732428</v>
      </c>
      <c r="K357" s="303"/>
      <c r="L357" s="302">
        <v>0.10211165712279142</v>
      </c>
      <c r="M357" s="302">
        <v>0.29168352433098516</v>
      </c>
      <c r="N357" s="302">
        <v>2.4677839300698066E-3</v>
      </c>
      <c r="O357" s="302">
        <f t="shared" si="156"/>
        <v>0.39626296538384637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18.699677822225915</v>
      </c>
      <c r="C359" s="311">
        <f t="shared" ref="C359:E359" si="158">SUM(C349:C357)</f>
        <v>14.184064479994404</v>
      </c>
      <c r="D359" s="311">
        <f t="shared" si="158"/>
        <v>2.6812576977796794</v>
      </c>
      <c r="E359" s="311">
        <f t="shared" si="158"/>
        <v>35.564999999999998</v>
      </c>
      <c r="F359" s="311"/>
      <c r="G359" s="311">
        <f t="shared" ref="G359:J359" si="159">SUM(G349:G357)</f>
        <v>18.426940308163964</v>
      </c>
      <c r="H359" s="311">
        <f t="shared" si="159"/>
        <v>13.767163903485859</v>
      </c>
      <c r="I359" s="311">
        <f t="shared" si="159"/>
        <v>2.6488957883501647</v>
      </c>
      <c r="J359" s="311">
        <f t="shared" si="159"/>
        <v>34.842999999999989</v>
      </c>
      <c r="K359" s="311"/>
      <c r="L359" s="311">
        <f t="shared" ref="L359:O359" si="160">SUM(L349:L357)</f>
        <v>22.993994006867247</v>
      </c>
      <c r="M359" s="311">
        <f t="shared" si="160"/>
        <v>15.009352231699047</v>
      </c>
      <c r="N359" s="311">
        <f t="shared" si="160"/>
        <v>3.3696537614336437</v>
      </c>
      <c r="O359" s="311">
        <f t="shared" si="160"/>
        <v>41.372999999999934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0.41178673918537007</v>
      </c>
      <c r="C366" s="302">
        <v>0.15579460014689872</v>
      </c>
      <c r="D366" s="302">
        <v>4.7543069381614268E-2</v>
      </c>
      <c r="E366" s="302">
        <f>SUM(B366:D366)</f>
        <v>0.61512440871388308</v>
      </c>
      <c r="F366" s="303"/>
      <c r="G366" s="302">
        <v>0.36383091367619796</v>
      </c>
      <c r="H366" s="302">
        <v>0.25298156321375209</v>
      </c>
      <c r="I366" s="302">
        <v>5.5294401850578843E-2</v>
      </c>
      <c r="J366" s="302">
        <f>SUM(G366:I366)</f>
        <v>0.67210687874052899</v>
      </c>
      <c r="K366" s="303"/>
      <c r="L366" s="302">
        <v>0.34082455075256368</v>
      </c>
      <c r="M366" s="302">
        <v>0.28547854741712386</v>
      </c>
      <c r="N366" s="302">
        <v>4.0291793790951359E-2</v>
      </c>
      <c r="O366" s="302">
        <f>SUM(L366:N366)</f>
        <v>0.66659489196063892</v>
      </c>
    </row>
    <row r="367" spans="1:15" s="236" customFormat="1" x14ac:dyDescent="0.2">
      <c r="A367" s="237" t="str">
        <f>name!E$5</f>
        <v>Professional occupations</v>
      </c>
      <c r="B367" s="302">
        <v>0.3649409440253058</v>
      </c>
      <c r="C367" s="302">
        <v>0.14271591052488175</v>
      </c>
      <c r="D367" s="302">
        <v>0.20507202052548643</v>
      </c>
      <c r="E367" s="302">
        <f t="shared" ref="E367:E374" si="161">SUM(B367:D367)</f>
        <v>0.71272887507567406</v>
      </c>
      <c r="F367" s="303"/>
      <c r="G367" s="302">
        <v>0.37813728665605661</v>
      </c>
      <c r="H367" s="302">
        <v>0.25696869754705104</v>
      </c>
      <c r="I367" s="302">
        <v>0.23602661802788993</v>
      </c>
      <c r="J367" s="302">
        <f t="shared" ref="J367:J369" si="162">SUM(G367:I367)</f>
        <v>0.87113260223099764</v>
      </c>
      <c r="K367" s="303"/>
      <c r="L367" s="302">
        <v>0.35048944478005289</v>
      </c>
      <c r="M367" s="302">
        <v>0.28448307528736277</v>
      </c>
      <c r="N367" s="302">
        <v>0.16438787499274446</v>
      </c>
      <c r="O367" s="302">
        <f t="shared" ref="O367:O374" si="163">SUM(L367:N367)</f>
        <v>0.7993603950601601</v>
      </c>
    </row>
    <row r="368" spans="1:15" s="236" customFormat="1" x14ac:dyDescent="0.2">
      <c r="A368" s="237" t="str">
        <f>name!E$6</f>
        <v>Associate professional occupations</v>
      </c>
      <c r="B368" s="302">
        <v>0.3753662369705697</v>
      </c>
      <c r="C368" s="302">
        <v>0.23322947630116164</v>
      </c>
      <c r="D368" s="302">
        <v>0.57639983991379717</v>
      </c>
      <c r="E368" s="302">
        <f t="shared" si="161"/>
        <v>1.1849955531855285</v>
      </c>
      <c r="F368" s="303"/>
      <c r="G368" s="302">
        <v>0.34588705432653843</v>
      </c>
      <c r="H368" s="302">
        <v>0.32522457871179833</v>
      </c>
      <c r="I368" s="302">
        <v>0.65716244514699451</v>
      </c>
      <c r="J368" s="302">
        <f t="shared" si="162"/>
        <v>1.3282740781853313</v>
      </c>
      <c r="K368" s="303"/>
      <c r="L368" s="302">
        <v>0.2799944836090229</v>
      </c>
      <c r="M368" s="302">
        <v>0.2856785640651045</v>
      </c>
      <c r="N368" s="302">
        <v>0.52971803664717187</v>
      </c>
      <c r="O368" s="302">
        <f t="shared" si="163"/>
        <v>1.0953910843212993</v>
      </c>
    </row>
    <row r="369" spans="1:15" s="236" customFormat="1" x14ac:dyDescent="0.2">
      <c r="A369" s="237" t="str">
        <f>name!E$7</f>
        <v>Administrative and secretarial occupations</v>
      </c>
      <c r="B369" s="302">
        <v>0.50250008182907324</v>
      </c>
      <c r="C369" s="302">
        <v>0.99252104350106829</v>
      </c>
      <c r="D369" s="302">
        <v>2.3178632028040453E-2</v>
      </c>
      <c r="E369" s="302">
        <f t="shared" si="161"/>
        <v>1.518199757358182</v>
      </c>
      <c r="F369" s="303"/>
      <c r="G369" s="302">
        <v>0.40779859756250031</v>
      </c>
      <c r="H369" s="302">
        <v>1.157691822284739</v>
      </c>
      <c r="I369" s="302">
        <v>2.1996145141210781E-2</v>
      </c>
      <c r="J369" s="302">
        <f t="shared" si="162"/>
        <v>1.58748656498845</v>
      </c>
      <c r="K369" s="303"/>
      <c r="L369" s="302">
        <v>0.34011507616647829</v>
      </c>
      <c r="M369" s="302">
        <v>1.0485293211878148</v>
      </c>
      <c r="N369" s="302">
        <v>1.205871116661871E-2</v>
      </c>
      <c r="O369" s="302">
        <f t="shared" si="163"/>
        <v>1.4007031085209118</v>
      </c>
    </row>
    <row r="370" spans="1:15" s="236" customFormat="1" x14ac:dyDescent="0.2">
      <c r="A370" s="237" t="str">
        <f>name!E$8</f>
        <v>Skilled trades occupations</v>
      </c>
      <c r="B370" s="302">
        <v>0.29950703282028102</v>
      </c>
      <c r="C370" s="302">
        <v>0.13990540092766593</v>
      </c>
      <c r="D370" s="302">
        <v>0.14155014819920553</v>
      </c>
      <c r="E370" s="302">
        <f t="shared" si="161"/>
        <v>0.58096258194715245</v>
      </c>
      <c r="F370" s="303"/>
      <c r="G370" s="302">
        <v>0.21762360824005633</v>
      </c>
      <c r="H370" s="302">
        <v>0.13755721891451206</v>
      </c>
      <c r="I370" s="302">
        <v>0.14489877914737054</v>
      </c>
      <c r="J370" s="302">
        <f>SUM(G370:I370)</f>
        <v>0.50007960630193893</v>
      </c>
      <c r="K370" s="303"/>
      <c r="L370" s="302">
        <v>0.14971985661856482</v>
      </c>
      <c r="M370" s="302">
        <v>0.17262936325844869</v>
      </c>
      <c r="N370" s="302">
        <v>0.11919692313736478</v>
      </c>
      <c r="O370" s="302">
        <f t="shared" si="163"/>
        <v>0.44154614301437828</v>
      </c>
    </row>
    <row r="371" spans="1:15" s="236" customFormat="1" x14ac:dyDescent="0.2">
      <c r="A371" s="237" t="str">
        <f>name!E$9</f>
        <v>Caring, leisure and other service occupations</v>
      </c>
      <c r="B371" s="302">
        <v>0.29168389034654213</v>
      </c>
      <c r="C371" s="302">
        <v>0.44277684974388087</v>
      </c>
      <c r="D371" s="302">
        <v>4.0493939370026523E-2</v>
      </c>
      <c r="E371" s="302">
        <f t="shared" si="161"/>
        <v>0.7749546794604496</v>
      </c>
      <c r="F371" s="303"/>
      <c r="G371" s="302">
        <v>0.21338193416349197</v>
      </c>
      <c r="H371" s="302">
        <v>0.45676659493281979</v>
      </c>
      <c r="I371" s="302">
        <v>4.284471591249718E-2</v>
      </c>
      <c r="J371" s="302">
        <f t="shared" ref="J371:J374" si="164">SUM(G371:I371)</f>
        <v>0.7129932450088089</v>
      </c>
      <c r="K371" s="303"/>
      <c r="L371" s="302">
        <v>0.17718420848120192</v>
      </c>
      <c r="M371" s="302">
        <v>0.40189606247598902</v>
      </c>
      <c r="N371" s="302">
        <v>3.2045515870034812E-2</v>
      </c>
      <c r="O371" s="302">
        <f t="shared" si="163"/>
        <v>0.61112578682722574</v>
      </c>
    </row>
    <row r="372" spans="1:15" s="236" customFormat="1" x14ac:dyDescent="0.2">
      <c r="A372" s="237" t="str">
        <f>name!E$10</f>
        <v>Sales and customer service occupations</v>
      </c>
      <c r="B372" s="302">
        <v>0.2582665218892215</v>
      </c>
      <c r="C372" s="302">
        <v>0.4497882482058812</v>
      </c>
      <c r="D372" s="302">
        <v>1.1782747245819493E-2</v>
      </c>
      <c r="E372" s="302">
        <f t="shared" si="161"/>
        <v>0.71983751734092227</v>
      </c>
      <c r="F372" s="303"/>
      <c r="G372" s="302">
        <v>0.20255802881682075</v>
      </c>
      <c r="H372" s="302">
        <v>0.50783067729275588</v>
      </c>
      <c r="I372" s="302">
        <v>9.9956603654572252E-3</v>
      </c>
      <c r="J372" s="302">
        <f t="shared" si="164"/>
        <v>0.72038436647503379</v>
      </c>
      <c r="K372" s="303"/>
      <c r="L372" s="302">
        <v>0.20295252876895159</v>
      </c>
      <c r="M372" s="302">
        <v>0.55002541272915484</v>
      </c>
      <c r="N372" s="302">
        <v>6.1689295081028056E-3</v>
      </c>
      <c r="O372" s="302">
        <f t="shared" si="163"/>
        <v>0.75914687100620915</v>
      </c>
    </row>
    <row r="373" spans="1:15" s="236" customFormat="1" x14ac:dyDescent="0.2">
      <c r="A373" s="237" t="str">
        <f>name!E$11</f>
        <v>Process, plant and machine operatives</v>
      </c>
      <c r="B373" s="302">
        <v>4.2329326755331867E-2</v>
      </c>
      <c r="C373" s="302">
        <v>3.3669724734034089E-2</v>
      </c>
      <c r="D373" s="302">
        <v>6.5960054398010361E-3</v>
      </c>
      <c r="E373" s="302">
        <f t="shared" si="161"/>
        <v>8.2595056929166979E-2</v>
      </c>
      <c r="F373" s="303"/>
      <c r="G373" s="302">
        <v>2.7095389127850922E-2</v>
      </c>
      <c r="H373" s="302">
        <v>3.7718791120479454E-2</v>
      </c>
      <c r="I373" s="302">
        <v>7.3454177251152421E-3</v>
      </c>
      <c r="J373" s="302">
        <f t="shared" si="164"/>
        <v>7.2159597973445622E-2</v>
      </c>
      <c r="K373" s="303"/>
      <c r="L373" s="302">
        <v>1.9370492288029284E-2</v>
      </c>
      <c r="M373" s="302">
        <v>4.5730471861387276E-2</v>
      </c>
      <c r="N373" s="302">
        <v>6.9509645382384777E-3</v>
      </c>
      <c r="O373" s="302">
        <f t="shared" si="163"/>
        <v>7.2051928687655031E-2</v>
      </c>
    </row>
    <row r="374" spans="1:15" s="236" customFormat="1" x14ac:dyDescent="0.2">
      <c r="A374" s="237" t="str">
        <f>name!E$12</f>
        <v>Elementary occupations</v>
      </c>
      <c r="B374" s="302">
        <v>0.18275559139691833</v>
      </c>
      <c r="C374" s="302">
        <v>0.62659578634069824</v>
      </c>
      <c r="D374" s="302">
        <v>2.8250192251426106E-2</v>
      </c>
      <c r="E374" s="302">
        <f t="shared" si="161"/>
        <v>0.83760156998904267</v>
      </c>
      <c r="F374" s="303"/>
      <c r="G374" s="302">
        <v>0.12166004162868656</v>
      </c>
      <c r="H374" s="302">
        <v>0.59141980603133304</v>
      </c>
      <c r="I374" s="302">
        <v>2.2303212435439455E-2</v>
      </c>
      <c r="J374" s="302">
        <f t="shared" si="164"/>
        <v>0.73538306009545906</v>
      </c>
      <c r="K374" s="303"/>
      <c r="L374" s="302">
        <v>8.4621957914632118E-2</v>
      </c>
      <c r="M374" s="302">
        <v>0.37818692776175539</v>
      </c>
      <c r="N374" s="302">
        <v>2.3270904925146264E-2</v>
      </c>
      <c r="O374" s="302">
        <f t="shared" si="163"/>
        <v>0.48607979060153378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2.7291363652186136</v>
      </c>
      <c r="C376" s="311">
        <f t="shared" ref="C376:E376" si="165">SUM(C366:C374)</f>
        <v>3.216997040426171</v>
      </c>
      <c r="D376" s="311">
        <f t="shared" si="165"/>
        <v>1.0808665943552169</v>
      </c>
      <c r="E376" s="311">
        <f t="shared" si="165"/>
        <v>7.027000000000001</v>
      </c>
      <c r="F376" s="311"/>
      <c r="G376" s="311">
        <f t="shared" ref="G376:J376" si="166">SUM(G366:G374)</f>
        <v>2.2779728541981998</v>
      </c>
      <c r="H376" s="311">
        <f t="shared" si="166"/>
        <v>3.7241597500492403</v>
      </c>
      <c r="I376" s="311">
        <f t="shared" si="166"/>
        <v>1.1978673957525536</v>
      </c>
      <c r="J376" s="311">
        <f t="shared" si="166"/>
        <v>7.199999999999994</v>
      </c>
      <c r="K376" s="311"/>
      <c r="L376" s="311">
        <f t="shared" ref="L376:O376" si="167">SUM(L366:L374)</f>
        <v>1.9452725993794975</v>
      </c>
      <c r="M376" s="311">
        <f t="shared" si="167"/>
        <v>3.4526377460441409</v>
      </c>
      <c r="N376" s="311">
        <f t="shared" si="167"/>
        <v>0.9340896545763735</v>
      </c>
      <c r="O376" s="311">
        <f t="shared" si="167"/>
        <v>6.3320000000000114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0.4327342842481619</v>
      </c>
      <c r="C383" s="302">
        <v>7.3103929693158209E-2</v>
      </c>
      <c r="D383" s="302">
        <v>0.13101527308781147</v>
      </c>
      <c r="E383" s="302">
        <f>SUM(B383:D383)</f>
        <v>0.63685348702913158</v>
      </c>
      <c r="F383" s="303"/>
      <c r="G383" s="302">
        <v>0.38844715368516403</v>
      </c>
      <c r="H383" s="302">
        <v>0.10120353972810142</v>
      </c>
      <c r="I383" s="302">
        <v>0.30857079604529408</v>
      </c>
      <c r="J383" s="302">
        <f>SUM(G383:I383)</f>
        <v>0.79822148945855953</v>
      </c>
      <c r="K383" s="303"/>
      <c r="L383" s="302">
        <v>0.41599451493323297</v>
      </c>
      <c r="M383" s="302">
        <v>0.11956974842552745</v>
      </c>
      <c r="N383" s="302">
        <v>0.34839937395951504</v>
      </c>
      <c r="O383" s="302">
        <f>SUM(L383:N383)</f>
        <v>0.88396363731827543</v>
      </c>
    </row>
    <row r="384" spans="1:15" s="236" customFormat="1" x14ac:dyDescent="0.2">
      <c r="A384" s="237" t="str">
        <f>name!E$5</f>
        <v>Professional occupations</v>
      </c>
      <c r="B384" s="302">
        <v>0.77398263127206812</v>
      </c>
      <c r="C384" s="302">
        <v>0.1451462821524484</v>
      </c>
      <c r="D384" s="302">
        <v>0.37046758841091537</v>
      </c>
      <c r="E384" s="302">
        <f t="shared" ref="E384:E391" si="168">SUM(B384:D384)</f>
        <v>1.2895965018354318</v>
      </c>
      <c r="F384" s="303"/>
      <c r="G384" s="302">
        <v>0.75961959776473031</v>
      </c>
      <c r="H384" s="302">
        <v>0.16876480363919211</v>
      </c>
      <c r="I384" s="302">
        <v>0.46331423591130599</v>
      </c>
      <c r="J384" s="302">
        <f t="shared" ref="J384:J386" si="169">SUM(G384:I384)</f>
        <v>1.3916986373152285</v>
      </c>
      <c r="K384" s="303"/>
      <c r="L384" s="302">
        <v>0.85096952300064888</v>
      </c>
      <c r="M384" s="302">
        <v>0.17378195985841036</v>
      </c>
      <c r="N384" s="302">
        <v>0.4475012065229747</v>
      </c>
      <c r="O384" s="302">
        <f t="shared" ref="O384:O391" si="170">SUM(L384:N384)</f>
        <v>1.4722526893820338</v>
      </c>
    </row>
    <row r="385" spans="1:15" s="236" customFormat="1" x14ac:dyDescent="0.2">
      <c r="A385" s="237" t="str">
        <f>name!E$6</f>
        <v>Associate professional occupations</v>
      </c>
      <c r="B385" s="302">
        <v>0.3923688054646125</v>
      </c>
      <c r="C385" s="302">
        <v>0.11860138102417361</v>
      </c>
      <c r="D385" s="302">
        <v>0.30733979721596533</v>
      </c>
      <c r="E385" s="302">
        <f t="shared" si="168"/>
        <v>0.81830998370475139</v>
      </c>
      <c r="F385" s="303"/>
      <c r="G385" s="302">
        <v>0.35755054003005682</v>
      </c>
      <c r="H385" s="302">
        <v>0.12321257853616811</v>
      </c>
      <c r="I385" s="302">
        <v>0.36234632200039241</v>
      </c>
      <c r="J385" s="302">
        <f t="shared" si="169"/>
        <v>0.8431094405666173</v>
      </c>
      <c r="K385" s="303"/>
      <c r="L385" s="302">
        <v>0.3472601693991621</v>
      </c>
      <c r="M385" s="302">
        <v>0.12754387972780554</v>
      </c>
      <c r="N385" s="302">
        <v>0.40286465730600551</v>
      </c>
      <c r="O385" s="302">
        <f t="shared" si="170"/>
        <v>0.87766870643297312</v>
      </c>
    </row>
    <row r="386" spans="1:15" s="236" customFormat="1" x14ac:dyDescent="0.2">
      <c r="A386" s="237" t="str">
        <f>name!E$7</f>
        <v>Administrative and secretarial occupations</v>
      </c>
      <c r="B386" s="302">
        <v>0.71707415608106173</v>
      </c>
      <c r="C386" s="302">
        <v>0.50388428032782751</v>
      </c>
      <c r="D386" s="302">
        <v>0.12486906529236878</v>
      </c>
      <c r="E386" s="302">
        <f t="shared" si="168"/>
        <v>1.345827501701258</v>
      </c>
      <c r="F386" s="303"/>
      <c r="G386" s="302">
        <v>0.52397046063755992</v>
      </c>
      <c r="H386" s="302">
        <v>0.47823866734687348</v>
      </c>
      <c r="I386" s="302">
        <v>0.10439314448629915</v>
      </c>
      <c r="J386" s="302">
        <f t="shared" si="169"/>
        <v>1.1066022724707325</v>
      </c>
      <c r="K386" s="303"/>
      <c r="L386" s="302">
        <v>0.43376860317144533</v>
      </c>
      <c r="M386" s="302">
        <v>0.52298274360987418</v>
      </c>
      <c r="N386" s="302">
        <v>6.1875171246444143E-2</v>
      </c>
      <c r="O386" s="302">
        <f t="shared" si="170"/>
        <v>1.0186265180277636</v>
      </c>
    </row>
    <row r="387" spans="1:15" s="236" customFormat="1" x14ac:dyDescent="0.2">
      <c r="A387" s="237" t="str">
        <f>name!E$8</f>
        <v>Skilled trades occupations</v>
      </c>
      <c r="B387" s="302">
        <v>0.15387321831284248</v>
      </c>
      <c r="C387" s="302">
        <v>5.2694952176890325E-2</v>
      </c>
      <c r="D387" s="302">
        <v>0.1133064277573851</v>
      </c>
      <c r="E387" s="302">
        <f t="shared" si="168"/>
        <v>0.31987459824711789</v>
      </c>
      <c r="F387" s="303"/>
      <c r="G387" s="302">
        <v>0.10936899895215738</v>
      </c>
      <c r="H387" s="302">
        <v>3.3617403348784734E-2</v>
      </c>
      <c r="I387" s="302">
        <v>0.18946344812596552</v>
      </c>
      <c r="J387" s="302">
        <f>SUM(G387:I387)</f>
        <v>0.33244985042690767</v>
      </c>
      <c r="K387" s="303"/>
      <c r="L387" s="302">
        <v>0.10371960809886541</v>
      </c>
      <c r="M387" s="302">
        <v>4.5149536898844329E-2</v>
      </c>
      <c r="N387" s="302">
        <v>0.23836592788961611</v>
      </c>
      <c r="O387" s="302">
        <f t="shared" si="170"/>
        <v>0.38723507288732584</v>
      </c>
    </row>
    <row r="388" spans="1:15" s="236" customFormat="1" x14ac:dyDescent="0.2">
      <c r="A388" s="237" t="str">
        <f>name!E$9</f>
        <v>Caring, leisure and other service occupations</v>
      </c>
      <c r="B388" s="302">
        <v>1.011408671030541</v>
      </c>
      <c r="C388" s="302">
        <v>0.52456629231771978</v>
      </c>
      <c r="D388" s="302">
        <v>0.97424434729155107</v>
      </c>
      <c r="E388" s="302">
        <f t="shared" si="168"/>
        <v>2.5102193106398119</v>
      </c>
      <c r="F388" s="303"/>
      <c r="G388" s="302">
        <v>0.7123929991574216</v>
      </c>
      <c r="H388" s="302">
        <v>0.41226595444960701</v>
      </c>
      <c r="I388" s="302">
        <v>0.90582255636164699</v>
      </c>
      <c r="J388" s="302">
        <f t="shared" ref="J388:J391" si="171">SUM(G388:I388)</f>
        <v>2.0304815099686757</v>
      </c>
      <c r="K388" s="303"/>
      <c r="L388" s="302">
        <v>0.66432458645389758</v>
      </c>
      <c r="M388" s="302">
        <v>0.25975287719087753</v>
      </c>
      <c r="N388" s="302">
        <v>0.87348824117460033</v>
      </c>
      <c r="O388" s="302">
        <f t="shared" si="170"/>
        <v>1.7975657048193754</v>
      </c>
    </row>
    <row r="389" spans="1:15" s="236" customFormat="1" x14ac:dyDescent="0.2">
      <c r="A389" s="237" t="str">
        <f>name!E$10</f>
        <v>Sales and customer service occupations</v>
      </c>
      <c r="B389" s="302">
        <v>0.23815066421727937</v>
      </c>
      <c r="C389" s="302">
        <v>0.19299857588710898</v>
      </c>
      <c r="D389" s="302">
        <v>7.1307855706665813E-2</v>
      </c>
      <c r="E389" s="302">
        <f t="shared" si="168"/>
        <v>0.50245709581105413</v>
      </c>
      <c r="F389" s="303"/>
      <c r="G389" s="302">
        <v>0.19360157101070274</v>
      </c>
      <c r="H389" s="302">
        <v>0.19836213350305104</v>
      </c>
      <c r="I389" s="302">
        <v>0.10881525508957336</v>
      </c>
      <c r="J389" s="302">
        <f t="shared" si="171"/>
        <v>0.50077895960332719</v>
      </c>
      <c r="K389" s="303"/>
      <c r="L389" s="302">
        <v>0.1824129221655828</v>
      </c>
      <c r="M389" s="302">
        <v>0.20196404575752616</v>
      </c>
      <c r="N389" s="302">
        <v>7.1664357579769952E-2</v>
      </c>
      <c r="O389" s="302">
        <f t="shared" si="170"/>
        <v>0.4560413255028789</v>
      </c>
    </row>
    <row r="390" spans="1:15" s="236" customFormat="1" x14ac:dyDescent="0.2">
      <c r="A390" s="237" t="str">
        <f>name!E$11</f>
        <v>Process, plant and machine operatives</v>
      </c>
      <c r="B390" s="302">
        <v>0.13376785728375326</v>
      </c>
      <c r="C390" s="302">
        <v>5.8361419593556507E-2</v>
      </c>
      <c r="D390" s="302">
        <v>3.6786941746313376E-2</v>
      </c>
      <c r="E390" s="302">
        <f t="shared" si="168"/>
        <v>0.22891621862362316</v>
      </c>
      <c r="F390" s="303"/>
      <c r="G390" s="302">
        <v>8.6761202720410158E-2</v>
      </c>
      <c r="H390" s="302">
        <v>3.7589711344781916E-2</v>
      </c>
      <c r="I390" s="302">
        <v>4.8370753618000237E-2</v>
      </c>
      <c r="J390" s="302">
        <f t="shared" si="171"/>
        <v>0.1727216676831923</v>
      </c>
      <c r="K390" s="303"/>
      <c r="L390" s="302">
        <v>6.7855415555192297E-2</v>
      </c>
      <c r="M390" s="302">
        <v>7.1593385050418998E-2</v>
      </c>
      <c r="N390" s="302">
        <v>4.5363708558730009E-2</v>
      </c>
      <c r="O390" s="302">
        <f t="shared" si="170"/>
        <v>0.1848125091643413</v>
      </c>
    </row>
    <row r="391" spans="1:15" s="236" customFormat="1" x14ac:dyDescent="0.2">
      <c r="A391" s="237" t="str">
        <f>name!E$12</f>
        <v>Elementary occupations</v>
      </c>
      <c r="B391" s="302">
        <v>0.28155628576216124</v>
      </c>
      <c r="C391" s="302">
        <v>0.24232164371624321</v>
      </c>
      <c r="D391" s="302">
        <v>0.19206737292941597</v>
      </c>
      <c r="E391" s="302">
        <f t="shared" si="168"/>
        <v>0.71594530240782039</v>
      </c>
      <c r="F391" s="303"/>
      <c r="G391" s="302">
        <v>0.19572475533791253</v>
      </c>
      <c r="H391" s="302">
        <v>0.15964889055900355</v>
      </c>
      <c r="I391" s="302">
        <v>0.14356252660985602</v>
      </c>
      <c r="J391" s="302">
        <f t="shared" si="171"/>
        <v>0.49893617250677214</v>
      </c>
      <c r="K391" s="303"/>
      <c r="L391" s="302">
        <v>0.18151442856640465</v>
      </c>
      <c r="M391" s="302">
        <v>8.0376769370926429E-2</v>
      </c>
      <c r="N391" s="302">
        <v>0.13094263852769766</v>
      </c>
      <c r="O391" s="302">
        <f t="shared" si="170"/>
        <v>0.39283383646502873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4.1349165736724816</v>
      </c>
      <c r="C393" s="311">
        <f t="shared" ref="C393:E393" si="172">SUM(C383:C391)</f>
        <v>1.9116787568891265</v>
      </c>
      <c r="D393" s="311">
        <f t="shared" si="172"/>
        <v>2.3214046694383925</v>
      </c>
      <c r="E393" s="311">
        <f t="shared" si="172"/>
        <v>8.3680000000000003</v>
      </c>
      <c r="F393" s="311"/>
      <c r="G393" s="311">
        <f t="shared" ref="G393:J393" si="173">SUM(G383:G391)</f>
        <v>3.3274372792961158</v>
      </c>
      <c r="H393" s="311">
        <f t="shared" si="173"/>
        <v>1.712903682455563</v>
      </c>
      <c r="I393" s="311">
        <f t="shared" si="173"/>
        <v>2.6346590382483335</v>
      </c>
      <c r="J393" s="311">
        <f t="shared" si="173"/>
        <v>7.6750000000000123</v>
      </c>
      <c r="K393" s="311"/>
      <c r="L393" s="311">
        <f t="shared" ref="L393:O393" si="174">SUM(L383:L391)</f>
        <v>3.2478197713444317</v>
      </c>
      <c r="M393" s="311">
        <f t="shared" si="174"/>
        <v>1.602714945890211</v>
      </c>
      <c r="N393" s="311">
        <f t="shared" si="174"/>
        <v>2.6204652827653532</v>
      </c>
      <c r="O393" s="311">
        <f t="shared" si="174"/>
        <v>7.4709999999999956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Cumbria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Cumbria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Cumbria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22.644214838203698</v>
      </c>
      <c r="C8" s="11">
        <f t="array" ref="C8:C16">MMULT(aggregation!$B$13:$AA$21,'Occ T2'!C8:C33)</f>
        <v>25.007377533459277</v>
      </c>
      <c r="D8" s="11">
        <f t="array" ref="D8:D16">MMULT(aggregation!$B$13:$AA$21,'Occ T2'!D8:D33)</f>
        <v>25.979752703162919</v>
      </c>
      <c r="E8" s="11">
        <f t="array" ref="E8:E16">MMULT(aggregation!$B$13:$AA$21,'Occ T2'!E8:E33)</f>
        <v>26.616158366200597</v>
      </c>
      <c r="F8" s="11">
        <f t="array" ref="F8:F16">MMULT(aggregation!$B$13:$AA$21,'Occ T2'!F8:F33)</f>
        <v>29.934488683292578</v>
      </c>
      <c r="G8" s="11"/>
      <c r="H8" s="11">
        <f>F8-D8</f>
        <v>3.9547359801296587</v>
      </c>
      <c r="I8" s="11">
        <f t="array" ref="I8:I16">MMULT(aggregation!$B$13:$AA$21,'Occ T2'!I8:I33)</f>
        <v>14.567302602969757</v>
      </c>
      <c r="J8" s="11">
        <f>SUM(H8:I8)</f>
        <v>18.522038583099416</v>
      </c>
      <c r="L8" s="10" t="str">
        <f>name!E4</f>
        <v>Managers, directors and senior officials</v>
      </c>
      <c r="M8" s="11">
        <f t="array" ref="M8:M16">MMULT(aggregation!$B$13:$AA$21,'Occ T2'!M8:M33)</f>
        <v>15.444608867540019</v>
      </c>
      <c r="N8" s="11">
        <f t="array" ref="N8:N16">MMULT(aggregation!$B$13:$AA$21,'Occ T2'!N8:N33)</f>
        <v>16.543021142392597</v>
      </c>
      <c r="O8" s="11">
        <f t="array" ref="O8:O16">MMULT(aggregation!$B$13:$AA$21,'Occ T2'!O8:O33)</f>
        <v>16.951967909606694</v>
      </c>
      <c r="P8" s="11">
        <f t="array" ref="P8:P16">MMULT(aggregation!$B$13:$AA$21,'Occ T2'!P8:P33)</f>
        <v>16.958267897524916</v>
      </c>
      <c r="Q8" s="11">
        <f t="array" ref="Q8:Q16">MMULT(aggregation!$B$13:$AA$21,'Occ T2'!Q8:Q33)</f>
        <v>18.450423522267894</v>
      </c>
      <c r="R8" s="11"/>
      <c r="S8" s="11">
        <f>Q8-O8</f>
        <v>1.4984556126611999</v>
      </c>
      <c r="T8" s="11">
        <f t="array" ref="T8:T16">MMULT(aggregation!$B$13:$AA$21,'Occ T2'!T8:T33)</f>
        <v>8.3504542437144949</v>
      </c>
      <c r="U8" s="11">
        <f>SUM(S8:T8)</f>
        <v>9.8489098563756947</v>
      </c>
      <c r="W8" s="10" t="str">
        <f>name!E4</f>
        <v>Managers, directors and senior officials</v>
      </c>
      <c r="X8" s="11">
        <f t="array" ref="X8:X16">MMULT(aggregation!$B$13:$AA$21,'Occ T2'!X8:X33)</f>
        <v>7.1996059706636739</v>
      </c>
      <c r="Y8" s="11">
        <f t="array" ref="Y8:Y16">MMULT(aggregation!$B$13:$AA$21,'Occ T2'!Y8:Y33)</f>
        <v>8.464356391066687</v>
      </c>
      <c r="Z8" s="11">
        <f t="array" ref="Z8:Z16">MMULT(aggregation!$B$13:$AA$21,'Occ T2'!Z8:Z33)</f>
        <v>9.0277847935562292</v>
      </c>
      <c r="AA8" s="11">
        <f t="array" ref="AA8:AA16">MMULT(aggregation!$B$13:$AA$21,'Occ T2'!AA8:AA33)</f>
        <v>9.6578904686756708</v>
      </c>
      <c r="AB8" s="11">
        <f t="array" ref="AB8:AB16">MMULT(aggregation!$B$13:$AA$21,'Occ T2'!AB8:AB33)</f>
        <v>11.48406516102466</v>
      </c>
      <c r="AC8" s="11"/>
      <c r="AD8" s="11">
        <f>AB8-Z8</f>
        <v>2.4562803674684304</v>
      </c>
      <c r="AE8" s="11">
        <f t="array" ref="AE8:AE16">MMULT(aggregation!$B$13:$AA$21,'Occ T2'!AE8:AE33)</f>
        <v>6.216848359255259</v>
      </c>
      <c r="AF8" s="11">
        <f>SUM(AD8:AE8)</f>
        <v>8.6731287267236894</v>
      </c>
    </row>
    <row r="9" spans="1:32" x14ac:dyDescent="0.2">
      <c r="A9" t="str">
        <f>name!E5</f>
        <v>Professional occupations</v>
      </c>
      <c r="B9" s="11">
        <v>46.873976613216115</v>
      </c>
      <c r="C9" s="11">
        <v>50.065871081430771</v>
      </c>
      <c r="D9" s="11">
        <v>52.620345711250891</v>
      </c>
      <c r="E9" s="11">
        <v>56.705903715621218</v>
      </c>
      <c r="F9" s="11">
        <v>63.434072941583239</v>
      </c>
      <c r="G9" s="11"/>
      <c r="H9" s="11">
        <f t="shared" ref="H9:H16" si="0">F9-D9</f>
        <v>10.813727230332347</v>
      </c>
      <c r="I9" s="11">
        <v>27.032622996799951</v>
      </c>
      <c r="J9" s="11">
        <f t="shared" ref="J9:J15" si="1">SUM(H9:I9)</f>
        <v>37.846350227132298</v>
      </c>
      <c r="L9" s="10" t="str">
        <f>name!E5</f>
        <v>Professional occupations</v>
      </c>
      <c r="M9" s="11">
        <v>24.47690577244067</v>
      </c>
      <c r="N9" s="11">
        <v>26.44682856372485</v>
      </c>
      <c r="O9" s="11">
        <v>27.349673252470005</v>
      </c>
      <c r="P9" s="11">
        <v>28.863913632496391</v>
      </c>
      <c r="Q9" s="11">
        <v>30.984959968549582</v>
      </c>
      <c r="R9" s="11"/>
      <c r="S9" s="11">
        <f t="shared" ref="S9:S16" si="2">Q9-O9</f>
        <v>3.6352867160795768</v>
      </c>
      <c r="T9" s="11">
        <v>11.059777904656448</v>
      </c>
      <c r="U9" s="11">
        <f t="shared" ref="U9:U12" si="3">SUM(S9:T9)</f>
        <v>14.695064620736025</v>
      </c>
      <c r="W9" s="10" t="str">
        <f>name!E5</f>
        <v>Professional occupations</v>
      </c>
      <c r="X9" s="11">
        <v>22.397070840775477</v>
      </c>
      <c r="Y9" s="11">
        <v>23.61904251770591</v>
      </c>
      <c r="Z9" s="11">
        <v>25.270672458780886</v>
      </c>
      <c r="AA9" s="11">
        <v>27.841990083124848</v>
      </c>
      <c r="AB9" s="11">
        <v>32.449112973033678</v>
      </c>
      <c r="AC9" s="11"/>
      <c r="AD9" s="11">
        <f t="shared" ref="AD9:AD16" si="4">AB9-Z9</f>
        <v>7.1784405142527916</v>
      </c>
      <c r="AE9" s="11">
        <v>15.972845092143499</v>
      </c>
      <c r="AF9" s="11">
        <f t="shared" ref="AF9:AF12" si="5">SUM(AD9:AE9)</f>
        <v>23.151285606396293</v>
      </c>
    </row>
    <row r="10" spans="1:32" x14ac:dyDescent="0.2">
      <c r="A10" t="str">
        <f>name!E6</f>
        <v>Associate professional occupations</v>
      </c>
      <c r="B10" s="11">
        <v>26.920319419703244</v>
      </c>
      <c r="C10" s="11">
        <v>29.394156873250033</v>
      </c>
      <c r="D10" s="11">
        <v>30.309438623431348</v>
      </c>
      <c r="E10" s="11">
        <v>29.05530923843861</v>
      </c>
      <c r="F10" s="11">
        <v>31.296915733636638</v>
      </c>
      <c r="G10" s="11"/>
      <c r="H10" s="11">
        <f t="shared" si="0"/>
        <v>0.98747711020529039</v>
      </c>
      <c r="I10" s="11">
        <v>13.647942673188076</v>
      </c>
      <c r="J10" s="11">
        <f t="shared" si="1"/>
        <v>14.635419783393367</v>
      </c>
      <c r="L10" s="10" t="str">
        <f>name!E6</f>
        <v>Associate professional occupations</v>
      </c>
      <c r="M10" s="11">
        <v>14.847791627131217</v>
      </c>
      <c r="N10" s="11">
        <v>16.218056443732365</v>
      </c>
      <c r="O10" s="11">
        <v>16.466768342838911</v>
      </c>
      <c r="P10" s="11">
        <v>14.863617294426145</v>
      </c>
      <c r="Q10" s="11">
        <v>15.048204752019574</v>
      </c>
      <c r="R10" s="11"/>
      <c r="S10" s="11">
        <f t="shared" si="2"/>
        <v>-1.4185635908193373</v>
      </c>
      <c r="T10" s="11">
        <v>5.5723031394433988</v>
      </c>
      <c r="U10" s="11">
        <f t="shared" si="3"/>
        <v>4.1537395486240616</v>
      </c>
      <c r="W10" s="10" t="str">
        <f>name!E6</f>
        <v>Associate professional occupations</v>
      </c>
      <c r="X10" s="11">
        <v>12.072527792572032</v>
      </c>
      <c r="Y10" s="11">
        <v>13.176100429517664</v>
      </c>
      <c r="Z10" s="11">
        <v>13.842670280592444</v>
      </c>
      <c r="AA10" s="11">
        <v>14.19169194401249</v>
      </c>
      <c r="AB10" s="11">
        <v>16.248710981617062</v>
      </c>
      <c r="AC10" s="11"/>
      <c r="AD10" s="11">
        <f t="shared" si="4"/>
        <v>2.4060407010246188</v>
      </c>
      <c r="AE10" s="11">
        <v>8.0756395337446776</v>
      </c>
      <c r="AF10" s="11">
        <f t="shared" si="5"/>
        <v>10.481680234769296</v>
      </c>
    </row>
    <row r="11" spans="1:32" x14ac:dyDescent="0.2">
      <c r="A11" t="str">
        <f>name!E7</f>
        <v>Administrative and secretarial occupations</v>
      </c>
      <c r="B11" s="11">
        <v>30.389402599468021</v>
      </c>
      <c r="C11" s="11">
        <v>29.728287184003086</v>
      </c>
      <c r="D11" s="11">
        <v>30.670028831407507</v>
      </c>
      <c r="E11" s="11">
        <v>29.048479076757925</v>
      </c>
      <c r="F11" s="11">
        <v>27.085393385039552</v>
      </c>
      <c r="G11" s="11"/>
      <c r="H11" s="11">
        <f t="shared" si="0"/>
        <v>-3.5846354463679546</v>
      </c>
      <c r="I11" s="11">
        <v>14.044133383696582</v>
      </c>
      <c r="J11" s="11">
        <f t="shared" si="1"/>
        <v>10.459497937328628</v>
      </c>
      <c r="L11" s="10" t="str">
        <f>name!E7</f>
        <v>Administrative and secretarial occupations</v>
      </c>
      <c r="M11" s="11">
        <v>8.7704026499442165</v>
      </c>
      <c r="N11" s="11">
        <v>8.5143364238476096</v>
      </c>
      <c r="O11" s="11">
        <v>9.9267952418143874</v>
      </c>
      <c r="P11" s="11">
        <v>9.6331253966912449</v>
      </c>
      <c r="Q11" s="11">
        <v>10.727477652344282</v>
      </c>
      <c r="R11" s="11"/>
      <c r="S11" s="11">
        <f t="shared" si="2"/>
        <v>0.80068241052989464</v>
      </c>
      <c r="T11" s="11">
        <v>3.7266173899381014</v>
      </c>
      <c r="U11" s="11">
        <f t="shared" si="3"/>
        <v>4.5272998004679961</v>
      </c>
      <c r="W11" s="10" t="str">
        <f>name!E7</f>
        <v>Administrative and secretarial occupations</v>
      </c>
      <c r="X11" s="11">
        <v>21.618999949523825</v>
      </c>
      <c r="Y11" s="11">
        <v>21.21395076015547</v>
      </c>
      <c r="Z11" s="11">
        <v>20.743233589593117</v>
      </c>
      <c r="AA11" s="11">
        <v>19.415353680066666</v>
      </c>
      <c r="AB11" s="11">
        <v>16.357915732695258</v>
      </c>
      <c r="AC11" s="11"/>
      <c r="AD11" s="11">
        <f t="shared" si="4"/>
        <v>-4.3853178568978599</v>
      </c>
      <c r="AE11" s="11">
        <v>10.317515993758484</v>
      </c>
      <c r="AF11" s="11">
        <f t="shared" si="5"/>
        <v>5.9321981368606238</v>
      </c>
    </row>
    <row r="12" spans="1:32" x14ac:dyDescent="0.2">
      <c r="A12" t="str">
        <f>name!E8</f>
        <v>Skilled trades occupations</v>
      </c>
      <c r="B12" s="11">
        <v>32.759341224299042</v>
      </c>
      <c r="C12" s="11">
        <v>32.768599100136214</v>
      </c>
      <c r="D12" s="11">
        <v>28.883289471920669</v>
      </c>
      <c r="E12" s="11">
        <v>28.00771525174946</v>
      </c>
      <c r="F12" s="11">
        <v>26.383189558099509</v>
      </c>
      <c r="G12" s="11"/>
      <c r="H12" s="11">
        <f t="shared" si="0"/>
        <v>-2.5000999138211597</v>
      </c>
      <c r="I12" s="11">
        <v>11.663990770225379</v>
      </c>
      <c r="J12" s="11">
        <f t="shared" si="1"/>
        <v>9.163890856404219</v>
      </c>
      <c r="L12" s="10" t="str">
        <f>name!E8</f>
        <v>Skilled trades occupations</v>
      </c>
      <c r="M12" s="11">
        <v>28.805837792840777</v>
      </c>
      <c r="N12" s="11">
        <v>29.405250809823563</v>
      </c>
      <c r="O12" s="11">
        <v>25.274334849715999</v>
      </c>
      <c r="P12" s="11">
        <v>24.199833047337123</v>
      </c>
      <c r="Q12" s="11">
        <v>22.347855456261509</v>
      </c>
      <c r="R12" s="11"/>
      <c r="S12" s="11">
        <f t="shared" si="2"/>
        <v>-2.926479393454489</v>
      </c>
      <c r="T12" s="11">
        <v>9.3855116616545136</v>
      </c>
      <c r="U12" s="11">
        <f t="shared" si="3"/>
        <v>6.4590322682000245</v>
      </c>
      <c r="W12" s="10" t="str">
        <f>name!E8</f>
        <v>Skilled trades occupations</v>
      </c>
      <c r="X12" s="11">
        <v>3.9535034314582673</v>
      </c>
      <c r="Y12" s="11">
        <v>3.3633482903126657</v>
      </c>
      <c r="Z12" s="11">
        <v>3.6089546222046875</v>
      </c>
      <c r="AA12" s="11">
        <v>3.8078822044123486</v>
      </c>
      <c r="AB12" s="11">
        <v>4.0353341018380071</v>
      </c>
      <c r="AC12" s="11"/>
      <c r="AD12" s="11">
        <f t="shared" si="4"/>
        <v>0.42637947963331957</v>
      </c>
      <c r="AE12" s="11">
        <v>2.2784791085708633</v>
      </c>
      <c r="AF12" s="11">
        <f t="shared" si="5"/>
        <v>2.7048585882041829</v>
      </c>
    </row>
    <row r="13" spans="1:32" x14ac:dyDescent="0.2">
      <c r="A13" t="str">
        <f>name!E9</f>
        <v>Caring, leisure and other service occupations</v>
      </c>
      <c r="B13" s="11">
        <v>27.260272574024544</v>
      </c>
      <c r="C13" s="11">
        <v>25.943112678774881</v>
      </c>
      <c r="D13" s="11">
        <v>24.861829722054964</v>
      </c>
      <c r="E13" s="11">
        <v>26.908785027944376</v>
      </c>
      <c r="F13" s="11">
        <v>29.725477033502777</v>
      </c>
      <c r="G13" s="11"/>
      <c r="H13" s="11">
        <f t="shared" si="0"/>
        <v>4.8636473114478136</v>
      </c>
      <c r="I13" s="11">
        <v>14.969440549526361</v>
      </c>
      <c r="J13" s="11">
        <f>SUM(H13:I13)</f>
        <v>19.833087860974175</v>
      </c>
      <c r="L13" s="10" t="str">
        <f>name!E9</f>
        <v>Caring, leisure and other service occupations</v>
      </c>
      <c r="M13" s="11">
        <v>4.9478354888134302</v>
      </c>
      <c r="N13" s="11">
        <v>4.924509014573748</v>
      </c>
      <c r="O13" s="11">
        <v>4.637755651992018</v>
      </c>
      <c r="P13" s="11">
        <v>5.197758315479251</v>
      </c>
      <c r="Q13" s="11">
        <v>5.9390239408698413</v>
      </c>
      <c r="R13" s="11"/>
      <c r="S13" s="11">
        <f t="shared" si="2"/>
        <v>1.3012682888778233</v>
      </c>
      <c r="T13" s="11">
        <v>2.3115630611335956</v>
      </c>
      <c r="U13" s="11">
        <f>SUM(S13:T13)</f>
        <v>3.6128313500114189</v>
      </c>
      <c r="W13" s="10" t="str">
        <f>name!E9</f>
        <v>Caring, leisure and other service occupations</v>
      </c>
      <c r="X13" s="11">
        <v>22.312437085211112</v>
      </c>
      <c r="Y13" s="11">
        <v>21.01860366420113</v>
      </c>
      <c r="Z13" s="11">
        <v>20.224074070062958</v>
      </c>
      <c r="AA13" s="11">
        <v>21.711026712465127</v>
      </c>
      <c r="AB13" s="11">
        <v>23.786453092632936</v>
      </c>
      <c r="AC13" s="11"/>
      <c r="AD13" s="11">
        <f t="shared" si="4"/>
        <v>3.5623790225699778</v>
      </c>
      <c r="AE13" s="11">
        <v>12.657877488392765</v>
      </c>
      <c r="AF13" s="11">
        <f>SUM(AD13:AE13)</f>
        <v>16.220256510962741</v>
      </c>
    </row>
    <row r="14" spans="1:32" x14ac:dyDescent="0.2">
      <c r="A14" t="str">
        <f>name!E10</f>
        <v>Sales and customer service occupations</v>
      </c>
      <c r="B14" s="11">
        <v>25.589339677166404</v>
      </c>
      <c r="C14" s="11">
        <v>26.479025492854813</v>
      </c>
      <c r="D14" s="11">
        <v>25.755682786119479</v>
      </c>
      <c r="E14" s="11">
        <v>25.896705275821162</v>
      </c>
      <c r="F14" s="11">
        <v>26.190353935465964</v>
      </c>
      <c r="G14" s="11"/>
      <c r="H14" s="11">
        <f t="shared" si="0"/>
        <v>0.43467114934648521</v>
      </c>
      <c r="I14" s="11">
        <v>11.974059880340768</v>
      </c>
      <c r="J14" s="11">
        <f t="shared" si="1"/>
        <v>12.408731029687253</v>
      </c>
      <c r="L14" s="10" t="str">
        <f>name!E10</f>
        <v>Sales and customer service occupations</v>
      </c>
      <c r="M14" s="11">
        <v>9.7013166135782711</v>
      </c>
      <c r="N14" s="11">
        <v>9.9015421503130252</v>
      </c>
      <c r="O14" s="11">
        <v>9.7770511356956877</v>
      </c>
      <c r="P14" s="11">
        <v>10.10052746851412</v>
      </c>
      <c r="Q14" s="11">
        <v>10.49427007904537</v>
      </c>
      <c r="R14" s="11"/>
      <c r="S14" s="11">
        <f t="shared" si="2"/>
        <v>0.71721894334968184</v>
      </c>
      <c r="T14" s="11">
        <v>3.3845400553372817</v>
      </c>
      <c r="U14" s="11">
        <f t="shared" ref="U14:U15" si="6">SUM(S14:T14)</f>
        <v>4.1017589986869636</v>
      </c>
      <c r="W14" s="10" t="str">
        <f>name!E10</f>
        <v>Sales and customer service occupations</v>
      </c>
      <c r="X14" s="11">
        <v>15.888023063588147</v>
      </c>
      <c r="Y14" s="11">
        <v>16.577483342541747</v>
      </c>
      <c r="Z14" s="11">
        <v>15.978631650423795</v>
      </c>
      <c r="AA14" s="11">
        <v>15.796177807307034</v>
      </c>
      <c r="AB14" s="11">
        <v>15.696083856420572</v>
      </c>
      <c r="AC14" s="11"/>
      <c r="AD14" s="11">
        <f t="shared" si="4"/>
        <v>-0.28254779400322327</v>
      </c>
      <c r="AE14" s="11">
        <v>8.589519825003487</v>
      </c>
      <c r="AF14" s="11">
        <f t="shared" ref="AF14:AF15" si="7">SUM(AD14:AE14)</f>
        <v>8.3069720310002637</v>
      </c>
    </row>
    <row r="15" spans="1:32" x14ac:dyDescent="0.2">
      <c r="A15" t="str">
        <f>name!E11</f>
        <v>Process, plant and machine operatives</v>
      </c>
      <c r="B15" s="11">
        <v>21.44305416178068</v>
      </c>
      <c r="C15" s="11">
        <v>22.135952205848675</v>
      </c>
      <c r="D15" s="11">
        <v>19.442506224128561</v>
      </c>
      <c r="E15" s="11">
        <v>21.00552111297851</v>
      </c>
      <c r="F15" s="11">
        <v>20.34096566004386</v>
      </c>
      <c r="G15" s="11"/>
      <c r="H15" s="11">
        <f t="shared" si="0"/>
        <v>0.89845943591529931</v>
      </c>
      <c r="I15" s="11">
        <v>9.5564466612343875</v>
      </c>
      <c r="J15" s="11">
        <f t="shared" si="1"/>
        <v>10.454906097149687</v>
      </c>
      <c r="L15" s="10" t="str">
        <f>name!E11</f>
        <v>Process, plant and machine operatives</v>
      </c>
      <c r="M15" s="11">
        <v>18.715131422300836</v>
      </c>
      <c r="N15" s="11">
        <v>19.486538218847645</v>
      </c>
      <c r="O15" s="11">
        <v>17.167514361014344</v>
      </c>
      <c r="P15" s="11">
        <v>18.223409297492729</v>
      </c>
      <c r="Q15" s="11">
        <v>17.653785591081579</v>
      </c>
      <c r="R15" s="11"/>
      <c r="S15" s="11">
        <f t="shared" si="2"/>
        <v>0.48627123006723494</v>
      </c>
      <c r="T15" s="11">
        <v>8.1821446287675617</v>
      </c>
      <c r="U15" s="11">
        <f t="shared" si="6"/>
        <v>8.6684158588347966</v>
      </c>
      <c r="W15" s="10" t="str">
        <f>name!E11</f>
        <v>Process, plant and machine operatives</v>
      </c>
      <c r="X15" s="11">
        <v>2.7279227394798577</v>
      </c>
      <c r="Y15" s="11">
        <v>2.6494139870010014</v>
      </c>
      <c r="Z15" s="11">
        <v>2.2749918631142028</v>
      </c>
      <c r="AA15" s="11">
        <v>2.7821118154857722</v>
      </c>
      <c r="AB15" s="11">
        <v>2.6871800689622756</v>
      </c>
      <c r="AC15" s="11"/>
      <c r="AD15" s="11">
        <f t="shared" si="4"/>
        <v>0.41218820584807281</v>
      </c>
      <c r="AE15" s="11">
        <v>1.3743020324668245</v>
      </c>
      <c r="AF15" s="11">
        <f t="shared" si="7"/>
        <v>1.7864902383148973</v>
      </c>
    </row>
    <row r="16" spans="1:32" x14ac:dyDescent="0.2">
      <c r="A16" t="str">
        <f>name!E12</f>
        <v>Elementary occupations</v>
      </c>
      <c r="B16" s="11">
        <v>34.80707889213825</v>
      </c>
      <c r="C16" s="11">
        <v>34.638617850242312</v>
      </c>
      <c r="D16" s="11">
        <v>30.965125926523577</v>
      </c>
      <c r="E16" s="11">
        <v>31.6264229344882</v>
      </c>
      <c r="F16" s="11">
        <v>31.038143069335899</v>
      </c>
      <c r="G16" s="11"/>
      <c r="H16" s="11">
        <f t="shared" si="0"/>
        <v>7.3017142812322078E-2</v>
      </c>
      <c r="I16" s="11">
        <v>14.902339451899492</v>
      </c>
      <c r="J16" s="11">
        <f>SUM(H16:I16)</f>
        <v>14.975356594711814</v>
      </c>
      <c r="L16" s="10" t="str">
        <f>name!E12</f>
        <v>Elementary occupations</v>
      </c>
      <c r="M16" s="11">
        <v>18.306705439096739</v>
      </c>
      <c r="N16" s="11">
        <v>18.008658233893676</v>
      </c>
      <c r="O16" s="11">
        <v>16.198543128279507</v>
      </c>
      <c r="P16" s="11">
        <v>16.699819126724023</v>
      </c>
      <c r="Q16" s="11">
        <v>16.122893381882722</v>
      </c>
      <c r="R16" s="11"/>
      <c r="S16" s="11">
        <f t="shared" si="2"/>
        <v>-7.5649746396784678E-2</v>
      </c>
      <c r="T16" s="11">
        <v>6.3341311052040421</v>
      </c>
      <c r="U16" s="11">
        <f>SUM(S16:T16)</f>
        <v>6.2584813588072574</v>
      </c>
      <c r="W16" s="10" t="str">
        <f>name!E12</f>
        <v>Elementary occupations</v>
      </c>
      <c r="X16" s="11">
        <v>16.500373453041522</v>
      </c>
      <c r="Y16" s="11">
        <v>16.629959616348625</v>
      </c>
      <c r="Z16" s="11">
        <v>14.766582798244036</v>
      </c>
      <c r="AA16" s="11">
        <v>14.926603807764188</v>
      </c>
      <c r="AB16" s="11">
        <v>14.915249687453173</v>
      </c>
      <c r="AC16" s="11"/>
      <c r="AD16" s="11">
        <f t="shared" si="4"/>
        <v>0.14866688920913695</v>
      </c>
      <c r="AE16" s="11">
        <v>8.5682083466954495</v>
      </c>
      <c r="AF16" s="11">
        <f>SUM(AD16:AE16)</f>
        <v>8.7168752359045865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268.68700000000001</v>
      </c>
      <c r="C18" s="34">
        <f>SUM(C8:C16)</f>
        <v>276.16100000000006</v>
      </c>
      <c r="D18" s="34">
        <f>SUM(D8:D16)</f>
        <v>269.48799999999989</v>
      </c>
      <c r="E18" s="34">
        <f>SUM(E8:E16)</f>
        <v>274.87099999999998</v>
      </c>
      <c r="F18" s="34">
        <f>SUM(F8:F16)</f>
        <v>285.42900000000003</v>
      </c>
      <c r="G18" s="11"/>
      <c r="H18" s="34">
        <f>SUM(H8:H16)</f>
        <v>15.941000000000102</v>
      </c>
      <c r="I18" s="34">
        <f>SUM(I8:I16)</f>
        <v>132.35827896988076</v>
      </c>
      <c r="J18" s="34">
        <f>SUM(H18:I18)</f>
        <v>148.29927896988085</v>
      </c>
      <c r="L18" s="231" t="str">
        <f>name!E3</f>
        <v>All occupations</v>
      </c>
      <c r="M18" s="34">
        <f>SUM(M8:M16)</f>
        <v>144.01653567368615</v>
      </c>
      <c r="N18" s="34">
        <f>SUM(N8:N16)</f>
        <v>149.44874100114907</v>
      </c>
      <c r="O18" s="34">
        <f>SUM(O8:O16)</f>
        <v>143.75040387342756</v>
      </c>
      <c r="P18" s="34">
        <f>SUM(P8:P16)</f>
        <v>144.74027147668596</v>
      </c>
      <c r="Q18" s="34">
        <f>SUM(Q8:Q16)</f>
        <v>147.76889434432235</v>
      </c>
      <c r="R18" s="11"/>
      <c r="S18" s="34">
        <f>SUM(S8:S16)</f>
        <v>4.0184904708948004</v>
      </c>
      <c r="T18" s="34">
        <f>SUM(T8:T16)</f>
        <v>58.307043189849445</v>
      </c>
      <c r="U18" s="34">
        <f>SUM(S18:T18)</f>
        <v>62.325533660744242</v>
      </c>
      <c r="W18" s="231" t="str">
        <f>name!E3</f>
        <v>All occupations</v>
      </c>
      <c r="X18" s="34">
        <f>SUM(X8:X16)</f>
        <v>124.67046432631392</v>
      </c>
      <c r="Y18" s="34">
        <f>SUM(Y8:Y16)</f>
        <v>126.7122589988509</v>
      </c>
      <c r="Z18" s="34">
        <f>SUM(Z8:Z16)</f>
        <v>125.73759612657236</v>
      </c>
      <c r="AA18" s="34">
        <f>SUM(AA8:AA16)</f>
        <v>130.13072852331413</v>
      </c>
      <c r="AB18" s="34">
        <f>SUM(AB8:AB16)</f>
        <v>137.66010565567763</v>
      </c>
      <c r="AC18" s="11"/>
      <c r="AD18" s="34">
        <f>SUM(AD8:AD16)</f>
        <v>11.922509529105264</v>
      </c>
      <c r="AE18" s="34">
        <f>SUM(AE8:AE16)</f>
        <v>74.051235780031305</v>
      </c>
      <c r="AF18" s="34">
        <f>SUM(AD18:AE18)</f>
        <v>85.973745309136575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8.4277299751025154</v>
      </c>
      <c r="C26" s="18">
        <f t="shared" si="8"/>
        <v>9.0553617395140051</v>
      </c>
      <c r="D26" s="18">
        <f t="shared" si="8"/>
        <v>9.6404117078173908</v>
      </c>
      <c r="E26" s="18">
        <f t="shared" si="8"/>
        <v>9.6831453176947004</v>
      </c>
      <c r="F26" s="18">
        <f t="shared" si="8"/>
        <v>10.487542850688813</v>
      </c>
      <c r="G26" s="11"/>
      <c r="H26" s="40">
        <f>IF(D8&gt;0,(H8/D8)*100,0)</f>
        <v>15.222377307880175</v>
      </c>
      <c r="I26" s="40">
        <f>IF(D8&gt;0,(I8/D8)*100,0)</f>
        <v>56.071752373517604</v>
      </c>
      <c r="J26" s="40">
        <f>IF(D8&gt;0,(J8/D8)*100,0)</f>
        <v>71.294129681397777</v>
      </c>
      <c r="L26" t="str">
        <f>$A$8</f>
        <v>Managers, directors and senior officials</v>
      </c>
      <c r="M26" s="18">
        <f t="shared" ref="M26:Q26" si="9">M8/M$18*100</f>
        <v>10.724191354341796</v>
      </c>
      <c r="N26" s="18">
        <f t="shared" si="9"/>
        <v>11.069361328554384</v>
      </c>
      <c r="O26" s="18">
        <f t="shared" si="9"/>
        <v>11.792640196359327</v>
      </c>
      <c r="P26" s="18">
        <f t="shared" si="9"/>
        <v>11.716343851307801</v>
      </c>
      <c r="Q26" s="18">
        <f t="shared" si="9"/>
        <v>12.485999576660435</v>
      </c>
      <c r="R26" s="11"/>
      <c r="S26" s="40">
        <f>IF(O8&gt;0,(S8/O8)*100,0)</f>
        <v>8.8394198281370269</v>
      </c>
      <c r="T26" s="40">
        <f>IF(O8&gt;0,(T8/O8)*100,0)</f>
        <v>49.259497706943428</v>
      </c>
      <c r="U26" s="40">
        <f>IF(O8&gt;0,(U8/O8)*100,0)</f>
        <v>58.098917535080453</v>
      </c>
      <c r="W26" t="str">
        <f>$A$8</f>
        <v>Managers, directors and senior officials</v>
      </c>
      <c r="X26" s="18">
        <f t="shared" ref="X26:AB26" si="10">X8/X$18*100</f>
        <v>5.7749090849772902</v>
      </c>
      <c r="Y26" s="18">
        <f t="shared" si="10"/>
        <v>6.6799822352969382</v>
      </c>
      <c r="Z26" s="18">
        <f t="shared" si="10"/>
        <v>7.1798611327581847</v>
      </c>
      <c r="AA26" s="18">
        <f t="shared" si="10"/>
        <v>7.4216832398239978</v>
      </c>
      <c r="AB26" s="18">
        <f t="shared" si="10"/>
        <v>8.3423335368848122</v>
      </c>
      <c r="AC26" s="11"/>
      <c r="AD26" s="40">
        <f>IF(Z8&gt;0,(AD8/Z8)*100,0)</f>
        <v>27.208007541580432</v>
      </c>
      <c r="AE26" s="40">
        <f>IF(Z8&gt;0,(AE8/Z8)*100,0)</f>
        <v>68.863497540312039</v>
      </c>
      <c r="AF26" s="40">
        <f>IF(Z8&gt;0,(AF8/Z8)*100,0)</f>
        <v>96.071505081892482</v>
      </c>
    </row>
    <row r="27" spans="1:32" x14ac:dyDescent="0.2">
      <c r="A27" t="str">
        <f>$A$9</f>
        <v>Professional occupations</v>
      </c>
      <c r="B27" s="18">
        <f t="shared" si="8"/>
        <v>17.44556923603156</v>
      </c>
      <c r="C27" s="18">
        <f t="shared" si="8"/>
        <v>18.12923297693402</v>
      </c>
      <c r="D27" s="18">
        <f t="shared" si="8"/>
        <v>19.52604409519196</v>
      </c>
      <c r="E27" s="18">
        <f t="shared" si="8"/>
        <v>20.630005972118273</v>
      </c>
      <c r="F27" s="18">
        <f t="shared" si="8"/>
        <v>22.224116309689357</v>
      </c>
      <c r="G27" s="11"/>
      <c r="H27" s="40">
        <f t="shared" ref="H27:H36" si="11">IF(D9&gt;0,(H9/D9)*100,0)</f>
        <v>20.550467854528438</v>
      </c>
      <c r="I27" s="40">
        <f t="shared" ref="I27:I36" si="12">IF(D9&gt;0,(I9/D9)*100,0)</f>
        <v>51.372948298627449</v>
      </c>
      <c r="J27" s="40">
        <f t="shared" ref="J27:J36" si="13">IF(D9&gt;0,(J9/D9)*100,0)</f>
        <v>71.923416153155898</v>
      </c>
      <c r="L27" t="str">
        <f>$A$9</f>
        <v>Professional occupations</v>
      </c>
      <c r="M27" s="18">
        <f t="shared" ref="M27:Q27" si="14">M9/M$18*100</f>
        <v>16.995899573574416</v>
      </c>
      <c r="N27" s="18">
        <f t="shared" si="14"/>
        <v>17.696253836973781</v>
      </c>
      <c r="O27" s="18">
        <f t="shared" si="14"/>
        <v>19.025806199856962</v>
      </c>
      <c r="P27" s="18">
        <f t="shared" si="14"/>
        <v>19.941867828502481</v>
      </c>
      <c r="Q27" s="18">
        <f t="shared" si="14"/>
        <v>20.968526634807365</v>
      </c>
      <c r="R27" s="11"/>
      <c r="S27" s="40">
        <f t="shared" ref="S27:S34" si="15">IF(O9&gt;0,(S9/O9)*100,0)</f>
        <v>13.291883535578497</v>
      </c>
      <c r="T27" s="40">
        <f t="shared" ref="T27:T34" si="16">IF(O9&gt;0,(T9/O9)*100,0)</f>
        <v>40.438427920368724</v>
      </c>
      <c r="U27" s="40">
        <f t="shared" ref="U27:U34" si="17">IF(O9&gt;0,(U9/O9)*100,0)</f>
        <v>53.730311455947223</v>
      </c>
      <c r="W27" t="str">
        <f>$A$9</f>
        <v>Professional occupations</v>
      </c>
      <c r="X27" s="18">
        <f t="shared" ref="X27:AB27" si="18">X9/X$18*100</f>
        <v>17.965017586004272</v>
      </c>
      <c r="Y27" s="18">
        <f t="shared" si="18"/>
        <v>18.639903277172341</v>
      </c>
      <c r="Z27" s="18">
        <f t="shared" si="18"/>
        <v>20.097944638087757</v>
      </c>
      <c r="AA27" s="18">
        <f t="shared" si="18"/>
        <v>21.395400148041666</v>
      </c>
      <c r="AB27" s="18">
        <f t="shared" si="18"/>
        <v>23.571907647809766</v>
      </c>
      <c r="AC27" s="11"/>
      <c r="AD27" s="40">
        <f t="shared" ref="AD27:AD34" si="19">IF(Z9&gt;0,(AD9/Z9)*100,0)</f>
        <v>28.40621089906325</v>
      </c>
      <c r="AE27" s="40">
        <f t="shared" ref="AE27:AE34" si="20">IF(Z9&gt;0,(AE9/Z9)*100,0)</f>
        <v>63.207044126731816</v>
      </c>
      <c r="AF27" s="40">
        <f t="shared" ref="AF27:AF34" si="21">IF(Z9&gt;0,(AF9/Z9)*100,0)</f>
        <v>91.613255025795084</v>
      </c>
    </row>
    <row r="28" spans="1:32" x14ac:dyDescent="0.2">
      <c r="A28" t="str">
        <f>$A$10</f>
        <v>Associate professional occupations</v>
      </c>
      <c r="B28" s="18">
        <f t="shared" si="8"/>
        <v>10.019211729522919</v>
      </c>
      <c r="C28" s="18">
        <f t="shared" si="8"/>
        <v>10.643847926843408</v>
      </c>
      <c r="D28" s="18">
        <f t="shared" si="8"/>
        <v>11.247045739859052</v>
      </c>
      <c r="E28" s="18">
        <f t="shared" si="8"/>
        <v>10.570525533227809</v>
      </c>
      <c r="F28" s="18">
        <f t="shared" si="8"/>
        <v>10.964868928397827</v>
      </c>
      <c r="G28" s="11"/>
      <c r="H28" s="40">
        <f t="shared" si="11"/>
        <v>3.257985482587924</v>
      </c>
      <c r="I28" s="40">
        <f t="shared" si="12"/>
        <v>45.028688398858193</v>
      </c>
      <c r="J28" s="40">
        <f t="shared" si="13"/>
        <v>48.28667388144612</v>
      </c>
      <c r="L28" t="str">
        <f>$A$10</f>
        <v>Associate professional occupations</v>
      </c>
      <c r="M28" s="18">
        <f t="shared" ref="M28:Q28" si="22">M10/M$18*100</f>
        <v>10.309782524399466</v>
      </c>
      <c r="N28" s="18">
        <f t="shared" si="22"/>
        <v>10.851919082816273</v>
      </c>
      <c r="O28" s="18">
        <f t="shared" si="22"/>
        <v>11.455111011262218</v>
      </c>
      <c r="P28" s="18">
        <f t="shared" si="22"/>
        <v>10.269164996571325</v>
      </c>
      <c r="Q28" s="18">
        <f t="shared" si="22"/>
        <v>10.183607868754256</v>
      </c>
      <c r="R28" s="11"/>
      <c r="S28" s="40">
        <f t="shared" si="15"/>
        <v>-8.6147054557687017</v>
      </c>
      <c r="T28" s="40">
        <f t="shared" si="16"/>
        <v>33.83968865916966</v>
      </c>
      <c r="U28" s="40">
        <f t="shared" si="17"/>
        <v>25.224983203400956</v>
      </c>
      <c r="W28" t="str">
        <f>$A$10</f>
        <v>Associate professional occupations</v>
      </c>
      <c r="X28" s="18">
        <f t="shared" ref="X28:AB28" si="23">X10/X$18*100</f>
        <v>9.6835508376492907</v>
      </c>
      <c r="Y28" s="18">
        <f t="shared" si="23"/>
        <v>10.398441740066486</v>
      </c>
      <c r="Z28" s="18">
        <f t="shared" si="23"/>
        <v>11.009173633841284</v>
      </c>
      <c r="AA28" s="18">
        <f t="shared" si="23"/>
        <v>10.90571927557442</v>
      </c>
      <c r="AB28" s="18">
        <f t="shared" si="23"/>
        <v>11.803500298233939</v>
      </c>
      <c r="AC28" s="11"/>
      <c r="AD28" s="40">
        <f t="shared" si="19"/>
        <v>17.381333602938668</v>
      </c>
      <c r="AE28" s="40">
        <f t="shared" si="20"/>
        <v>58.338740792423572</v>
      </c>
      <c r="AF28" s="40">
        <f t="shared" si="21"/>
        <v>75.720074395362232</v>
      </c>
    </row>
    <row r="29" spans="1:32" x14ac:dyDescent="0.2">
      <c r="A29" t="str">
        <f>$A$11</f>
        <v>Administrative and secretarial occupations</v>
      </c>
      <c r="B29" s="18">
        <f t="shared" si="8"/>
        <v>11.310336041367099</v>
      </c>
      <c r="C29" s="18">
        <f t="shared" si="8"/>
        <v>10.764839055479621</v>
      </c>
      <c r="D29" s="18">
        <f t="shared" si="8"/>
        <v>11.380851403924302</v>
      </c>
      <c r="E29" s="18">
        <f t="shared" si="8"/>
        <v>10.568040672445592</v>
      </c>
      <c r="F29" s="18">
        <f t="shared" si="8"/>
        <v>9.4893628135331554</v>
      </c>
      <c r="G29" s="11"/>
      <c r="H29" s="40">
        <f t="shared" si="11"/>
        <v>-11.687747233863453</v>
      </c>
      <c r="I29" s="40">
        <f t="shared" si="12"/>
        <v>45.79106678020058</v>
      </c>
      <c r="J29" s="40">
        <f t="shared" si="13"/>
        <v>34.103319546337126</v>
      </c>
      <c r="L29" t="str">
        <f>$A$11</f>
        <v>Administrative and secretarial occupations</v>
      </c>
      <c r="M29" s="18">
        <f t="shared" ref="M29:Q29" si="24">M11/M$18*100</f>
        <v>6.0898580908905258</v>
      </c>
      <c r="N29" s="18">
        <f t="shared" si="24"/>
        <v>5.6971616935750191</v>
      </c>
      <c r="O29" s="18">
        <f t="shared" si="24"/>
        <v>6.9055772883636184</v>
      </c>
      <c r="P29" s="18">
        <f t="shared" si="24"/>
        <v>6.6554562171336675</v>
      </c>
      <c r="Q29" s="18">
        <f t="shared" si="24"/>
        <v>7.259631805424319</v>
      </c>
      <c r="R29" s="11"/>
      <c r="S29" s="40">
        <f t="shared" si="15"/>
        <v>8.0658701124125187</v>
      </c>
      <c r="T29" s="40">
        <f t="shared" si="16"/>
        <v>37.540991822220384</v>
      </c>
      <c r="U29" s="40">
        <f t="shared" si="17"/>
        <v>45.606861934632903</v>
      </c>
      <c r="W29" t="str">
        <f>$A$11</f>
        <v>Administrative and secretarial occupations</v>
      </c>
      <c r="X29" s="18">
        <f t="shared" ref="X29:AB29" si="25">X11/X$18*100</f>
        <v>17.340915561955399</v>
      </c>
      <c r="Y29" s="18">
        <f t="shared" si="25"/>
        <v>16.741829818019305</v>
      </c>
      <c r="Z29" s="18">
        <f t="shared" si="25"/>
        <v>16.497240466337669</v>
      </c>
      <c r="AA29" s="18">
        <f t="shared" si="25"/>
        <v>14.919883950844264</v>
      </c>
      <c r="AB29" s="18">
        <f t="shared" si="25"/>
        <v>11.882829564006364</v>
      </c>
      <c r="AC29" s="11"/>
      <c r="AD29" s="40">
        <f t="shared" si="19"/>
        <v>-21.140955858964894</v>
      </c>
      <c r="AE29" s="40">
        <f t="shared" si="20"/>
        <v>49.739188199349897</v>
      </c>
      <c r="AF29" s="40">
        <f t="shared" si="21"/>
        <v>28.598232340385003</v>
      </c>
    </row>
    <row r="30" spans="1:32" x14ac:dyDescent="0.2">
      <c r="A30" t="str">
        <f>$A$12</f>
        <v>Skilled trades occupations</v>
      </c>
      <c r="B30" s="18">
        <f t="shared" si="8"/>
        <v>12.192380436827625</v>
      </c>
      <c r="C30" s="18">
        <f t="shared" si="8"/>
        <v>11.865759140550695</v>
      </c>
      <c r="D30" s="18">
        <f t="shared" si="8"/>
        <v>10.717838817283397</v>
      </c>
      <c r="E30" s="18">
        <f t="shared" si="8"/>
        <v>10.189403484452511</v>
      </c>
      <c r="F30" s="18">
        <f t="shared" si="8"/>
        <v>9.2433458261422317</v>
      </c>
      <c r="G30" s="11"/>
      <c r="H30" s="40">
        <f t="shared" si="11"/>
        <v>-8.6558697417469368</v>
      </c>
      <c r="I30" s="40">
        <f t="shared" si="12"/>
        <v>40.383179975274999</v>
      </c>
      <c r="J30" s="40">
        <f t="shared" si="13"/>
        <v>31.727310233528062</v>
      </c>
      <c r="L30" t="str">
        <f>$A$12</f>
        <v>Skilled trades occupations</v>
      </c>
      <c r="M30" s="18">
        <f t="shared" ref="M30:Q30" si="26">M12/M$18*100</f>
        <v>20.00175719967968</v>
      </c>
      <c r="N30" s="18">
        <f t="shared" si="26"/>
        <v>19.675810323218094</v>
      </c>
      <c r="O30" s="18">
        <f t="shared" si="26"/>
        <v>17.582096584556442</v>
      </c>
      <c r="P30" s="18">
        <f t="shared" si="26"/>
        <v>16.719488502020056</v>
      </c>
      <c r="Q30" s="18">
        <f t="shared" si="26"/>
        <v>15.123518082356261</v>
      </c>
      <c r="R30" s="11"/>
      <c r="S30" s="40">
        <f t="shared" si="15"/>
        <v>-11.578858200841527</v>
      </c>
      <c r="T30" s="40">
        <f t="shared" si="16"/>
        <v>37.134554548959677</v>
      </c>
      <c r="U30" s="40">
        <f t="shared" si="17"/>
        <v>25.55569634811815</v>
      </c>
      <c r="W30" t="str">
        <f>$A$12</f>
        <v>Skilled trades occupations</v>
      </c>
      <c r="X30" s="18">
        <f t="shared" ref="X30:AB30" si="27">X12/X$18*100</f>
        <v>3.1711628354173143</v>
      </c>
      <c r="Y30" s="18">
        <f t="shared" si="27"/>
        <v>2.6543195716707779</v>
      </c>
      <c r="Z30" s="18">
        <f t="shared" si="27"/>
        <v>2.8702271503359849</v>
      </c>
      <c r="AA30" s="18">
        <f t="shared" si="27"/>
        <v>2.9261975611933435</v>
      </c>
      <c r="AB30" s="18">
        <f t="shared" si="27"/>
        <v>2.9313751305199398</v>
      </c>
      <c r="AC30" s="11"/>
      <c r="AD30" s="40">
        <f t="shared" si="19"/>
        <v>11.814487137354114</v>
      </c>
      <c r="AE30" s="40">
        <f t="shared" si="20"/>
        <v>63.13404703268214</v>
      </c>
      <c r="AF30" s="40">
        <f t="shared" si="21"/>
        <v>74.948534170036254</v>
      </c>
    </row>
    <row r="31" spans="1:32" x14ac:dyDescent="0.2">
      <c r="A31" t="str">
        <f>$A$13</f>
        <v>Caring, leisure and other service occupations</v>
      </c>
      <c r="B31" s="18">
        <f t="shared" si="8"/>
        <v>10.145735586025577</v>
      </c>
      <c r="C31" s="18">
        <f t="shared" si="8"/>
        <v>9.3941985576438647</v>
      </c>
      <c r="D31" s="18">
        <f t="shared" si="8"/>
        <v>9.22557951450713</v>
      </c>
      <c r="E31" s="18">
        <f t="shared" si="8"/>
        <v>9.7896049521209498</v>
      </c>
      <c r="F31" s="18">
        <f t="shared" si="8"/>
        <v>10.414315655908396</v>
      </c>
      <c r="G31" s="11"/>
      <c r="H31" s="40">
        <f t="shared" si="11"/>
        <v>19.562708641404882</v>
      </c>
      <c r="I31" s="40">
        <f t="shared" si="12"/>
        <v>60.210534449308653</v>
      </c>
      <c r="J31" s="40">
        <f t="shared" si="13"/>
        <v>79.773243090713535</v>
      </c>
      <c r="L31" t="str">
        <f>$A$13</f>
        <v>Caring, leisure and other service occupations</v>
      </c>
      <c r="M31" s="18">
        <f t="shared" ref="M31:Q31" si="28">M13/M$18*100</f>
        <v>3.4356023533466158</v>
      </c>
      <c r="N31" s="18">
        <f t="shared" si="28"/>
        <v>3.2951157578074777</v>
      </c>
      <c r="O31" s="18">
        <f t="shared" si="28"/>
        <v>3.2262557370451415</v>
      </c>
      <c r="P31" s="18">
        <f t="shared" si="28"/>
        <v>3.5910933857247049</v>
      </c>
      <c r="Q31" s="18">
        <f t="shared" si="28"/>
        <v>4.0191299848472024</v>
      </c>
      <c r="R31" s="11"/>
      <c r="S31" s="40">
        <f t="shared" si="15"/>
        <v>28.058146796045623</v>
      </c>
      <c r="T31" s="40">
        <f t="shared" si="16"/>
        <v>49.842277916058997</v>
      </c>
      <c r="U31" s="40">
        <f t="shared" si="17"/>
        <v>77.900424712104623</v>
      </c>
      <c r="W31" t="str">
        <f>$A$13</f>
        <v>Caring, leisure and other service occupations</v>
      </c>
      <c r="X31" s="18">
        <f t="shared" ref="X31:AB31" si="29">X13/X$18*100</f>
        <v>17.897131614758631</v>
      </c>
      <c r="Y31" s="18">
        <f t="shared" si="29"/>
        <v>16.58766391686833</v>
      </c>
      <c r="Z31" s="18">
        <f t="shared" si="29"/>
        <v>16.084349226546863</v>
      </c>
      <c r="AA31" s="18">
        <f t="shared" si="29"/>
        <v>16.684012268920323</v>
      </c>
      <c r="AB31" s="18">
        <f t="shared" si="29"/>
        <v>17.279118724584457</v>
      </c>
      <c r="AC31" s="11"/>
      <c r="AD31" s="40">
        <f t="shared" si="19"/>
        <v>17.614546951463417</v>
      </c>
      <c r="AE31" s="40">
        <f t="shared" si="20"/>
        <v>62.588168163059741</v>
      </c>
      <c r="AF31" s="40">
        <f t="shared" si="21"/>
        <v>80.202715114523144</v>
      </c>
    </row>
    <row r="32" spans="1:32" x14ac:dyDescent="0.2">
      <c r="A32" t="str">
        <f>$A$14</f>
        <v>Sales and customer service occupations</v>
      </c>
      <c r="B32" s="18">
        <f t="shared" si="8"/>
        <v>9.5238473305989508</v>
      </c>
      <c r="C32" s="18">
        <f t="shared" si="8"/>
        <v>9.5882566665296007</v>
      </c>
      <c r="D32" s="18">
        <f t="shared" si="8"/>
        <v>9.5572651791988843</v>
      </c>
      <c r="E32" s="18">
        <f t="shared" si="8"/>
        <v>9.4214032312689096</v>
      </c>
      <c r="F32" s="18">
        <f t="shared" si="8"/>
        <v>9.1757858996338708</v>
      </c>
      <c r="H32" s="40">
        <f t="shared" si="11"/>
        <v>1.6876708451338076</v>
      </c>
      <c r="I32" s="40">
        <f t="shared" si="12"/>
        <v>46.490943298905485</v>
      </c>
      <c r="J32" s="40">
        <f t="shared" si="13"/>
        <v>48.178614144039294</v>
      </c>
      <c r="L32" t="str">
        <f>$A$14</f>
        <v>Sales and customer service occupations</v>
      </c>
      <c r="M32" s="18">
        <f t="shared" ref="M32:Q32" si="30">M14/M$18*100</f>
        <v>6.7362518951015415</v>
      </c>
      <c r="N32" s="18">
        <f t="shared" si="30"/>
        <v>6.6253767572634796</v>
      </c>
      <c r="O32" s="18">
        <f t="shared" si="30"/>
        <v>6.8014077680813996</v>
      </c>
      <c r="P32" s="18">
        <f t="shared" si="30"/>
        <v>6.9783809063402664</v>
      </c>
      <c r="Q32" s="18">
        <f t="shared" si="30"/>
        <v>7.1018126823039234</v>
      </c>
      <c r="S32" s="40">
        <f t="shared" si="15"/>
        <v>7.3357388991363601</v>
      </c>
      <c r="T32" s="40">
        <f t="shared" si="16"/>
        <v>34.617186801656779</v>
      </c>
      <c r="U32" s="40">
        <f t="shared" si="17"/>
        <v>41.952925700793138</v>
      </c>
      <c r="W32" t="str">
        <f>$A$14</f>
        <v>Sales and customer service occupations</v>
      </c>
      <c r="X32" s="18">
        <f t="shared" ref="X32:AB32" si="31">X14/X$18*100</f>
        <v>12.744015312241599</v>
      </c>
      <c r="Y32" s="18">
        <f t="shared" si="31"/>
        <v>13.082777841323216</v>
      </c>
      <c r="Z32" s="18">
        <f t="shared" si="31"/>
        <v>12.707918826712007</v>
      </c>
      <c r="AA32" s="18">
        <f t="shared" si="31"/>
        <v>12.138699280759809</v>
      </c>
      <c r="AB32" s="18">
        <f t="shared" si="31"/>
        <v>11.40205710409696</v>
      </c>
      <c r="AD32" s="40">
        <f t="shared" si="19"/>
        <v>-1.768285296167581</v>
      </c>
      <c r="AE32" s="40">
        <f t="shared" si="20"/>
        <v>53.75629160820958</v>
      </c>
      <c r="AF32" s="40">
        <f t="shared" si="21"/>
        <v>51.988006312042003</v>
      </c>
    </row>
    <row r="33" spans="1:32" x14ac:dyDescent="0.2">
      <c r="A33" t="str">
        <f>$A$15</f>
        <v>Process, plant and machine operatives</v>
      </c>
      <c r="B33" s="18">
        <f t="shared" si="8"/>
        <v>7.9806816711566544</v>
      </c>
      <c r="C33" s="18">
        <f t="shared" si="8"/>
        <v>8.0155967735663864</v>
      </c>
      <c r="D33" s="18">
        <f t="shared" si="8"/>
        <v>7.2146092679928495</v>
      </c>
      <c r="E33" s="18">
        <f t="shared" si="8"/>
        <v>7.6419560859379541</v>
      </c>
      <c r="F33" s="18">
        <f t="shared" si="8"/>
        <v>7.1264537450798127</v>
      </c>
      <c r="G33" s="11"/>
      <c r="H33" s="40">
        <f t="shared" si="11"/>
        <v>4.6211091592723381</v>
      </c>
      <c r="I33" s="40">
        <f t="shared" si="12"/>
        <v>49.152339472442272</v>
      </c>
      <c r="J33" s="40">
        <f t="shared" si="13"/>
        <v>53.773448631714601</v>
      </c>
      <c r="L33" t="str">
        <f>$A$15</f>
        <v>Process, plant and machine operatives</v>
      </c>
      <c r="M33" s="18">
        <f t="shared" ref="M33:Q33" si="32">M15/M$18*100</f>
        <v>12.995126798984899</v>
      </c>
      <c r="N33" s="18">
        <f t="shared" si="32"/>
        <v>13.038944382072659</v>
      </c>
      <c r="O33" s="18">
        <f t="shared" si="32"/>
        <v>11.942585132581865</v>
      </c>
      <c r="P33" s="18">
        <f t="shared" si="32"/>
        <v>12.590420835591749</v>
      </c>
      <c r="Q33" s="18">
        <f t="shared" si="32"/>
        <v>11.946888869551781</v>
      </c>
      <c r="R33" s="11"/>
      <c r="S33" s="40">
        <f t="shared" si="15"/>
        <v>2.8325080721732601</v>
      </c>
      <c r="T33" s="40">
        <f t="shared" si="16"/>
        <v>47.660624926275688</v>
      </c>
      <c r="U33" s="40">
        <f t="shared" si="17"/>
        <v>50.493132998448957</v>
      </c>
      <c r="W33" t="str">
        <f>$A$15</f>
        <v>Process, plant and machine operatives</v>
      </c>
      <c r="X33" s="18">
        <f t="shared" ref="X33:AB33" si="33">X15/X$18*100</f>
        <v>2.1881066652160377</v>
      </c>
      <c r="Y33" s="18">
        <f t="shared" si="33"/>
        <v>2.0908900274795257</v>
      </c>
      <c r="Z33" s="18">
        <f t="shared" si="33"/>
        <v>1.809317128048247</v>
      </c>
      <c r="AA33" s="18">
        <f t="shared" si="33"/>
        <v>2.1379360947689854</v>
      </c>
      <c r="AB33" s="18">
        <f t="shared" si="33"/>
        <v>1.9520398129604704</v>
      </c>
      <c r="AC33" s="11"/>
      <c r="AD33" s="40">
        <f t="shared" si="19"/>
        <v>18.118227697035998</v>
      </c>
      <c r="AE33" s="40">
        <f t="shared" si="20"/>
        <v>60.409096610374803</v>
      </c>
      <c r="AF33" s="40">
        <f t="shared" si="21"/>
        <v>78.527324307410808</v>
      </c>
    </row>
    <row r="34" spans="1:32" x14ac:dyDescent="0.2">
      <c r="A34" t="str">
        <f>$A$16</f>
        <v>Elementary occupations</v>
      </c>
      <c r="B34" s="18">
        <f t="shared" si="8"/>
        <v>12.954507993367095</v>
      </c>
      <c r="C34" s="18">
        <f t="shared" si="8"/>
        <v>12.542907162938397</v>
      </c>
      <c r="D34" s="18">
        <f t="shared" si="8"/>
        <v>11.490354274225044</v>
      </c>
      <c r="E34" s="18">
        <f t="shared" si="8"/>
        <v>11.505914750733327</v>
      </c>
      <c r="F34" s="18">
        <f t="shared" si="8"/>
        <v>10.874207970926534</v>
      </c>
      <c r="G34" s="11"/>
      <c r="H34" s="40">
        <f t="shared" si="11"/>
        <v>0.23580444331336728</v>
      </c>
      <c r="I34" s="40">
        <f t="shared" si="12"/>
        <v>48.126203288373198</v>
      </c>
      <c r="J34" s="40">
        <f t="shared" si="13"/>
        <v>48.362007731686568</v>
      </c>
      <c r="L34" t="str">
        <f>$A$16</f>
        <v>Elementary occupations</v>
      </c>
      <c r="M34" s="18">
        <f t="shared" ref="M34:Q34" si="34">M16/M$18*100</f>
        <v>12.711530209681076</v>
      </c>
      <c r="N34" s="18">
        <f t="shared" si="34"/>
        <v>12.050056837718834</v>
      </c>
      <c r="O34" s="18">
        <f t="shared" si="34"/>
        <v>11.268520081893021</v>
      </c>
      <c r="P34" s="18">
        <f t="shared" si="34"/>
        <v>11.537783476807936</v>
      </c>
      <c r="Q34" s="18">
        <f t="shared" si="34"/>
        <v>10.910884495294463</v>
      </c>
      <c r="R34" s="11"/>
      <c r="S34" s="40">
        <f t="shared" si="15"/>
        <v>-0.4670157420806253</v>
      </c>
      <c r="T34" s="40">
        <f t="shared" si="16"/>
        <v>39.10309127828836</v>
      </c>
      <c r="U34" s="40">
        <f t="shared" si="17"/>
        <v>38.636075536207734</v>
      </c>
      <c r="W34" t="str">
        <f>$A$16</f>
        <v>Elementary occupations</v>
      </c>
      <c r="X34" s="18">
        <f t="shared" ref="X34:AB34" si="35">X16/X$18*100</f>
        <v>13.235190501780158</v>
      </c>
      <c r="Y34" s="18">
        <f t="shared" si="35"/>
        <v>13.124191572103086</v>
      </c>
      <c r="Z34" s="18">
        <f t="shared" si="35"/>
        <v>11.743967797332008</v>
      </c>
      <c r="AA34" s="18">
        <f t="shared" si="35"/>
        <v>11.470468180073201</v>
      </c>
      <c r="AB34" s="18">
        <f t="shared" si="35"/>
        <v>10.834838180903294</v>
      </c>
      <c r="AC34" s="11"/>
      <c r="AD34" s="40">
        <f t="shared" si="19"/>
        <v>1.0067792341693005</v>
      </c>
      <c r="AE34" s="40">
        <f t="shared" si="20"/>
        <v>58.024313842701204</v>
      </c>
      <c r="AF34" s="40">
        <f t="shared" si="21"/>
        <v>59.031093076870512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5.9152912189040361</v>
      </c>
      <c r="I36" s="43">
        <f t="shared" si="12"/>
        <v>49.114720866933155</v>
      </c>
      <c r="J36" s="43">
        <f t="shared" si="13"/>
        <v>55.030012085837186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2.7954637779195997</v>
      </c>
      <c r="T36" s="43">
        <f t="shared" ref="T36" si="37">IF(O18&gt;0,(T18/O18)*100,0)</f>
        <v>40.561307390265753</v>
      </c>
      <c r="U36" s="43">
        <f t="shared" ref="U36" si="38">IF(O18&gt;0,(U18/O18)*100,0)</f>
        <v>43.356771168185354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9.4820561998844024</v>
      </c>
      <c r="AE36" s="43">
        <f t="shared" ref="AE36" si="40">IF(Z18&gt;0,(AE18/Z18)*100,0)</f>
        <v>58.893471850287682</v>
      </c>
      <c r="AF36" s="43">
        <f t="shared" ref="AF36" si="41">IF(Z18&gt;0,(AF18/Z18)*100,0)</f>
        <v>68.375528050172079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Cumbria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Cumbria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Cumbria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2.5127115194334859</v>
      </c>
      <c r="C46" s="18">
        <f t="shared" si="42"/>
        <v>3.8883532205751248</v>
      </c>
      <c r="D46" s="18">
        <f t="shared" si="42"/>
        <v>0.48519319418593998</v>
      </c>
      <c r="E46" s="18">
        <f t="shared" si="42"/>
        <v>1.1818573362113671</v>
      </c>
      <c r="F46" s="18">
        <f>IF(F$6-D$6 &lt;&gt; 0,(EXP(LN(F8/D8)/(F$6-D$6))-1)*100,0)</f>
        <v>0.94910093868012524</v>
      </c>
      <c r="H46" s="18">
        <f>IF($F$6-$D$6 &lt;&gt; 0,(EXP(LN(1+(H26/100))/($F$6-$D$6))-1)*100,0)</f>
        <v>0.94910093868012524</v>
      </c>
      <c r="I46" s="18">
        <f>IF($F$6-$D$6 &lt;&gt; 0,(EXP(LN(1+(I26/100))/($F$6-$D$6))-1)*100,0)</f>
        <v>3.0121109919351907</v>
      </c>
      <c r="J46" s="18">
        <f>IF($F$6-$D$6 &lt;&gt; 0,(EXP(LN(1+(J26/100))/($F$6-$D$6))-1)*100,0)</f>
        <v>3.6532280990718258</v>
      </c>
      <c r="L46" t="str">
        <f>$A$8</f>
        <v>Managers, directors and senior officials</v>
      </c>
      <c r="M46" s="18">
        <f t="shared" ref="M46:M54" si="43">IF(N$6-M$6 &lt;&gt; 0,(EXP(LN(N8/M8)/(N$6-M$6))-1)*100,0)</f>
        <v>1.732443902949643</v>
      </c>
      <c r="N46" s="18">
        <f t="shared" ref="N46:N54" si="44">IF(O$6-N$6 &lt;&gt; 0,(EXP(LN(O8/N8)/(O$6-N$6))-1)*100,0)</f>
        <v>2.4720198547419026</v>
      </c>
      <c r="O46" s="18">
        <f t="shared" ref="O46:O54" si="45">IF(P$6-O$6 &lt;&gt; 0,(EXP(LN(P8/O8)/(P$6-O$6))-1)*100,0)</f>
        <v>7.4316464445223218E-3</v>
      </c>
      <c r="P46" s="18">
        <f t="shared" ref="P46:P54" si="46">IF(Q$6-P$6 &lt;&gt; 0,(EXP(LN(Q8/P8)/(Q$6-P$6))-1)*100,0)</f>
        <v>0.84688423467413898</v>
      </c>
      <c r="Q46" s="18">
        <f>IF(Q$6-O$6 &lt;&gt; 0,(EXP(LN(Q8/O8)/(Q$6-O$6))-1)*100,0)</f>
        <v>0.56628669150924349</v>
      </c>
      <c r="S46" s="18">
        <f>IF($F$6-$D$6 &lt;&gt; 0,(EXP(LN(1+(S26/100))/($F$6-$D$6))-1)*100,0)</f>
        <v>0.56628669150924349</v>
      </c>
      <c r="T46" s="18">
        <f>IF($F$6-$D$6 &lt;&gt; 0,(EXP(LN(1+(T26/100))/($F$6-$D$6))-1)*100,0)</f>
        <v>2.7060747907966531</v>
      </c>
      <c r="U46" s="18">
        <f>IF($F$6-$D$6 &lt;&gt; 0,(EXP(LN(1+(U26/100))/($F$6-$D$6))-1)*100,0)</f>
        <v>3.1007741874815364</v>
      </c>
      <c r="W46" t="str">
        <f>$A$8</f>
        <v>Managers, directors and senior officials</v>
      </c>
      <c r="X46" s="18">
        <f t="shared" ref="X46:X54" si="47">IF(Y$6-X$6 &lt;&gt; 0,(EXP(LN(Y8/X8)/(Y$6-X$6))-1)*100,0)</f>
        <v>4.1289054037380479</v>
      </c>
      <c r="Y46" s="18">
        <f t="shared" ref="Y46:Y54" si="48">IF(Z$6-Y$6 &lt;&gt; 0,(EXP(LN(Z8/Y8)/(Z$6-Y$6))-1)*100,0)</f>
        <v>6.6564825068588407</v>
      </c>
      <c r="Z46" s="18">
        <f t="shared" ref="Z46:Z54" si="49">IF(AA$6-Z$6 &lt;&gt; 0,(EXP(LN(AA8/Z8)/(AA$6-Z$6))-1)*100,0)</f>
        <v>1.3585095174888595</v>
      </c>
      <c r="AA46" s="18">
        <f t="shared" ref="AA46:AA54" si="50">IF(AB$6-AA$6 &lt;&gt; 0,(EXP(LN(AB8/AA8)/(AB$6-AA$6))-1)*100,0)</f>
        <v>1.7469354030466677</v>
      </c>
      <c r="AB46" s="18">
        <f>IF(AB$6-Z$6 &lt;&gt; 0,(EXP(LN(AB8/Z8)/(AB$6-Z$6))-1)*100,0)</f>
        <v>1.6172949972683481</v>
      </c>
      <c r="AD46" s="18">
        <f>IF($F$6-$D$6 &lt;&gt; 0,(EXP(LN(1+(AD26/100))/($F$6-$D$6))-1)*100,0)</f>
        <v>1.6172949972683481</v>
      </c>
      <c r="AE46" s="18">
        <f>IF($F$6-$D$6 &lt;&gt; 0,(EXP(LN(1+(AE26/100))/($F$6-$D$6))-1)*100,0)</f>
        <v>3.5545181086304334</v>
      </c>
      <c r="AF46" s="18">
        <f>IF($F$6-$D$6 &lt;&gt; 0,(EXP(LN(1+(AF26/100))/($F$6-$D$6))-1)*100,0)</f>
        <v>4.5909960284646667</v>
      </c>
    </row>
    <row r="47" spans="1:32" x14ac:dyDescent="0.2">
      <c r="A47" t="str">
        <f>$A$9</f>
        <v>Professional occupations</v>
      </c>
      <c r="B47" s="18">
        <f t="shared" si="42"/>
        <v>1.6605592356072396</v>
      </c>
      <c r="C47" s="18">
        <f t="shared" si="42"/>
        <v>5.1022274748108165</v>
      </c>
      <c r="D47" s="18">
        <f t="shared" si="42"/>
        <v>1.5067483353750966</v>
      </c>
      <c r="E47" s="18">
        <f t="shared" si="42"/>
        <v>1.1275375007194999</v>
      </c>
      <c r="F47" s="18">
        <f>IF(F$6-D$6 &lt;&gt; 0,(EXP(LN(F9/D9)/(F$6-D$6))-1)*100,0)</f>
        <v>1.253783443344747</v>
      </c>
      <c r="H47" s="18">
        <f t="shared" ref="H47:J56" si="51">IF($F$6-$D$6 &lt;&gt; 0,(EXP(LN(1+(H27/100))/($F$6-$D$6))-1)*100,0)</f>
        <v>1.253783443344747</v>
      </c>
      <c r="I47" s="18">
        <f t="shared" si="51"/>
        <v>2.8023915432535462</v>
      </c>
      <c r="J47" s="18">
        <f t="shared" si="51"/>
        <v>3.6785708675074025</v>
      </c>
      <c r="L47" t="str">
        <f>$A$9</f>
        <v>Professional occupations</v>
      </c>
      <c r="M47" s="18">
        <f t="shared" si="43"/>
        <v>1.9540004038617553</v>
      </c>
      <c r="N47" s="18">
        <f t="shared" si="44"/>
        <v>3.413810796140293</v>
      </c>
      <c r="O47" s="18">
        <f t="shared" si="45"/>
        <v>1.0835800560206721</v>
      </c>
      <c r="P47" s="18">
        <f t="shared" si="46"/>
        <v>0.71161777893415934</v>
      </c>
      <c r="Q47" s="18">
        <f>IF(Q$6-O$6 &lt;&gt; 0,(EXP(LN(Q9/O9)/(Q$6-O$6))-1)*100,0)</f>
        <v>0.83545287447561734</v>
      </c>
      <c r="S47" s="18">
        <f t="shared" ref="S47:U47" si="52">IF($F$6-$D$6 &lt;&gt; 0,(EXP(LN(1+(S27/100))/($F$6-$D$6))-1)*100,0)</f>
        <v>0.83545287447561734</v>
      </c>
      <c r="T47" s="18">
        <f t="shared" si="52"/>
        <v>2.2898159741674862</v>
      </c>
      <c r="U47" s="18">
        <f t="shared" si="52"/>
        <v>2.9083544755944324</v>
      </c>
      <c r="W47" t="str">
        <f>$A$9</f>
        <v>Professional occupations</v>
      </c>
      <c r="X47" s="18">
        <f t="shared" si="47"/>
        <v>1.3369353348551272</v>
      </c>
      <c r="Y47" s="18">
        <f t="shared" si="48"/>
        <v>6.9927895673028928</v>
      </c>
      <c r="Z47" s="18">
        <f t="shared" si="49"/>
        <v>1.9569171062369328</v>
      </c>
      <c r="AA47" s="18">
        <f t="shared" si="50"/>
        <v>1.5430620507789206</v>
      </c>
      <c r="AB47" s="18">
        <f>IF(AB$6-Z$6 &lt;&gt; 0,(EXP(LN(AB9/Z9)/(AB$6-Z$6))-1)*100,0)</f>
        <v>1.6808267443884528</v>
      </c>
      <c r="AD47" s="18">
        <f t="shared" ref="AD47:AF47" si="53">IF($F$6-$D$6 &lt;&gt; 0,(EXP(LN(1+(AD27/100))/($F$6-$D$6))-1)*100,0)</f>
        <v>1.6808267443884528</v>
      </c>
      <c r="AE47" s="18">
        <f t="shared" si="53"/>
        <v>3.3195707721302758</v>
      </c>
      <c r="AF47" s="18">
        <f t="shared" si="53"/>
        <v>4.4307434768856124</v>
      </c>
    </row>
    <row r="48" spans="1:32" x14ac:dyDescent="0.2">
      <c r="A48" t="str">
        <f>$A$10</f>
        <v>Associate professional occupations</v>
      </c>
      <c r="B48" s="18">
        <f t="shared" si="42"/>
        <v>2.2221944097711832</v>
      </c>
      <c r="C48" s="18">
        <f t="shared" si="42"/>
        <v>3.1138220909961323</v>
      </c>
      <c r="D48" s="18">
        <f t="shared" si="42"/>
        <v>-0.84159739417284385</v>
      </c>
      <c r="E48" s="18">
        <f t="shared" si="42"/>
        <v>0.74595171222164858</v>
      </c>
      <c r="F48" s="18">
        <f t="shared" ref="F48:F56" si="54">IF(F$6-D$6 &lt;&gt; 0,(EXP(LN(F10/D10)/(F$6-D$6))-1)*100,0)</f>
        <v>0.21396447197121748</v>
      </c>
      <c r="H48" s="18">
        <f t="shared" si="51"/>
        <v>0.21396447197121748</v>
      </c>
      <c r="I48" s="18">
        <f t="shared" si="51"/>
        <v>2.5093771222989059</v>
      </c>
      <c r="J48" s="18">
        <f t="shared" si="51"/>
        <v>2.6613115430054846</v>
      </c>
      <c r="L48" t="str">
        <f>$A$10</f>
        <v>Associate professional occupations</v>
      </c>
      <c r="M48" s="18">
        <f t="shared" si="43"/>
        <v>2.2313829638797467</v>
      </c>
      <c r="N48" s="18">
        <f t="shared" si="44"/>
        <v>1.5335493495748809</v>
      </c>
      <c r="O48" s="18">
        <f t="shared" si="45"/>
        <v>-2.0277171239004188</v>
      </c>
      <c r="P48" s="18">
        <f>IF(Q$6-P$6 &lt;&gt; 0,(EXP(LN(Q10/P10)/(Q$6-P$6))-1)*100,0)</f>
        <v>0.12349883613800294</v>
      </c>
      <c r="Q48" s="18">
        <f t="shared" ref="Q48:Q54" si="55">IF(Q$6-O$6 &lt;&gt; 0,(EXP(LN(Q10/O10)/(Q$6-O$6))-1)*100,0)</f>
        <v>-0.59877092326232617</v>
      </c>
      <c r="S48" s="18">
        <f t="shared" ref="S48:U48" si="56">IF($F$6-$D$6 &lt;&gt; 0,(EXP(LN(1+(S28/100))/($F$6-$D$6))-1)*100,0)</f>
        <v>-0.59877092326232617</v>
      </c>
      <c r="T48" s="18">
        <f t="shared" si="56"/>
        <v>1.962152341721457</v>
      </c>
      <c r="U48" s="18">
        <f t="shared" si="56"/>
        <v>1.5109125925401923</v>
      </c>
      <c r="W48" t="str">
        <f>$A$10</f>
        <v>Associate professional occupations</v>
      </c>
      <c r="X48" s="18">
        <f t="shared" si="47"/>
        <v>2.2108901683502769</v>
      </c>
      <c r="Y48" s="18">
        <f t="shared" si="48"/>
        <v>5.0589311658667979</v>
      </c>
      <c r="Z48" s="18">
        <f t="shared" si="49"/>
        <v>0.49925912749679835</v>
      </c>
      <c r="AA48" s="18">
        <f t="shared" si="50"/>
        <v>1.3627708366669822</v>
      </c>
      <c r="AB48" s="18">
        <f t="shared" ref="AB48:AB54" si="57">IF(AB$6-Z$6 &lt;&gt; 0,(EXP(LN(AB10/Z10)/(AB$6-Z$6))-1)*100,0)</f>
        <v>1.0741123458076096</v>
      </c>
      <c r="AD48" s="18">
        <f t="shared" ref="AD48:AF48" si="58">IF($F$6-$D$6 &lt;&gt; 0,(EXP(LN(1+(AD28/100))/($F$6-$D$6))-1)*100,0)</f>
        <v>1.0741123458076096</v>
      </c>
      <c r="AE48" s="18">
        <f t="shared" si="58"/>
        <v>3.1111931823647243</v>
      </c>
      <c r="AF48" s="18">
        <f t="shared" si="58"/>
        <v>3.8296584108318932</v>
      </c>
    </row>
    <row r="49" spans="1:32" x14ac:dyDescent="0.2">
      <c r="A49" t="str">
        <f>$A$11</f>
        <v>Administrative and secretarial occupations</v>
      </c>
      <c r="B49" s="18">
        <f t="shared" si="42"/>
        <v>-0.54836411387876316</v>
      </c>
      <c r="C49" s="18">
        <f t="shared" si="42"/>
        <v>3.1678301597919623</v>
      </c>
      <c r="D49" s="18">
        <f t="shared" si="42"/>
        <v>-1.080515865220244</v>
      </c>
      <c r="E49" s="18">
        <f t="shared" si="42"/>
        <v>-0.69727302666805491</v>
      </c>
      <c r="F49" s="18">
        <f t="shared" si="54"/>
        <v>-0.82518533321382925</v>
      </c>
      <c r="H49" s="18">
        <f t="shared" si="51"/>
        <v>-0.82518533321382925</v>
      </c>
      <c r="I49" s="18">
        <f t="shared" si="51"/>
        <v>2.5452136477825738</v>
      </c>
      <c r="J49" s="18">
        <f t="shared" si="51"/>
        <v>1.9755293877316893</v>
      </c>
      <c r="L49" t="str">
        <f>$A$11</f>
        <v>Administrative and secretarial occupations</v>
      </c>
      <c r="M49" s="18">
        <f t="shared" si="43"/>
        <v>-0.7380463799480097</v>
      </c>
      <c r="N49" s="18">
        <f t="shared" si="44"/>
        <v>16.589182616870236</v>
      </c>
      <c r="O49" s="18">
        <f t="shared" si="45"/>
        <v>-0.59879940529750098</v>
      </c>
      <c r="P49" s="18">
        <f t="shared" si="46"/>
        <v>1.081817113820982</v>
      </c>
      <c r="Q49" s="18">
        <f t="shared" si="55"/>
        <v>0.51847789316274984</v>
      </c>
      <c r="S49" s="18">
        <f t="shared" ref="S49:U49" si="59">IF($F$6-$D$6 &lt;&gt; 0,(EXP(LN(1+(S29/100))/($F$6-$D$6))-1)*100,0)</f>
        <v>0.51847789316274984</v>
      </c>
      <c r="T49" s="18">
        <f t="shared" si="59"/>
        <v>2.1477512258668341</v>
      </c>
      <c r="U49" s="18">
        <f t="shared" si="59"/>
        <v>2.5365709271262027</v>
      </c>
      <c r="W49" t="str">
        <f>$A$11</f>
        <v>Administrative and secretarial occupations</v>
      </c>
      <c r="X49" s="18">
        <f t="shared" si="47"/>
        <v>-0.47172226311321674</v>
      </c>
      <c r="Y49" s="18">
        <f t="shared" si="48"/>
        <v>-2.2189038519240034</v>
      </c>
      <c r="Z49" s="18">
        <f t="shared" si="49"/>
        <v>-1.3144036971537876</v>
      </c>
      <c r="AA49" s="18">
        <f t="shared" si="50"/>
        <v>-1.6989252670288946</v>
      </c>
      <c r="AB49" s="18">
        <f t="shared" si="57"/>
        <v>-1.5709181728599919</v>
      </c>
      <c r="AD49" s="18">
        <f t="shared" ref="AD49:AF49" si="60">IF($F$6-$D$6 &lt;&gt; 0,(EXP(LN(1+(AD29/100))/($F$6-$D$6))-1)*100,0)</f>
        <v>-1.5709181728599919</v>
      </c>
      <c r="AE49" s="18">
        <f t="shared" si="60"/>
        <v>2.7280469897504656</v>
      </c>
      <c r="AF49" s="18">
        <f t="shared" si="60"/>
        <v>1.6909567249517199</v>
      </c>
    </row>
    <row r="50" spans="1:32" x14ac:dyDescent="0.2">
      <c r="A50" t="str">
        <f>$A$12</f>
        <v>Skilled trades occupations</v>
      </c>
      <c r="B50" s="18">
        <f t="shared" si="42"/>
        <v>7.0643170317463699E-3</v>
      </c>
      <c r="C50" s="18">
        <f t="shared" si="42"/>
        <v>-11.856807232871279</v>
      </c>
      <c r="D50" s="18">
        <f t="shared" si="42"/>
        <v>-0.61377251348754269</v>
      </c>
      <c r="E50" s="18">
        <f t="shared" si="42"/>
        <v>-0.59574802930368875</v>
      </c>
      <c r="F50" s="18">
        <f t="shared" si="54"/>
        <v>-0.60175655387834093</v>
      </c>
      <c r="H50" s="18">
        <f t="shared" si="51"/>
        <v>-0.60175655387834093</v>
      </c>
      <c r="I50" s="18">
        <f t="shared" si="51"/>
        <v>2.2871327864877333</v>
      </c>
      <c r="J50" s="18">
        <f t="shared" si="51"/>
        <v>1.8540701294745388</v>
      </c>
      <c r="L50" t="str">
        <f>$A$12</f>
        <v>Skilled trades occupations</v>
      </c>
      <c r="M50" s="18">
        <f t="shared" si="43"/>
        <v>0.51620752434426986</v>
      </c>
      <c r="N50" s="18">
        <f t="shared" si="44"/>
        <v>-14.048225559523297</v>
      </c>
      <c r="O50" s="18">
        <f t="shared" si="45"/>
        <v>-0.86511047150966691</v>
      </c>
      <c r="P50" s="18">
        <f t="shared" si="46"/>
        <v>-0.79299279604075901</v>
      </c>
      <c r="Q50" s="18">
        <f t="shared" si="55"/>
        <v>-0.81703784858625506</v>
      </c>
      <c r="S50" s="18">
        <f t="shared" ref="S50:U50" si="61">IF($F$6-$D$6 &lt;&gt; 0,(EXP(LN(1+(S30/100))/($F$6-$D$6))-1)*100,0)</f>
        <v>-0.81703784858625506</v>
      </c>
      <c r="T50" s="18">
        <f t="shared" si="61"/>
        <v>2.1276001353107032</v>
      </c>
      <c r="U50" s="18">
        <f t="shared" si="61"/>
        <v>1.5287629650856172</v>
      </c>
      <c r="W50" t="str">
        <f>$A$12</f>
        <v>Skilled trades occupations</v>
      </c>
      <c r="X50" s="18">
        <f t="shared" si="47"/>
        <v>-3.9610439295621025</v>
      </c>
      <c r="Y50" s="18">
        <f t="shared" si="48"/>
        <v>7.3024352725952646</v>
      </c>
      <c r="Z50" s="18">
        <f t="shared" si="49"/>
        <v>1.0788789886584604</v>
      </c>
      <c r="AA50" s="18">
        <f t="shared" si="50"/>
        <v>0.5818453476533092</v>
      </c>
      <c r="AB50" s="18">
        <f t="shared" si="57"/>
        <v>0.74725107101563104</v>
      </c>
      <c r="AD50" s="18">
        <f t="shared" ref="AD50:AF50" si="62">IF($F$6-$D$6 &lt;&gt; 0,(EXP(LN(1+(AD30/100))/($F$6-$D$6))-1)*100,0)</f>
        <v>0.74725107101563104</v>
      </c>
      <c r="AE50" s="18">
        <f t="shared" si="62"/>
        <v>3.316489367923614</v>
      </c>
      <c r="AF50" s="18">
        <f t="shared" si="62"/>
        <v>3.7992033939008518</v>
      </c>
    </row>
    <row r="51" spans="1:32" x14ac:dyDescent="0.2">
      <c r="A51" t="str">
        <f>$A$13</f>
        <v>Caring, leisure and other service occupations</v>
      </c>
      <c r="B51" s="18">
        <f t="shared" si="42"/>
        <v>-1.2304734522960548</v>
      </c>
      <c r="C51" s="18">
        <f t="shared" si="42"/>
        <v>-4.1678998588498555</v>
      </c>
      <c r="D51" s="18">
        <f t="shared" si="42"/>
        <v>1.594968568537225</v>
      </c>
      <c r="E51" s="18">
        <f t="shared" si="42"/>
        <v>1.000488516825726</v>
      </c>
      <c r="F51" s="18">
        <f t="shared" si="54"/>
        <v>1.198261016217983</v>
      </c>
      <c r="H51" s="18">
        <f t="shared" si="51"/>
        <v>1.198261016217983</v>
      </c>
      <c r="I51" s="18">
        <f t="shared" si="51"/>
        <v>3.1920098684136811</v>
      </c>
      <c r="J51" s="18">
        <f t="shared" si="51"/>
        <v>3.9876275982924314</v>
      </c>
      <c r="L51" t="str">
        <f>$A$13</f>
        <v>Caring, leisure and other service occupations</v>
      </c>
      <c r="M51" s="18">
        <f t="shared" si="43"/>
        <v>-0.11807096079421431</v>
      </c>
      <c r="N51" s="18">
        <f t="shared" si="44"/>
        <v>-5.8229838088041497</v>
      </c>
      <c r="O51" s="18">
        <f t="shared" si="45"/>
        <v>2.3061269527145045</v>
      </c>
      <c r="P51" s="18">
        <f t="shared" si="46"/>
        <v>1.3420999901910147</v>
      </c>
      <c r="Q51" s="18">
        <f t="shared" si="55"/>
        <v>1.6624287281967742</v>
      </c>
      <c r="S51" s="18">
        <f t="shared" ref="S51:U51" si="63">IF($F$6-$D$6 &lt;&gt; 0,(EXP(LN(1+(S31/100))/($F$6-$D$6))-1)*100,0)</f>
        <v>1.6624287281967742</v>
      </c>
      <c r="T51" s="18">
        <f t="shared" si="63"/>
        <v>2.7327604315929177</v>
      </c>
      <c r="U51" s="18">
        <f t="shared" si="63"/>
        <v>3.9150535287151511</v>
      </c>
      <c r="W51" t="str">
        <f>$A$13</f>
        <v>Caring, leisure and other service occupations</v>
      </c>
      <c r="X51" s="18">
        <f t="shared" si="47"/>
        <v>-1.4823116105799339</v>
      </c>
      <c r="Y51" s="18">
        <f t="shared" si="48"/>
        <v>-3.780125487077024</v>
      </c>
      <c r="Z51" s="18">
        <f t="shared" si="49"/>
        <v>1.42904651129383</v>
      </c>
      <c r="AA51" s="18">
        <f t="shared" si="50"/>
        <v>0.91713964549691163</v>
      </c>
      <c r="AB51" s="18">
        <f t="shared" si="57"/>
        <v>1.0874875587276511</v>
      </c>
      <c r="AD51" s="18">
        <f t="shared" ref="AD51:AF51" si="64">IF($F$6-$D$6 &lt;&gt; 0,(EXP(LN(1+(AD31/100))/($F$6-$D$6))-1)*100,0)</f>
        <v>1.0874875587276511</v>
      </c>
      <c r="AE51" s="18">
        <f t="shared" si="64"/>
        <v>3.2934054688820824</v>
      </c>
      <c r="AF51" s="18">
        <f t="shared" si="64"/>
        <v>4.0041706847036451</v>
      </c>
    </row>
    <row r="52" spans="1:32" x14ac:dyDescent="0.2">
      <c r="A52" t="str">
        <f>$A$14</f>
        <v>Sales and customer service occupations</v>
      </c>
      <c r="B52" s="18">
        <f t="shared" si="42"/>
        <v>0.85808771812341256</v>
      </c>
      <c r="C52" s="18">
        <f t="shared" si="42"/>
        <v>-2.7317572806088486</v>
      </c>
      <c r="D52" s="18">
        <f t="shared" si="42"/>
        <v>0.10926880894517321</v>
      </c>
      <c r="E52" s="18">
        <f t="shared" si="42"/>
        <v>0.11281780533911601</v>
      </c>
      <c r="F52" s="18">
        <f t="shared" si="54"/>
        <v>0.11163479256177666</v>
      </c>
      <c r="H52" s="18">
        <f t="shared" si="51"/>
        <v>0.11163479256177666</v>
      </c>
      <c r="I52" s="18">
        <f t="shared" si="51"/>
        <v>2.5779585448047371</v>
      </c>
      <c r="J52" s="18">
        <f t="shared" si="51"/>
        <v>2.6563224101605387</v>
      </c>
      <c r="L52" t="str">
        <f>$A$14</f>
        <v>Sales and customer service occupations</v>
      </c>
      <c r="M52" s="18">
        <f t="shared" si="43"/>
        <v>0.51202911427388198</v>
      </c>
      <c r="N52" s="18">
        <f t="shared" si="44"/>
        <v>-1.257289144735918</v>
      </c>
      <c r="O52" s="18">
        <f t="shared" si="45"/>
        <v>0.65311814277277946</v>
      </c>
      <c r="P52" s="18">
        <f t="shared" si="46"/>
        <v>0.38314969252808417</v>
      </c>
      <c r="Q52" s="18">
        <f t="shared" si="55"/>
        <v>0.47305862428248524</v>
      </c>
      <c r="S52" s="18">
        <f t="shared" ref="S52:U52" si="65">IF($F$6-$D$6 &lt;&gt; 0,(EXP(LN(1+(S32/100))/($F$6-$D$6))-1)*100,0)</f>
        <v>0.47305862428248524</v>
      </c>
      <c r="T52" s="18">
        <f t="shared" si="65"/>
        <v>2.0015334224407599</v>
      </c>
      <c r="U52" s="18">
        <f t="shared" si="65"/>
        <v>2.3629884639554621</v>
      </c>
      <c r="W52" t="str">
        <f>$A$14</f>
        <v>Sales and customer service occupations</v>
      </c>
      <c r="X52" s="18">
        <f t="shared" si="47"/>
        <v>1.0676539425245046</v>
      </c>
      <c r="Y52" s="18">
        <f t="shared" si="48"/>
        <v>-3.6124403188580345</v>
      </c>
      <c r="Z52" s="18">
        <f t="shared" si="49"/>
        <v>-0.22942258216689382</v>
      </c>
      <c r="AA52" s="18">
        <f t="shared" si="50"/>
        <v>-6.3547345062986427E-2</v>
      </c>
      <c r="AB52" s="18">
        <f t="shared" si="57"/>
        <v>-0.11886971021548565</v>
      </c>
      <c r="AD52" s="18">
        <f t="shared" ref="AD52:AF52" si="66">IF($F$6-$D$6 &lt;&gt; 0,(EXP(LN(1+(AD32/100))/($F$6-$D$6))-1)*100,0)</f>
        <v>-0.11886971021548565</v>
      </c>
      <c r="AE52" s="18">
        <f t="shared" si="66"/>
        <v>2.9095138062266601</v>
      </c>
      <c r="AF52" s="18">
        <f t="shared" si="66"/>
        <v>2.8301859655359252</v>
      </c>
    </row>
    <row r="53" spans="1:32" x14ac:dyDescent="0.2">
      <c r="A53" t="str">
        <f>$A$15</f>
        <v>Process, plant and machine operatives</v>
      </c>
      <c r="B53" s="18">
        <f t="shared" si="42"/>
        <v>0.79822661948956153</v>
      </c>
      <c r="C53" s="18">
        <f t="shared" si="42"/>
        <v>-12.167743933818498</v>
      </c>
      <c r="D53" s="18">
        <f t="shared" si="42"/>
        <v>1.5584917914035046</v>
      </c>
      <c r="E53" s="18">
        <f t="shared" si="42"/>
        <v>-0.32096827102582326</v>
      </c>
      <c r="F53" s="18">
        <f t="shared" si="54"/>
        <v>0.30162165676401731</v>
      </c>
      <c r="H53" s="18">
        <f t="shared" si="51"/>
        <v>0.30162165676401731</v>
      </c>
      <c r="I53" s="18">
        <f t="shared" si="51"/>
        <v>2.7011574082722811</v>
      </c>
      <c r="J53" s="18">
        <f t="shared" si="51"/>
        <v>2.910279315936215</v>
      </c>
      <c r="L53" t="str">
        <f>$A$15</f>
        <v>Process, plant and machine operatives</v>
      </c>
      <c r="M53" s="18">
        <f t="shared" si="43"/>
        <v>1.0149034569676418</v>
      </c>
      <c r="N53" s="18">
        <f t="shared" si="44"/>
        <v>-11.900645624117622</v>
      </c>
      <c r="O53" s="18">
        <f t="shared" si="45"/>
        <v>1.2009156694080092</v>
      </c>
      <c r="P53" s="18">
        <f t="shared" si="46"/>
        <v>-0.31706380050546823</v>
      </c>
      <c r="Q53" s="18">
        <f t="shared" si="55"/>
        <v>0.18638243271609234</v>
      </c>
      <c r="S53" s="18">
        <f t="shared" ref="S53:U53" si="67">IF($F$6-$D$6 &lt;&gt; 0,(EXP(LN(1+(S33/100))/($F$6-$D$6))-1)*100,0)</f>
        <v>0.18638243271609234</v>
      </c>
      <c r="T53" s="18">
        <f t="shared" si="67"/>
        <v>2.632359523585559</v>
      </c>
      <c r="U53" s="18">
        <f t="shared" si="67"/>
        <v>2.7624489742535285</v>
      </c>
      <c r="W53" t="str">
        <f>$A$15</f>
        <v>Process, plant and machine operatives</v>
      </c>
      <c r="X53" s="18">
        <f t="shared" si="47"/>
        <v>-0.72739011188446279</v>
      </c>
      <c r="Y53" s="18">
        <f t="shared" si="48"/>
        <v>-14.132261916176603</v>
      </c>
      <c r="Z53" s="18">
        <f t="shared" si="49"/>
        <v>4.1067638313339039</v>
      </c>
      <c r="AA53" s="18">
        <f t="shared" si="50"/>
        <v>-0.34657745821562447</v>
      </c>
      <c r="AB53" s="18">
        <f t="shared" si="57"/>
        <v>1.1162903147429182</v>
      </c>
      <c r="AD53" s="18">
        <f t="shared" ref="AD53:AF53" si="68">IF($F$6-$D$6 &lt;&gt; 0,(EXP(LN(1+(AD33/100))/($F$6-$D$6))-1)*100,0)</f>
        <v>1.1162903147429182</v>
      </c>
      <c r="AE53" s="18">
        <f t="shared" si="68"/>
        <v>3.2005312335527725</v>
      </c>
      <c r="AF53" s="18">
        <f t="shared" si="68"/>
        <v>3.9394257468468474</v>
      </c>
    </row>
    <row r="54" spans="1:32" x14ac:dyDescent="0.2">
      <c r="A54" t="str">
        <f>$A$16</f>
        <v>Elementary occupations</v>
      </c>
      <c r="B54" s="18">
        <f t="shared" si="42"/>
        <v>-0.12121647425411552</v>
      </c>
      <c r="C54" s="18">
        <f t="shared" si="42"/>
        <v>-10.605191984278427</v>
      </c>
      <c r="D54" s="18">
        <f t="shared" si="42"/>
        <v>0.42352110425540879</v>
      </c>
      <c r="E54" s="18">
        <f t="shared" si="42"/>
        <v>-0.18758454269340863</v>
      </c>
      <c r="F54" s="18">
        <f t="shared" si="54"/>
        <v>1.5703023523561122E-2</v>
      </c>
      <c r="H54" s="18">
        <f t="shared" si="51"/>
        <v>1.5703023523561122E-2</v>
      </c>
      <c r="I54" s="18">
        <f t="shared" si="51"/>
        <v>2.6539013707479686</v>
      </c>
      <c r="J54" s="18">
        <f t="shared" si="51"/>
        <v>2.6647877101354522</v>
      </c>
      <c r="L54" t="str">
        <f>$A$16</f>
        <v>Elementary occupations</v>
      </c>
      <c r="M54" s="18">
        <f t="shared" si="43"/>
        <v>-0.40952801077744905</v>
      </c>
      <c r="N54" s="18">
        <f t="shared" si="44"/>
        <v>-10.051360196327085</v>
      </c>
      <c r="O54" s="18">
        <f t="shared" si="45"/>
        <v>0.61139303977497672</v>
      </c>
      <c r="P54" s="18">
        <f t="shared" si="46"/>
        <v>-0.35095946716298121</v>
      </c>
      <c r="Q54" s="18">
        <f t="shared" si="55"/>
        <v>-3.120244221157531E-2</v>
      </c>
      <c r="S54" s="18">
        <f t="shared" ref="S54:U54" si="69">IF($F$6-$D$6 &lt;&gt; 0,(EXP(LN(1+(S34/100))/($F$6-$D$6))-1)*100,0)</f>
        <v>-3.120244221157531E-2</v>
      </c>
      <c r="T54" s="18">
        <f t="shared" si="69"/>
        <v>2.2246860482834974</v>
      </c>
      <c r="U54" s="18">
        <f t="shared" si="69"/>
        <v>2.2017699519275569</v>
      </c>
      <c r="W54" t="str">
        <f>$A$16</f>
        <v>Elementary occupations</v>
      </c>
      <c r="X54" s="18">
        <f t="shared" si="47"/>
        <v>0.19576263214207135</v>
      </c>
      <c r="Y54" s="18">
        <f t="shared" si="48"/>
        <v>-11.204938924041253</v>
      </c>
      <c r="Z54" s="18">
        <f t="shared" si="49"/>
        <v>0.21580056541659065</v>
      </c>
      <c r="AA54" s="18">
        <f t="shared" si="50"/>
        <v>-7.6092383967885091E-3</v>
      </c>
      <c r="AB54" s="18">
        <f t="shared" si="57"/>
        <v>6.6805303016148621E-2</v>
      </c>
      <c r="AD54" s="18">
        <f t="shared" ref="AD54:AF54" si="70">IF($F$6-$D$6 &lt;&gt; 0,(EXP(LN(1+(AD34/100))/($F$6-$D$6))-1)*100,0)</f>
        <v>6.6805303016148621E-2</v>
      </c>
      <c r="AE54" s="18">
        <f t="shared" si="70"/>
        <v>3.0975300612217538</v>
      </c>
      <c r="AF54" s="18">
        <f t="shared" si="70"/>
        <v>3.1411896341802636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0.68828022604123795</v>
      </c>
      <c r="C56" s="26">
        <f>IF(D$6-C$6 &lt;&gt; 0,(EXP(LN(D18/C18)/(D$6-C$6))-1)*100,0)</f>
        <v>-2.4163440891364685</v>
      </c>
      <c r="D56" s="26">
        <f>IF(E$6-D$6 &lt;&gt; 0,(EXP(LN(E18/D18)/(E$6-D$6))-1)*100,0)</f>
        <v>0.39634405872066569</v>
      </c>
      <c r="E56" s="26">
        <f>IF(F$6-E$6 &lt;&gt; 0,(EXP(LN(F18/E18)/(F$6-E$6))-1)*100,0)</f>
        <v>0.37762536419247983</v>
      </c>
      <c r="F56" s="26">
        <f t="shared" si="54"/>
        <v>0.38386454121834834</v>
      </c>
      <c r="H56" s="26">
        <f t="shared" si="51"/>
        <v>0.38386454121834834</v>
      </c>
      <c r="I56" s="26">
        <f t="shared" ref="I56" si="71">IF($F$6-$D$6 &lt;&gt; 0,(EXP(LN(1+(I36/100))/($F$6-$D$6))-1)*100,0)</f>
        <v>2.6994303466888248</v>
      </c>
      <c r="J56" s="26">
        <f t="shared" ref="J56" si="72">IF($F$6-$D$6 &lt;&gt; 0,(EXP(LN(1+(J36/100))/($F$6-$D$6))-1)*100,0)</f>
        <v>2.9661289042202554</v>
      </c>
      <c r="L56" s="24" t="str">
        <f>$A$18</f>
        <v>All occupations</v>
      </c>
      <c r="M56" s="26">
        <f>IF(N$6-M$6 &lt;&gt; 0,(EXP(LN(N18/M18)/(N$6-M$6))-1)*100,0)</f>
        <v>0.92993074636462669</v>
      </c>
      <c r="N56" s="26">
        <f>IF(O$6-N$6 &lt;&gt; 0,(EXP(LN(O18/N18)/(O$6-N$6))-1)*100,0)</f>
        <v>-3.8129040696821326</v>
      </c>
      <c r="O56" s="26">
        <f>IF(P$6-O$6 &lt;&gt; 0,(EXP(LN(P18/O18)/(P$6-O$6))-1)*100,0)</f>
        <v>0.13734254509825128</v>
      </c>
      <c r="P56" s="26">
        <f>IF(Q$6-P$6 &lt;&gt; 0,(EXP(LN(Q18/P18)/(Q$6-P$6))-1)*100,0)</f>
        <v>0.20730080724360445</v>
      </c>
      <c r="Q56" s="26">
        <f t="shared" ref="Q56" si="73">IF(Q$6-O$6 &lt;&gt; 0,(EXP(LN(Q18/O18)/(Q$6-O$6))-1)*100,0)</f>
        <v>0.18397595771852959</v>
      </c>
      <c r="S56" s="26">
        <f t="shared" ref="S56:U56" si="74">IF($F$6-$D$6 &lt;&gt; 0,(EXP(LN(1+(S36/100))/($F$6-$D$6))-1)*100,0)</f>
        <v>0.18397595771852959</v>
      </c>
      <c r="T56" s="26">
        <f t="shared" si="74"/>
        <v>2.2957802434171448</v>
      </c>
      <c r="U56" s="26">
        <f t="shared" si="74"/>
        <v>2.430166985184079</v>
      </c>
      <c r="W56" s="24" t="str">
        <f>$A$18</f>
        <v>All occupations</v>
      </c>
      <c r="X56" s="26">
        <f>IF(Y$6-X$6 &lt;&gt; 0,(EXP(LN(Y18/X18)/(Y$6-X$6))-1)*100,0)</f>
        <v>0.40694749073202363</v>
      </c>
      <c r="Y56" s="26">
        <f>IF(Z$6-Y$6 &lt;&gt; 0,(EXP(LN(Z18/Y18)/(Z$6-Y$6))-1)*100,0)</f>
        <v>-0.76919382542725012</v>
      </c>
      <c r="Z56" s="26">
        <f>IF(AA$6-Z$6 &lt;&gt; 0,(EXP(LN(AA18/Z18)/(AA$6-Z$6))-1)*100,0)</f>
        <v>0.6892118932052993</v>
      </c>
      <c r="AA56" s="26">
        <f>IF(AB$6-AA$6 &lt;&gt; 0,(EXP(LN(AB18/AA18)/(AB$6-AA$6))-1)*100,0)</f>
        <v>0.56406584711103935</v>
      </c>
      <c r="AB56" s="26">
        <f t="shared" ref="AB56" si="75">IF(AB$6-Z$6 &lt;&gt; 0,(EXP(LN(AB18/Z18)/(AB$6-Z$6))-1)*100,0)</f>
        <v>0.60576390366582356</v>
      </c>
      <c r="AD56" s="26">
        <f t="shared" ref="AD56:AF56" si="76">IF($F$6-$D$6 &lt;&gt; 0,(EXP(LN(1+(AD36/100))/($F$6-$D$6))-1)*100,0)</f>
        <v>0.60576390366582356</v>
      </c>
      <c r="AE56" s="26">
        <f t="shared" si="76"/>
        <v>3.1352368559165678</v>
      </c>
      <c r="AF56" s="26">
        <f t="shared" si="76"/>
        <v>3.5345415330881202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2.3631626952555784</v>
      </c>
      <c r="C64" s="27">
        <f t="shared" si="77"/>
        <v>0.97237516970364268</v>
      </c>
      <c r="D64" s="27">
        <f t="shared" si="77"/>
        <v>0.63640566303767798</v>
      </c>
      <c r="E64" s="27">
        <f t="shared" si="77"/>
        <v>3.3183303170919807</v>
      </c>
      <c r="F64" s="27">
        <f>F8-D8</f>
        <v>3.9547359801296587</v>
      </c>
      <c r="L64" t="str">
        <f>$A$8</f>
        <v>Managers, directors and senior officials</v>
      </c>
      <c r="M64" s="27">
        <f t="shared" ref="M64:M72" si="78">N8-M8</f>
        <v>1.0984122748525778</v>
      </c>
      <c r="N64" s="27">
        <f t="shared" ref="N64:N72" si="79">O8-N8</f>
        <v>0.40894676721409695</v>
      </c>
      <c r="O64" s="27">
        <f t="shared" ref="O64:O72" si="80">P8-O8</f>
        <v>6.2999879182221719E-3</v>
      </c>
      <c r="P64" s="27">
        <f t="shared" ref="P64:P72" si="81">Q8-P8</f>
        <v>1.4921556247429777</v>
      </c>
      <c r="Q64" s="27">
        <f>Q8-O8</f>
        <v>1.4984556126611999</v>
      </c>
      <c r="W64" t="str">
        <f>$A$8</f>
        <v>Managers, directors and senior officials</v>
      </c>
      <c r="X64" s="27">
        <f t="shared" ref="X64:X72" si="82">Y8-X8</f>
        <v>1.2647504204030131</v>
      </c>
      <c r="Y64" s="27">
        <f t="shared" ref="Y64:Y72" si="83">Z8-Y8</f>
        <v>0.56342840248954218</v>
      </c>
      <c r="Z64" s="27">
        <f t="shared" ref="Z64:Z72" si="84">AA8-Z8</f>
        <v>0.6301056751194416</v>
      </c>
      <c r="AA64" s="27">
        <f t="shared" ref="AA64:AA72" si="85">AB8-AA8</f>
        <v>1.8261746923489888</v>
      </c>
      <c r="AB64" s="27">
        <f>AB8-Z8</f>
        <v>2.4562803674684304</v>
      </c>
    </row>
    <row r="65" spans="1:31" x14ac:dyDescent="0.2">
      <c r="A65" t="str">
        <f>$A$9</f>
        <v>Professional occupations</v>
      </c>
      <c r="B65" s="27">
        <f t="shared" si="77"/>
        <v>3.1918944682146559</v>
      </c>
      <c r="C65" s="27">
        <f t="shared" si="77"/>
        <v>2.5544746298201204</v>
      </c>
      <c r="D65" s="27">
        <f t="shared" si="77"/>
        <v>4.085558004370327</v>
      </c>
      <c r="E65" s="27">
        <f t="shared" si="77"/>
        <v>6.7281692259620201</v>
      </c>
      <c r="F65" s="27">
        <f t="shared" ref="F65:F72" si="86">F9-D9</f>
        <v>10.813727230332347</v>
      </c>
      <c r="L65" t="str">
        <f>$A$9</f>
        <v>Professional occupations</v>
      </c>
      <c r="M65" s="27">
        <f t="shared" si="78"/>
        <v>1.9699227912841799</v>
      </c>
      <c r="N65" s="27">
        <f t="shared" si="79"/>
        <v>0.90284468874515511</v>
      </c>
      <c r="O65" s="27">
        <f t="shared" si="80"/>
        <v>1.5142403800263864</v>
      </c>
      <c r="P65" s="27">
        <f t="shared" si="81"/>
        <v>2.1210463360531904</v>
      </c>
      <c r="Q65" s="27">
        <f t="shared" ref="Q65:Q72" si="87">Q9-O9</f>
        <v>3.6352867160795768</v>
      </c>
      <c r="W65" t="str">
        <f>$A$9</f>
        <v>Professional occupations</v>
      </c>
      <c r="X65" s="27">
        <f t="shared" si="82"/>
        <v>1.2219716769304334</v>
      </c>
      <c r="Y65" s="27">
        <f t="shared" si="83"/>
        <v>1.651629941074976</v>
      </c>
      <c r="Z65" s="27">
        <f t="shared" si="84"/>
        <v>2.5713176243439619</v>
      </c>
      <c r="AA65" s="27">
        <f t="shared" si="85"/>
        <v>4.6071228899088297</v>
      </c>
      <c r="AB65" s="27">
        <f t="shared" ref="AB65:AB72" si="88">AB9-Z9</f>
        <v>7.1784405142527916</v>
      </c>
    </row>
    <row r="66" spans="1:31" x14ac:dyDescent="0.2">
      <c r="A66" t="str">
        <f>$A$10</f>
        <v>Associate professional occupations</v>
      </c>
      <c r="B66" s="27">
        <f t="shared" si="77"/>
        <v>2.4738374535467891</v>
      </c>
      <c r="C66" s="27">
        <f t="shared" si="77"/>
        <v>0.91528175018131464</v>
      </c>
      <c r="D66" s="27">
        <f t="shared" si="77"/>
        <v>-1.2541293849927371</v>
      </c>
      <c r="E66" s="27">
        <f t="shared" si="77"/>
        <v>2.2416064951980275</v>
      </c>
      <c r="F66" s="27">
        <f t="shared" si="86"/>
        <v>0.98747711020529039</v>
      </c>
      <c r="L66" t="str">
        <f>$A$10</f>
        <v>Associate professional occupations</v>
      </c>
      <c r="M66" s="27">
        <f t="shared" si="78"/>
        <v>1.3702648166011482</v>
      </c>
      <c r="N66" s="27">
        <f t="shared" si="79"/>
        <v>0.24871189910654579</v>
      </c>
      <c r="O66" s="27">
        <f t="shared" si="80"/>
        <v>-1.6031510484127658</v>
      </c>
      <c r="P66" s="27">
        <f t="shared" si="81"/>
        <v>0.18458745759342854</v>
      </c>
      <c r="Q66" s="27">
        <f t="shared" si="87"/>
        <v>-1.4185635908193373</v>
      </c>
      <c r="W66" t="str">
        <f>$A$10</f>
        <v>Associate professional occupations</v>
      </c>
      <c r="X66" s="27">
        <f t="shared" si="82"/>
        <v>1.103572636945632</v>
      </c>
      <c r="Y66" s="27">
        <f t="shared" si="83"/>
        <v>0.66656985107477951</v>
      </c>
      <c r="Z66" s="27">
        <f t="shared" si="84"/>
        <v>0.34902166342004648</v>
      </c>
      <c r="AA66" s="27">
        <f t="shared" si="85"/>
        <v>2.0570190376045723</v>
      </c>
      <c r="AB66" s="27">
        <f t="shared" si="88"/>
        <v>2.4060407010246188</v>
      </c>
    </row>
    <row r="67" spans="1:31" x14ac:dyDescent="0.2">
      <c r="A67" t="str">
        <f>$A$11</f>
        <v>Administrative and secretarial occupations</v>
      </c>
      <c r="B67" s="27">
        <f t="shared" si="77"/>
        <v>-0.66111541546493413</v>
      </c>
      <c r="C67" s="27">
        <f t="shared" si="77"/>
        <v>0.94174164740442023</v>
      </c>
      <c r="D67" s="27">
        <f t="shared" si="77"/>
        <v>-1.6215497546495818</v>
      </c>
      <c r="E67" s="27">
        <f t="shared" si="77"/>
        <v>-1.9630856917183728</v>
      </c>
      <c r="F67" s="27">
        <f t="shared" si="86"/>
        <v>-3.5846354463679546</v>
      </c>
      <c r="L67" t="str">
        <f>$A$11</f>
        <v>Administrative and secretarial occupations</v>
      </c>
      <c r="M67" s="27">
        <f t="shared" si="78"/>
        <v>-0.2560662260966069</v>
      </c>
      <c r="N67" s="27">
        <f t="shared" si="79"/>
        <v>1.4124588179667779</v>
      </c>
      <c r="O67" s="27">
        <f t="shared" si="80"/>
        <v>-0.29366984512314254</v>
      </c>
      <c r="P67" s="27">
        <f t="shared" si="81"/>
        <v>1.0943522556530372</v>
      </c>
      <c r="Q67" s="27">
        <f t="shared" si="87"/>
        <v>0.80068241052989464</v>
      </c>
      <c r="W67" t="str">
        <f>$A$11</f>
        <v>Administrative and secretarial occupations</v>
      </c>
      <c r="X67" s="27">
        <f t="shared" si="82"/>
        <v>-0.40504918936835566</v>
      </c>
      <c r="Y67" s="27">
        <f t="shared" si="83"/>
        <v>-0.47071717056235229</v>
      </c>
      <c r="Z67" s="27">
        <f t="shared" si="84"/>
        <v>-1.3278799095264517</v>
      </c>
      <c r="AA67" s="27">
        <f t="shared" si="85"/>
        <v>-3.0574379473714082</v>
      </c>
      <c r="AB67" s="27">
        <f t="shared" si="88"/>
        <v>-4.3853178568978599</v>
      </c>
    </row>
    <row r="68" spans="1:31" x14ac:dyDescent="0.2">
      <c r="A68" t="str">
        <f>$A$12</f>
        <v>Skilled trades occupations</v>
      </c>
      <c r="B68" s="27">
        <f t="shared" si="77"/>
        <v>9.2578758371715253E-3</v>
      </c>
      <c r="C68" s="27">
        <f t="shared" si="77"/>
        <v>-3.8853096282155448</v>
      </c>
      <c r="D68" s="27">
        <f t="shared" si="77"/>
        <v>-0.87557422017120956</v>
      </c>
      <c r="E68" s="27">
        <f t="shared" si="77"/>
        <v>-1.6245256936499501</v>
      </c>
      <c r="F68" s="27">
        <f t="shared" si="86"/>
        <v>-2.5000999138211597</v>
      </c>
      <c r="L68" t="str">
        <f>$A$12</f>
        <v>Skilled trades occupations</v>
      </c>
      <c r="M68" s="27">
        <f t="shared" si="78"/>
        <v>0.59941301698278693</v>
      </c>
      <c r="N68" s="27">
        <f t="shared" si="79"/>
        <v>-4.1309159601075649</v>
      </c>
      <c r="O68" s="27">
        <f t="shared" si="80"/>
        <v>-1.0745018023788759</v>
      </c>
      <c r="P68" s="27">
        <f t="shared" si="81"/>
        <v>-1.8519775910756131</v>
      </c>
      <c r="Q68" s="27">
        <f t="shared" si="87"/>
        <v>-2.926479393454489</v>
      </c>
      <c r="W68" t="str">
        <f>$A$12</f>
        <v>Skilled trades occupations</v>
      </c>
      <c r="X68" s="27">
        <f t="shared" si="82"/>
        <v>-0.59015514114560164</v>
      </c>
      <c r="Y68" s="27">
        <f t="shared" si="83"/>
        <v>0.24560633189202186</v>
      </c>
      <c r="Z68" s="27">
        <f t="shared" si="84"/>
        <v>0.19892758220766105</v>
      </c>
      <c r="AA68" s="27">
        <f t="shared" si="85"/>
        <v>0.22745189742565852</v>
      </c>
      <c r="AB68" s="27">
        <f t="shared" si="88"/>
        <v>0.42637947963331957</v>
      </c>
    </row>
    <row r="69" spans="1:31" x14ac:dyDescent="0.2">
      <c r="A69" t="str">
        <f>$A$13</f>
        <v>Caring, leisure and other service occupations</v>
      </c>
      <c r="B69" s="27">
        <f t="shared" si="77"/>
        <v>-1.317159895249663</v>
      </c>
      <c r="C69" s="27">
        <f t="shared" si="77"/>
        <v>-1.0812829567199174</v>
      </c>
      <c r="D69" s="27">
        <f t="shared" si="77"/>
        <v>2.0469553058894121</v>
      </c>
      <c r="E69" s="27">
        <f t="shared" si="77"/>
        <v>2.8166920055584015</v>
      </c>
      <c r="F69" s="27">
        <f t="shared" si="86"/>
        <v>4.8636473114478136</v>
      </c>
      <c r="L69" t="str">
        <f>$A$13</f>
        <v>Caring, leisure and other service occupations</v>
      </c>
      <c r="M69" s="27">
        <f t="shared" si="78"/>
        <v>-2.3326474239682149E-2</v>
      </c>
      <c r="N69" s="27">
        <f t="shared" si="79"/>
        <v>-0.28675336258173001</v>
      </c>
      <c r="O69" s="27">
        <f t="shared" si="80"/>
        <v>0.56000266348723304</v>
      </c>
      <c r="P69" s="27">
        <f t="shared" si="81"/>
        <v>0.74126562539059027</v>
      </c>
      <c r="Q69" s="27">
        <f t="shared" si="87"/>
        <v>1.3012682888778233</v>
      </c>
      <c r="W69" t="str">
        <f>$A$13</f>
        <v>Caring, leisure and other service occupations</v>
      </c>
      <c r="X69" s="27">
        <f t="shared" si="82"/>
        <v>-1.2938334210099818</v>
      </c>
      <c r="Y69" s="27">
        <f t="shared" si="83"/>
        <v>-0.79452959413817226</v>
      </c>
      <c r="Z69" s="27">
        <f t="shared" si="84"/>
        <v>1.4869526424021693</v>
      </c>
      <c r="AA69" s="27">
        <f t="shared" si="85"/>
        <v>2.0754263801678086</v>
      </c>
      <c r="AB69" s="27">
        <f t="shared" si="88"/>
        <v>3.5623790225699778</v>
      </c>
    </row>
    <row r="70" spans="1:31" x14ac:dyDescent="0.2">
      <c r="A70" t="str">
        <f>$A$14</f>
        <v>Sales and customer service occupations</v>
      </c>
      <c r="B70" s="27">
        <f t="shared" si="77"/>
        <v>0.88968581568840932</v>
      </c>
      <c r="C70" s="27">
        <f t="shared" si="77"/>
        <v>-0.72334270673533396</v>
      </c>
      <c r="D70" s="27">
        <f t="shared" si="77"/>
        <v>0.14102248970168318</v>
      </c>
      <c r="E70" s="27">
        <f t="shared" si="77"/>
        <v>0.29364865964480202</v>
      </c>
      <c r="F70" s="27">
        <f t="shared" si="86"/>
        <v>0.43467114934648521</v>
      </c>
      <c r="L70" t="str">
        <f>$A$14</f>
        <v>Sales and customer service occupations</v>
      </c>
      <c r="M70" s="27">
        <f t="shared" si="78"/>
        <v>0.20022553673475407</v>
      </c>
      <c r="N70" s="27">
        <f t="shared" si="79"/>
        <v>-0.12449101461733747</v>
      </c>
      <c r="O70" s="27">
        <f t="shared" si="80"/>
        <v>0.3234763328184318</v>
      </c>
      <c r="P70" s="27">
        <f t="shared" si="81"/>
        <v>0.39374261053125004</v>
      </c>
      <c r="Q70" s="27">
        <f t="shared" si="87"/>
        <v>0.71721894334968184</v>
      </c>
      <c r="W70" t="str">
        <f>$A$14</f>
        <v>Sales and customer service occupations</v>
      </c>
      <c r="X70" s="27">
        <f t="shared" si="82"/>
        <v>0.68946027895360018</v>
      </c>
      <c r="Y70" s="27">
        <f t="shared" si="83"/>
        <v>-0.59885169211795208</v>
      </c>
      <c r="Z70" s="27">
        <f t="shared" si="84"/>
        <v>-0.18245384311676105</v>
      </c>
      <c r="AA70" s="27">
        <f t="shared" si="85"/>
        <v>-0.10009395088646222</v>
      </c>
      <c r="AB70" s="27">
        <f t="shared" si="88"/>
        <v>-0.28254779400322327</v>
      </c>
    </row>
    <row r="71" spans="1:31" x14ac:dyDescent="0.2">
      <c r="A71" t="str">
        <f>$A$15</f>
        <v>Process, plant and machine operatives</v>
      </c>
      <c r="B71" s="27">
        <f t="shared" si="77"/>
        <v>0.69289804406799504</v>
      </c>
      <c r="C71" s="27">
        <f t="shared" si="77"/>
        <v>-2.6934459817201137</v>
      </c>
      <c r="D71" s="27">
        <f t="shared" si="77"/>
        <v>1.5630148888499491</v>
      </c>
      <c r="E71" s="27">
        <f t="shared" si="77"/>
        <v>-0.66455545293464979</v>
      </c>
      <c r="F71" s="27">
        <f t="shared" si="86"/>
        <v>0.89845943591529931</v>
      </c>
      <c r="L71" t="str">
        <f>$A$15</f>
        <v>Process, plant and machine operatives</v>
      </c>
      <c r="M71" s="27">
        <f t="shared" si="78"/>
        <v>0.77140679654680966</v>
      </c>
      <c r="N71" s="27">
        <f t="shared" si="79"/>
        <v>-2.3190238578333009</v>
      </c>
      <c r="O71" s="27">
        <f t="shared" si="80"/>
        <v>1.0558949364783849</v>
      </c>
      <c r="P71" s="27">
        <f t="shared" si="81"/>
        <v>-0.56962370641115001</v>
      </c>
      <c r="Q71" s="27">
        <f t="shared" si="87"/>
        <v>0.48627123006723494</v>
      </c>
      <c r="W71" t="str">
        <f>$A$15</f>
        <v>Process, plant and machine operatives</v>
      </c>
      <c r="X71" s="27">
        <f t="shared" si="82"/>
        <v>-7.8508752478856358E-2</v>
      </c>
      <c r="Y71" s="27">
        <f t="shared" si="83"/>
        <v>-0.37442212388679863</v>
      </c>
      <c r="Z71" s="27">
        <f t="shared" si="84"/>
        <v>0.50711995237156948</v>
      </c>
      <c r="AA71" s="27">
        <f t="shared" si="85"/>
        <v>-9.4931746523496674E-2</v>
      </c>
      <c r="AB71" s="27">
        <f t="shared" si="88"/>
        <v>0.41218820584807281</v>
      </c>
    </row>
    <row r="72" spans="1:31" x14ac:dyDescent="0.2">
      <c r="A72" t="str">
        <f>$A$16</f>
        <v>Elementary occupations</v>
      </c>
      <c r="B72" s="27">
        <f t="shared" si="77"/>
        <v>-0.16846104189593802</v>
      </c>
      <c r="C72" s="27">
        <f t="shared" si="77"/>
        <v>-3.6734919237187356</v>
      </c>
      <c r="D72" s="27">
        <f t="shared" si="77"/>
        <v>0.66129700796462387</v>
      </c>
      <c r="E72" s="27">
        <f t="shared" si="77"/>
        <v>-0.5882798651523018</v>
      </c>
      <c r="F72" s="27">
        <f t="shared" si="86"/>
        <v>7.3017142812322078E-2</v>
      </c>
      <c r="L72" t="str">
        <f>$A$16</f>
        <v>Elementary occupations</v>
      </c>
      <c r="M72" s="27">
        <f t="shared" si="78"/>
        <v>-0.29804720520306205</v>
      </c>
      <c r="N72" s="27">
        <f t="shared" si="79"/>
        <v>-1.8101151056141696</v>
      </c>
      <c r="O72" s="27">
        <f t="shared" si="80"/>
        <v>0.50127599844451609</v>
      </c>
      <c r="P72" s="27">
        <f t="shared" si="81"/>
        <v>-0.57692574484130077</v>
      </c>
      <c r="Q72" s="27">
        <f t="shared" si="87"/>
        <v>-7.5649746396784678E-2</v>
      </c>
      <c r="W72" t="str">
        <f>$A$16</f>
        <v>Elementary occupations</v>
      </c>
      <c r="X72" s="27">
        <f t="shared" si="82"/>
        <v>0.12958616330710271</v>
      </c>
      <c r="Y72" s="27">
        <f t="shared" si="83"/>
        <v>-1.8633768181045891</v>
      </c>
      <c r="Z72" s="27">
        <f t="shared" si="84"/>
        <v>0.16002100952015219</v>
      </c>
      <c r="AA72" s="27">
        <f t="shared" si="85"/>
        <v>-1.1354120311015237E-2</v>
      </c>
      <c r="AB72" s="27">
        <f t="shared" si="88"/>
        <v>0.14866688920913695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7.4740000000000464</v>
      </c>
      <c r="C74" s="29">
        <f t="shared" ref="C74" si="89">D18-C18</f>
        <v>-6.6730000000001723</v>
      </c>
      <c r="D74" s="29">
        <f>E18-D18</f>
        <v>5.383000000000095</v>
      </c>
      <c r="E74" s="29">
        <f>F18-E18</f>
        <v>10.55800000000005</v>
      </c>
      <c r="F74" s="29">
        <f>F18-D18</f>
        <v>15.941000000000145</v>
      </c>
      <c r="L74" s="24" t="str">
        <f>$A$18</f>
        <v>All occupations</v>
      </c>
      <c r="M74" s="29">
        <f>N18-M18</f>
        <v>5.4322053274629241</v>
      </c>
      <c r="N74" s="29">
        <f t="shared" ref="N74" si="90">O18-N18</f>
        <v>-5.6983371277215156</v>
      </c>
      <c r="O74" s="29">
        <f>P18-O18</f>
        <v>0.98986760325840351</v>
      </c>
      <c r="P74" s="29">
        <f>Q18-P18</f>
        <v>3.0286228676363862</v>
      </c>
      <c r="Q74" s="29">
        <f>Q18-O18</f>
        <v>4.0184904708947897</v>
      </c>
      <c r="W74" s="24" t="str">
        <f>$A$18</f>
        <v>All occupations</v>
      </c>
      <c r="X74" s="29">
        <f>Y18-X18</f>
        <v>2.0417946725369802</v>
      </c>
      <c r="Y74" s="29">
        <f t="shared" ref="Y74" si="91">Z18-Y18</f>
        <v>-0.97466287227854309</v>
      </c>
      <c r="Z74" s="29">
        <f>AA18-Z18</f>
        <v>4.3931323967417768</v>
      </c>
      <c r="AA74" s="29">
        <f>AB18-AA18</f>
        <v>7.5293771323634928</v>
      </c>
      <c r="AB74" s="29">
        <f>AB18-Z18</f>
        <v>11.92250952910527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22.644214838203698</v>
      </c>
      <c r="C80" s="11">
        <f t="shared" si="92"/>
        <v>25.007377533459277</v>
      </c>
      <c r="D80" s="11">
        <f t="shared" si="92"/>
        <v>25.979752703162919</v>
      </c>
      <c r="E80" s="11">
        <f t="shared" si="92"/>
        <v>26.616158366200597</v>
      </c>
      <c r="F80" s="11">
        <f t="shared" si="92"/>
        <v>29.934488683292578</v>
      </c>
      <c r="H80" s="40">
        <f>IF(D$6-B$6 &lt;&gt; 0,(EXP(LN(D8/B8)/(D$6-B$6))-1)*100,0)</f>
        <v>2.7863748353996964</v>
      </c>
      <c r="I80" s="40">
        <f t="shared" ref="I80:I88" si="93">F46</f>
        <v>0.94910093868012524</v>
      </c>
      <c r="L80" t="str">
        <f t="shared" ref="L80:Q88" si="94">L8</f>
        <v>Managers, directors and senior officials</v>
      </c>
      <c r="M80" s="11">
        <f t="shared" si="94"/>
        <v>15.444608867540019</v>
      </c>
      <c r="N80" s="11">
        <f t="shared" si="94"/>
        <v>16.543021142392597</v>
      </c>
      <c r="O80" s="11">
        <f t="shared" si="94"/>
        <v>16.951967909606694</v>
      </c>
      <c r="P80" s="11">
        <f t="shared" si="94"/>
        <v>16.958267897524916</v>
      </c>
      <c r="Q80" s="11">
        <f t="shared" si="94"/>
        <v>18.450423522267894</v>
      </c>
      <c r="S80" s="40">
        <f t="shared" ref="S80:S88" si="95">IF(O$6-M$6 &lt;&gt; 0,(EXP(LN(O8/M8)/(O$6-M$6))-1)*100,0)</f>
        <v>1.8799308336035825</v>
      </c>
      <c r="T80" s="40">
        <f t="shared" ref="T80:T88" si="96">Q46</f>
        <v>0.56628669150924349</v>
      </c>
      <c r="W80" t="str">
        <f t="shared" ref="W80:AB88" si="97">W8</f>
        <v>Managers, directors and senior officials</v>
      </c>
      <c r="X80" s="11">
        <f t="shared" si="97"/>
        <v>7.1996059706636739</v>
      </c>
      <c r="Y80" s="11">
        <f t="shared" si="97"/>
        <v>8.464356391066687</v>
      </c>
      <c r="Z80" s="11">
        <f t="shared" si="97"/>
        <v>9.0277847935562292</v>
      </c>
      <c r="AA80" s="11">
        <f t="shared" si="97"/>
        <v>9.6578904686756708</v>
      </c>
      <c r="AB80" s="11">
        <f t="shared" si="97"/>
        <v>11.48406516102466</v>
      </c>
      <c r="AD80" s="40">
        <f t="shared" ref="AD80:AD88" si="98">IF(Z$6-X$6 &lt;&gt; 0,(EXP(LN(Z8/X8)/(Z$6-X$6))-1)*100,0)</f>
        <v>4.6295828567919139</v>
      </c>
      <c r="AE80" s="40">
        <f t="shared" ref="AE80:AE88" si="99">AB46</f>
        <v>1.6172949972683481</v>
      </c>
    </row>
    <row r="81" spans="1:31" x14ac:dyDescent="0.2">
      <c r="A81" t="str">
        <f t="shared" si="92"/>
        <v>Professional occupations</v>
      </c>
      <c r="B81" s="11">
        <f t="shared" si="92"/>
        <v>46.873976613216115</v>
      </c>
      <c r="C81" s="11">
        <f t="shared" si="92"/>
        <v>50.065871081430771</v>
      </c>
      <c r="D81" s="11">
        <f t="shared" si="92"/>
        <v>52.620345711250891</v>
      </c>
      <c r="E81" s="11">
        <f t="shared" si="92"/>
        <v>56.705903715621218</v>
      </c>
      <c r="F81" s="11">
        <f t="shared" si="92"/>
        <v>63.434072941583239</v>
      </c>
      <c r="H81" s="40">
        <f t="shared" ref="H81:H88" si="100">IF(D$6-B$6 &lt;&gt; 0,(EXP(LN(D9/B9)/(D$6-B$6))-1)*100,0)</f>
        <v>2.339756570365914</v>
      </c>
      <c r="I81" s="40">
        <f t="shared" si="93"/>
        <v>1.253783443344747</v>
      </c>
      <c r="L81" t="str">
        <f t="shared" si="94"/>
        <v>Professional occupations</v>
      </c>
      <c r="M81" s="11">
        <f t="shared" si="94"/>
        <v>24.47690577244067</v>
      </c>
      <c r="N81" s="11">
        <f t="shared" si="94"/>
        <v>26.44682856372485</v>
      </c>
      <c r="O81" s="11">
        <f t="shared" si="94"/>
        <v>27.349673252470005</v>
      </c>
      <c r="P81" s="11">
        <f t="shared" si="94"/>
        <v>28.863913632496391</v>
      </c>
      <c r="Q81" s="11">
        <f t="shared" si="94"/>
        <v>30.984959968549582</v>
      </c>
      <c r="S81" s="40">
        <f t="shared" si="95"/>
        <v>2.2443045423935493</v>
      </c>
      <c r="T81" s="40">
        <f t="shared" si="96"/>
        <v>0.83545287447561734</v>
      </c>
      <c r="W81" t="str">
        <f t="shared" si="97"/>
        <v>Professional occupations</v>
      </c>
      <c r="X81" s="11">
        <f t="shared" si="97"/>
        <v>22.397070840775477</v>
      </c>
      <c r="Y81" s="11">
        <f t="shared" si="97"/>
        <v>23.61904251770591</v>
      </c>
      <c r="Z81" s="11">
        <f t="shared" si="97"/>
        <v>25.270672458780886</v>
      </c>
      <c r="AA81" s="11">
        <f t="shared" si="97"/>
        <v>27.841990083124848</v>
      </c>
      <c r="AB81" s="11">
        <f t="shared" si="97"/>
        <v>32.449112973033678</v>
      </c>
      <c r="AD81" s="40">
        <f t="shared" si="98"/>
        <v>2.4436668236627268</v>
      </c>
      <c r="AE81" s="40">
        <f t="shared" si="99"/>
        <v>1.6808267443884528</v>
      </c>
    </row>
    <row r="82" spans="1:31" x14ac:dyDescent="0.2">
      <c r="A82" t="str">
        <f t="shared" si="92"/>
        <v>Associate professional occupations</v>
      </c>
      <c r="B82" s="11">
        <f t="shared" si="92"/>
        <v>26.920319419703244</v>
      </c>
      <c r="C82" s="11">
        <f t="shared" si="92"/>
        <v>29.394156873250033</v>
      </c>
      <c r="D82" s="11">
        <f t="shared" si="92"/>
        <v>30.309438623431348</v>
      </c>
      <c r="E82" s="11">
        <f t="shared" si="92"/>
        <v>29.05530923843861</v>
      </c>
      <c r="F82" s="11">
        <f t="shared" si="92"/>
        <v>31.296915733636638</v>
      </c>
      <c r="H82" s="40">
        <f t="shared" si="100"/>
        <v>2.3999010083728178</v>
      </c>
      <c r="I82" s="40">
        <f t="shared" si="93"/>
        <v>0.21396447197121748</v>
      </c>
      <c r="L82" t="str">
        <f t="shared" si="94"/>
        <v>Associate professional occupations</v>
      </c>
      <c r="M82" s="11">
        <f t="shared" si="94"/>
        <v>14.847791627131217</v>
      </c>
      <c r="N82" s="11">
        <f t="shared" si="94"/>
        <v>16.218056443732365</v>
      </c>
      <c r="O82" s="11">
        <f t="shared" si="94"/>
        <v>16.466768342838911</v>
      </c>
      <c r="P82" s="11">
        <f t="shared" si="94"/>
        <v>14.863617294426145</v>
      </c>
      <c r="Q82" s="11">
        <f t="shared" si="94"/>
        <v>15.048204752019574</v>
      </c>
      <c r="S82" s="40">
        <f t="shared" si="95"/>
        <v>2.0914335986117472</v>
      </c>
      <c r="T82" s="40">
        <f t="shared" si="96"/>
        <v>-0.59877092326232617</v>
      </c>
      <c r="W82" t="str">
        <f t="shared" si="97"/>
        <v>Associate professional occupations</v>
      </c>
      <c r="X82" s="11">
        <f t="shared" si="97"/>
        <v>12.072527792572032</v>
      </c>
      <c r="Y82" s="11">
        <f t="shared" si="97"/>
        <v>13.176100429517664</v>
      </c>
      <c r="Z82" s="11">
        <f t="shared" si="97"/>
        <v>13.842670280592444</v>
      </c>
      <c r="AA82" s="11">
        <f t="shared" si="97"/>
        <v>14.19169194401249</v>
      </c>
      <c r="AB82" s="11">
        <f t="shared" si="97"/>
        <v>16.248710981617062</v>
      </c>
      <c r="AD82" s="40">
        <f t="shared" si="98"/>
        <v>2.7742537749594787</v>
      </c>
      <c r="AE82" s="40">
        <f t="shared" si="99"/>
        <v>1.0741123458076096</v>
      </c>
    </row>
    <row r="83" spans="1:31" x14ac:dyDescent="0.2">
      <c r="A83" t="str">
        <f t="shared" si="92"/>
        <v>Administrative and secretarial occupations</v>
      </c>
      <c r="B83" s="11">
        <f t="shared" si="92"/>
        <v>30.389402599468021</v>
      </c>
      <c r="C83" s="11">
        <f t="shared" si="92"/>
        <v>29.728287184003086</v>
      </c>
      <c r="D83" s="11">
        <f t="shared" si="92"/>
        <v>30.670028831407507</v>
      </c>
      <c r="E83" s="11">
        <f t="shared" si="92"/>
        <v>29.048479076757925</v>
      </c>
      <c r="F83" s="11">
        <f t="shared" si="92"/>
        <v>27.085393385039552</v>
      </c>
      <c r="H83" s="40">
        <f t="shared" si="100"/>
        <v>0.18400847304447243</v>
      </c>
      <c r="I83" s="40">
        <f t="shared" si="93"/>
        <v>-0.82518533321382925</v>
      </c>
      <c r="L83" t="str">
        <f t="shared" si="94"/>
        <v>Administrative and secretarial occupations</v>
      </c>
      <c r="M83" s="11">
        <f t="shared" si="94"/>
        <v>8.7704026499442165</v>
      </c>
      <c r="N83" s="11">
        <f t="shared" si="94"/>
        <v>8.5143364238476096</v>
      </c>
      <c r="O83" s="11">
        <f t="shared" si="94"/>
        <v>9.9267952418143874</v>
      </c>
      <c r="P83" s="11">
        <f t="shared" si="94"/>
        <v>9.6331253966912449</v>
      </c>
      <c r="Q83" s="11">
        <f t="shared" si="94"/>
        <v>10.727477652344282</v>
      </c>
      <c r="S83" s="40">
        <f t="shared" si="95"/>
        <v>2.5080344806853061</v>
      </c>
      <c r="T83" s="40">
        <f t="shared" si="96"/>
        <v>0.51847789316274984</v>
      </c>
      <c r="W83" t="str">
        <f t="shared" si="97"/>
        <v>Administrative and secretarial occupations</v>
      </c>
      <c r="X83" s="11">
        <f t="shared" si="97"/>
        <v>21.618999949523825</v>
      </c>
      <c r="Y83" s="11">
        <f t="shared" si="97"/>
        <v>21.21395076015547</v>
      </c>
      <c r="Z83" s="11">
        <f t="shared" si="97"/>
        <v>20.743233589593117</v>
      </c>
      <c r="AA83" s="11">
        <f t="shared" si="97"/>
        <v>19.415353680066666</v>
      </c>
      <c r="AB83" s="11">
        <f t="shared" si="97"/>
        <v>16.357915732695258</v>
      </c>
      <c r="AD83" s="40">
        <f t="shared" si="98"/>
        <v>-0.82363843631284572</v>
      </c>
      <c r="AE83" s="40">
        <f t="shared" si="99"/>
        <v>-1.5709181728599919</v>
      </c>
    </row>
    <row r="84" spans="1:31" x14ac:dyDescent="0.2">
      <c r="A84" t="str">
        <f t="shared" si="92"/>
        <v>Skilled trades occupations</v>
      </c>
      <c r="B84" s="11">
        <f t="shared" si="92"/>
        <v>32.759341224299042</v>
      </c>
      <c r="C84" s="11">
        <f t="shared" si="92"/>
        <v>32.768599100136214</v>
      </c>
      <c r="D84" s="11">
        <f t="shared" si="92"/>
        <v>28.883289471920669</v>
      </c>
      <c r="E84" s="11">
        <f t="shared" si="92"/>
        <v>28.00771525174946</v>
      </c>
      <c r="F84" s="11">
        <f t="shared" si="92"/>
        <v>26.383189558099509</v>
      </c>
      <c r="H84" s="40">
        <f t="shared" si="100"/>
        <v>-2.4870492054056337</v>
      </c>
      <c r="I84" s="40">
        <f t="shared" si="93"/>
        <v>-0.60175655387834093</v>
      </c>
      <c r="L84" t="str">
        <f t="shared" si="94"/>
        <v>Skilled trades occupations</v>
      </c>
      <c r="M84" s="11">
        <f t="shared" si="94"/>
        <v>28.805837792840777</v>
      </c>
      <c r="N84" s="11">
        <f t="shared" si="94"/>
        <v>29.405250809823563</v>
      </c>
      <c r="O84" s="11">
        <f t="shared" si="94"/>
        <v>25.274334849715999</v>
      </c>
      <c r="P84" s="11">
        <f t="shared" si="94"/>
        <v>24.199833047337123</v>
      </c>
      <c r="Q84" s="11">
        <f t="shared" si="94"/>
        <v>22.347855456261509</v>
      </c>
      <c r="S84" s="40">
        <f t="shared" si="95"/>
        <v>-2.5818574243935966</v>
      </c>
      <c r="T84" s="40">
        <f t="shared" si="96"/>
        <v>-0.81703784858625506</v>
      </c>
      <c r="W84" t="str">
        <f t="shared" si="97"/>
        <v>Skilled trades occupations</v>
      </c>
      <c r="X84" s="11">
        <f t="shared" si="97"/>
        <v>3.9535034314582673</v>
      </c>
      <c r="Y84" s="11">
        <f t="shared" si="97"/>
        <v>3.3633482903126657</v>
      </c>
      <c r="Z84" s="11">
        <f t="shared" si="97"/>
        <v>3.6089546222046875</v>
      </c>
      <c r="AA84" s="11">
        <f t="shared" si="97"/>
        <v>3.8078822044123486</v>
      </c>
      <c r="AB84" s="11">
        <f t="shared" si="97"/>
        <v>4.0353341018380071</v>
      </c>
      <c r="AD84" s="40">
        <f t="shared" si="98"/>
        <v>-1.807151159955267</v>
      </c>
      <c r="AE84" s="40">
        <f t="shared" si="99"/>
        <v>0.74725107101563104</v>
      </c>
    </row>
    <row r="85" spans="1:31" x14ac:dyDescent="0.2">
      <c r="A85" t="str">
        <f t="shared" si="92"/>
        <v>Caring, leisure and other service occupations</v>
      </c>
      <c r="B85" s="11">
        <f t="shared" si="92"/>
        <v>27.260272574024544</v>
      </c>
      <c r="C85" s="11">
        <f t="shared" si="92"/>
        <v>25.943112678774881</v>
      </c>
      <c r="D85" s="11">
        <f t="shared" si="92"/>
        <v>24.861829722054964</v>
      </c>
      <c r="E85" s="11">
        <f t="shared" si="92"/>
        <v>26.908785027944376</v>
      </c>
      <c r="F85" s="11">
        <f t="shared" si="92"/>
        <v>29.725477033502777</v>
      </c>
      <c r="H85" s="40">
        <f t="shared" si="100"/>
        <v>-1.8250748726093668</v>
      </c>
      <c r="I85" s="40">
        <f t="shared" si="93"/>
        <v>1.198261016217983</v>
      </c>
      <c r="L85" t="str">
        <f t="shared" si="94"/>
        <v>Caring, leisure and other service occupations</v>
      </c>
      <c r="M85" s="11">
        <f t="shared" si="94"/>
        <v>4.9478354888134302</v>
      </c>
      <c r="N85" s="11">
        <f t="shared" si="94"/>
        <v>4.924509014573748</v>
      </c>
      <c r="O85" s="11">
        <f t="shared" si="94"/>
        <v>4.637755651992018</v>
      </c>
      <c r="P85" s="11">
        <f t="shared" si="94"/>
        <v>5.197758315479251</v>
      </c>
      <c r="Q85" s="11">
        <f t="shared" si="94"/>
        <v>5.9390239408698413</v>
      </c>
      <c r="S85" s="40">
        <f t="shared" si="95"/>
        <v>-1.2860518100863305</v>
      </c>
      <c r="T85" s="40">
        <f t="shared" si="96"/>
        <v>1.6624287281967742</v>
      </c>
      <c r="W85" t="str">
        <f t="shared" si="97"/>
        <v>Caring, leisure and other service occupations</v>
      </c>
      <c r="X85" s="11">
        <f t="shared" si="97"/>
        <v>22.312437085211112</v>
      </c>
      <c r="Y85" s="11">
        <f t="shared" si="97"/>
        <v>21.01860366420113</v>
      </c>
      <c r="Z85" s="11">
        <f t="shared" si="97"/>
        <v>20.224074070062958</v>
      </c>
      <c r="AA85" s="11">
        <f t="shared" si="97"/>
        <v>21.711026712465127</v>
      </c>
      <c r="AB85" s="11">
        <f t="shared" si="97"/>
        <v>23.786453092632936</v>
      </c>
      <c r="AD85" s="40">
        <f>IF(Z$6-X$6 &lt;&gt; 0,(EXP(LN(Z13/X13)/(Z$6-X$6))-1)*100,0)</f>
        <v>-1.9462228972289886</v>
      </c>
      <c r="AE85" s="40">
        <f t="shared" si="99"/>
        <v>1.0874875587276511</v>
      </c>
    </row>
    <row r="86" spans="1:31" x14ac:dyDescent="0.2">
      <c r="A86" t="str">
        <f t="shared" si="92"/>
        <v>Sales and customer service occupations</v>
      </c>
      <c r="B86" s="11">
        <f t="shared" si="92"/>
        <v>25.589339677166404</v>
      </c>
      <c r="C86" s="11">
        <f t="shared" si="92"/>
        <v>26.479025492854813</v>
      </c>
      <c r="D86" s="11">
        <f t="shared" si="92"/>
        <v>25.755682786119479</v>
      </c>
      <c r="E86" s="11">
        <f t="shared" si="92"/>
        <v>25.896705275821162</v>
      </c>
      <c r="F86" s="11">
        <f t="shared" si="92"/>
        <v>26.190353935465964</v>
      </c>
      <c r="H86" s="40">
        <f t="shared" si="100"/>
        <v>0.12967295448016447</v>
      </c>
      <c r="I86" s="40">
        <f t="shared" si="93"/>
        <v>0.11163479256177666</v>
      </c>
      <c r="L86" t="str">
        <f t="shared" si="94"/>
        <v>Sales and customer service occupations</v>
      </c>
      <c r="M86" s="11">
        <f t="shared" si="94"/>
        <v>9.7013166135782711</v>
      </c>
      <c r="N86" s="11">
        <f t="shared" si="94"/>
        <v>9.9015421503130252</v>
      </c>
      <c r="O86" s="11">
        <f t="shared" si="94"/>
        <v>9.7770511356956877</v>
      </c>
      <c r="P86" s="11">
        <f t="shared" si="94"/>
        <v>10.10052746851412</v>
      </c>
      <c r="Q86" s="11">
        <f t="shared" si="94"/>
        <v>10.49427007904537</v>
      </c>
      <c r="S86" s="40">
        <f t="shared" si="95"/>
        <v>0.15564718580769465</v>
      </c>
      <c r="T86" s="40">
        <f t="shared" si="96"/>
        <v>0.47305862428248524</v>
      </c>
      <c r="W86" t="str">
        <f t="shared" si="97"/>
        <v>Sales and customer service occupations</v>
      </c>
      <c r="X86" s="11">
        <f t="shared" si="97"/>
        <v>15.888023063588147</v>
      </c>
      <c r="Y86" s="11">
        <f t="shared" si="97"/>
        <v>16.577483342541747</v>
      </c>
      <c r="Z86" s="11">
        <f t="shared" si="97"/>
        <v>15.978631650423795</v>
      </c>
      <c r="AA86" s="11">
        <f t="shared" si="97"/>
        <v>15.796177807307034</v>
      </c>
      <c r="AB86" s="11">
        <f t="shared" si="97"/>
        <v>15.696083856420572</v>
      </c>
      <c r="AD86" s="40">
        <f t="shared" si="98"/>
        <v>0.11379967974602945</v>
      </c>
      <c r="AE86" s="40">
        <f t="shared" si="99"/>
        <v>-0.11886971021548565</v>
      </c>
    </row>
    <row r="87" spans="1:31" x14ac:dyDescent="0.2">
      <c r="A87" t="str">
        <f t="shared" si="92"/>
        <v>Process, plant and machine operatives</v>
      </c>
      <c r="B87" s="11">
        <f t="shared" si="92"/>
        <v>21.44305416178068</v>
      </c>
      <c r="C87" s="11">
        <f t="shared" si="92"/>
        <v>22.135952205848675</v>
      </c>
      <c r="D87" s="11">
        <f t="shared" si="92"/>
        <v>19.442506224128561</v>
      </c>
      <c r="E87" s="11">
        <f t="shared" si="92"/>
        <v>21.00552111297851</v>
      </c>
      <c r="F87" s="11">
        <f t="shared" si="92"/>
        <v>20.34096566004386</v>
      </c>
      <c r="H87" s="40">
        <f t="shared" si="100"/>
        <v>-1.9397218443931274</v>
      </c>
      <c r="I87" s="40">
        <f t="shared" si="93"/>
        <v>0.30162165676401731</v>
      </c>
      <c r="L87" t="str">
        <f t="shared" si="94"/>
        <v>Process, plant and machine operatives</v>
      </c>
      <c r="M87" s="11">
        <f t="shared" si="94"/>
        <v>18.715131422300836</v>
      </c>
      <c r="N87" s="11">
        <f t="shared" si="94"/>
        <v>19.486538218847645</v>
      </c>
      <c r="O87" s="11">
        <f t="shared" si="94"/>
        <v>17.167514361014344</v>
      </c>
      <c r="P87" s="11">
        <f t="shared" si="94"/>
        <v>18.223409297492729</v>
      </c>
      <c r="Q87" s="11">
        <f t="shared" si="94"/>
        <v>17.653785591081579</v>
      </c>
      <c r="S87" s="40">
        <f t="shared" si="95"/>
        <v>-1.7114546526521779</v>
      </c>
      <c r="T87" s="40">
        <f t="shared" si="96"/>
        <v>0.18638243271609234</v>
      </c>
      <c r="W87" t="str">
        <f t="shared" si="97"/>
        <v>Process, plant and machine operatives</v>
      </c>
      <c r="X87" s="11">
        <f t="shared" si="97"/>
        <v>2.7279227394798577</v>
      </c>
      <c r="Y87" s="11">
        <f t="shared" si="97"/>
        <v>2.6494139870010014</v>
      </c>
      <c r="Z87" s="11">
        <f t="shared" si="97"/>
        <v>2.2749918631142028</v>
      </c>
      <c r="AA87" s="11">
        <f t="shared" si="97"/>
        <v>2.7821118154857722</v>
      </c>
      <c r="AB87" s="11">
        <f t="shared" si="97"/>
        <v>2.6871800689622756</v>
      </c>
      <c r="AD87" s="40">
        <f t="shared" si="98"/>
        <v>-3.5661387729763794</v>
      </c>
      <c r="AE87" s="40">
        <f t="shared" si="99"/>
        <v>1.1162903147429182</v>
      </c>
    </row>
    <row r="88" spans="1:31" x14ac:dyDescent="0.2">
      <c r="A88" t="str">
        <f t="shared" si="92"/>
        <v>Elementary occupations</v>
      </c>
      <c r="B88" s="11">
        <f t="shared" si="92"/>
        <v>34.80707889213825</v>
      </c>
      <c r="C88" s="11">
        <f t="shared" si="92"/>
        <v>34.638617850242312</v>
      </c>
      <c r="D88" s="11">
        <f t="shared" si="92"/>
        <v>30.965125926523577</v>
      </c>
      <c r="E88" s="11">
        <f t="shared" si="92"/>
        <v>31.6264229344882</v>
      </c>
      <c r="F88" s="11">
        <f t="shared" si="92"/>
        <v>31.038143069335899</v>
      </c>
      <c r="H88" s="40">
        <f t="shared" si="100"/>
        <v>-2.3120368113490053</v>
      </c>
      <c r="I88" s="40">
        <f t="shared" si="93"/>
        <v>1.5703023523561122E-2</v>
      </c>
      <c r="L88" t="str">
        <f t="shared" si="94"/>
        <v>Elementary occupations</v>
      </c>
      <c r="M88" s="11">
        <f t="shared" si="94"/>
        <v>18.306705439096739</v>
      </c>
      <c r="N88" s="11">
        <f t="shared" si="94"/>
        <v>18.008658233893676</v>
      </c>
      <c r="O88" s="11">
        <f t="shared" si="94"/>
        <v>16.198543128279507</v>
      </c>
      <c r="P88" s="11">
        <f t="shared" si="94"/>
        <v>16.699819126724023</v>
      </c>
      <c r="Q88" s="11">
        <f t="shared" si="94"/>
        <v>16.122893381882722</v>
      </c>
      <c r="S88" s="40">
        <f t="shared" si="95"/>
        <v>-2.4172276020952954</v>
      </c>
      <c r="T88" s="40">
        <f t="shared" si="96"/>
        <v>-3.120244221157531E-2</v>
      </c>
      <c r="W88" t="str">
        <f t="shared" si="97"/>
        <v>Elementary occupations</v>
      </c>
      <c r="X88" s="11">
        <f t="shared" si="97"/>
        <v>16.500373453041522</v>
      </c>
      <c r="Y88" s="11">
        <f t="shared" si="97"/>
        <v>16.629959616348625</v>
      </c>
      <c r="Z88" s="11">
        <f t="shared" si="97"/>
        <v>14.766582798244036</v>
      </c>
      <c r="AA88" s="11">
        <f t="shared" si="97"/>
        <v>14.926603807764188</v>
      </c>
      <c r="AB88" s="11">
        <f t="shared" si="97"/>
        <v>14.915249687453173</v>
      </c>
      <c r="AD88" s="40">
        <f t="shared" si="98"/>
        <v>-2.1958582904573865</v>
      </c>
      <c r="AE88" s="40">
        <f t="shared" si="99"/>
        <v>6.6805303016148621E-2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268.68700000000001</v>
      </c>
      <c r="C90" s="34">
        <f t="shared" si="101"/>
        <v>276.16100000000006</v>
      </c>
      <c r="D90" s="34">
        <f t="shared" si="101"/>
        <v>269.48799999999989</v>
      </c>
      <c r="E90" s="34">
        <f t="shared" si="101"/>
        <v>274.87099999999998</v>
      </c>
      <c r="F90" s="34">
        <f t="shared" si="101"/>
        <v>285.42900000000003</v>
      </c>
      <c r="H90" s="43">
        <f>IF(D$6-B$6 &lt;&gt; 0,(EXP(LN(D18/B18)/(D$6-B$6))-1)*100,0)</f>
        <v>5.9552307332544352E-2</v>
      </c>
      <c r="I90" s="43">
        <f>F56</f>
        <v>0.38386454121834834</v>
      </c>
      <c r="L90" s="24" t="str">
        <f t="shared" ref="L90:Q90" si="102">L18</f>
        <v>All occupations</v>
      </c>
      <c r="M90" s="34">
        <f t="shared" si="102"/>
        <v>144.01653567368615</v>
      </c>
      <c r="N90" s="34">
        <f t="shared" si="102"/>
        <v>149.44874100114907</v>
      </c>
      <c r="O90" s="34">
        <f t="shared" si="102"/>
        <v>143.75040387342756</v>
      </c>
      <c r="P90" s="34">
        <f t="shared" si="102"/>
        <v>144.74027147668596</v>
      </c>
      <c r="Q90" s="34">
        <f t="shared" si="102"/>
        <v>147.76889434432235</v>
      </c>
      <c r="S90" s="43">
        <f>IF(O$6-M$6 &lt;&gt; 0,(EXP(LN(O18/M18)/(O$6-M$6))-1)*100,0)</f>
        <v>-3.6985855003512924E-2</v>
      </c>
      <c r="T90" s="43">
        <f>Q56</f>
        <v>0.18397595771852959</v>
      </c>
      <c r="W90" s="24" t="str">
        <f t="shared" ref="W90:AB90" si="103">W18</f>
        <v>All occupations</v>
      </c>
      <c r="X90" s="34">
        <f t="shared" si="103"/>
        <v>124.67046432631392</v>
      </c>
      <c r="Y90" s="34">
        <f t="shared" si="103"/>
        <v>126.7122589988509</v>
      </c>
      <c r="Z90" s="34">
        <f t="shared" si="103"/>
        <v>125.73759612657236</v>
      </c>
      <c r="AA90" s="34">
        <f t="shared" si="103"/>
        <v>130.13072852331413</v>
      </c>
      <c r="AB90" s="34">
        <f t="shared" si="103"/>
        <v>137.66010565567763</v>
      </c>
      <c r="AD90" s="43">
        <f>IF(Z$6-X$6 &lt;&gt; 0,(EXP(LN(Z18/X18)/(Z$6-X$6))-1)*100,0)</f>
        <v>0.17060925565222096</v>
      </c>
      <c r="AE90" s="43">
        <f>AB56</f>
        <v>0.60576390366582356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Cumbria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Cumbria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Cumbria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14.075073793188906</v>
      </c>
      <c r="C8" s="11">
        <v>16.38430757226136</v>
      </c>
      <c r="D8" s="11">
        <v>16.771752933263773</v>
      </c>
      <c r="E8" s="11">
        <v>15.414725694793834</v>
      </c>
      <c r="F8" s="11">
        <v>16.807839476772752</v>
      </c>
      <c r="G8" s="10"/>
      <c r="H8" s="11">
        <f>F8-D8</f>
        <v>3.6086543508979219E-2</v>
      </c>
      <c r="I8" s="11">
        <f>'RD T1'!E7</f>
        <v>8.1020249704919838</v>
      </c>
      <c r="J8" s="11">
        <f>SUM(H8:I8)</f>
        <v>8.138111514000963</v>
      </c>
      <c r="L8" s="10" t="str">
        <f>name!D4</f>
        <v>11 Corporate managers and directors</v>
      </c>
      <c r="M8" s="11">
        <v>10.23970479657469</v>
      </c>
      <c r="N8" s="11">
        <v>11.349936433865871</v>
      </c>
      <c r="O8" s="11">
        <v>11.539830530271589</v>
      </c>
      <c r="P8" s="11">
        <v>10.195384886582531</v>
      </c>
      <c r="Q8" s="11">
        <v>10.594095866710525</v>
      </c>
      <c r="R8" s="10"/>
      <c r="S8" s="11">
        <f>Q8-O8</f>
        <v>-0.94573466356106373</v>
      </c>
      <c r="T8" s="11">
        <f>'RD T1'!T7</f>
        <v>4.8509244070693098</v>
      </c>
      <c r="U8" s="11">
        <f>SUM(S8:T8)</f>
        <v>3.9051897435082461</v>
      </c>
      <c r="W8" s="10" t="str">
        <f>name!D4</f>
        <v>11 Corporate managers and directors</v>
      </c>
      <c r="X8" s="11">
        <v>3.8353689966142106</v>
      </c>
      <c r="Y8" s="11">
        <v>5.0343711383954979</v>
      </c>
      <c r="Z8" s="11">
        <v>5.2319224029921916</v>
      </c>
      <c r="AA8" s="11">
        <v>5.2193408082112924</v>
      </c>
      <c r="AB8" s="11">
        <v>6.2137436100622327</v>
      </c>
      <c r="AC8" s="10"/>
      <c r="AD8" s="11">
        <f>AB8-Z8</f>
        <v>0.98182120707004117</v>
      </c>
      <c r="AE8" s="11">
        <f>'RD T1'!T36</f>
        <v>3.2511005634226713</v>
      </c>
      <c r="AF8" s="11">
        <f>SUM(AD8:AE8)</f>
        <v>4.2329217704927125</v>
      </c>
    </row>
    <row r="9" spans="1:32" x14ac:dyDescent="0.2">
      <c r="A9" s="10" t="str">
        <f>name!D5</f>
        <v>12 Other managers and proprietors</v>
      </c>
      <c r="B9" s="11">
        <v>8.569141045014792</v>
      </c>
      <c r="C9" s="11">
        <v>8.6230699611979169</v>
      </c>
      <c r="D9" s="11">
        <v>9.2079997698991463</v>
      </c>
      <c r="E9" s="11">
        <v>11.201432671406764</v>
      </c>
      <c r="F9" s="11">
        <v>13.126649206519824</v>
      </c>
      <c r="H9" s="11">
        <f t="shared" ref="H9:H32" si="2">F9-D9</f>
        <v>3.9186494366206777</v>
      </c>
      <c r="I9" s="11">
        <f>'RD T1'!E8</f>
        <v>6.4652776324777728</v>
      </c>
      <c r="J9" s="11">
        <f>SUM(H9:I9)</f>
        <v>10.383927069098451</v>
      </c>
      <c r="L9" s="10" t="str">
        <f>name!D5</f>
        <v>12 Other managers and proprietors</v>
      </c>
      <c r="M9" s="11">
        <v>5.2049040709653296</v>
      </c>
      <c r="N9" s="11">
        <v>5.1930847085267278</v>
      </c>
      <c r="O9" s="11">
        <v>5.4121373793351042</v>
      </c>
      <c r="P9" s="11">
        <v>6.7628830109423852</v>
      </c>
      <c r="Q9" s="11">
        <v>7.8563276555573696</v>
      </c>
      <c r="S9" s="11">
        <f t="shared" ref="S9:S32" si="3">Q9-O9</f>
        <v>2.4441902762222654</v>
      </c>
      <c r="T9" s="11">
        <f>'RD T1'!T8</f>
        <v>3.4995298366451841</v>
      </c>
      <c r="U9" s="11">
        <f>SUM(S9:T9)</f>
        <v>5.9437201128674495</v>
      </c>
      <c r="W9" s="10" t="str">
        <f>name!D5</f>
        <v>12 Other managers and proprietors</v>
      </c>
      <c r="X9" s="11">
        <v>3.3642369740494633</v>
      </c>
      <c r="Y9" s="11">
        <v>3.4299852526711887</v>
      </c>
      <c r="Z9" s="11">
        <v>3.7958623905640381</v>
      </c>
      <c r="AA9" s="11">
        <v>4.4385496604643784</v>
      </c>
      <c r="AB9" s="11">
        <v>5.2703215509624259</v>
      </c>
      <c r="AD9" s="11">
        <f t="shared" ref="AD9:AD32" si="4">AB9-Z9</f>
        <v>1.4744591603983879</v>
      </c>
      <c r="AE9" s="11">
        <f>'RD T1'!T37</f>
        <v>2.9657477958325873</v>
      </c>
      <c r="AF9" s="11">
        <f>SUM(AD9:AE9)</f>
        <v>4.4402069562309752</v>
      </c>
    </row>
    <row r="10" spans="1:32" x14ac:dyDescent="0.2">
      <c r="A10" s="10" t="str">
        <f>name!D6</f>
        <v>21 Science, research, engineering and technology professionals</v>
      </c>
      <c r="B10" s="11">
        <v>12.661478123899222</v>
      </c>
      <c r="C10" s="11">
        <v>14.286470420528968</v>
      </c>
      <c r="D10" s="11">
        <v>14.722326766226542</v>
      </c>
      <c r="E10" s="11">
        <v>15.160959020902132</v>
      </c>
      <c r="F10" s="11">
        <v>16.512705674743216</v>
      </c>
      <c r="G10" s="11"/>
      <c r="H10" s="11">
        <f t="shared" si="2"/>
        <v>1.7903789085166739</v>
      </c>
      <c r="I10" s="11">
        <f>'RD T1'!E9</f>
        <v>5.6969622534391595</v>
      </c>
      <c r="J10" s="11">
        <f t="shared" ref="J10:J32" si="5">SUM(H10:I10)</f>
        <v>7.4873411619558334</v>
      </c>
      <c r="L10" s="10" t="str">
        <f>name!D6</f>
        <v>21 Science, research, engineering and technology professionals</v>
      </c>
      <c r="M10" s="11">
        <v>10.571705340241778</v>
      </c>
      <c r="N10" s="11">
        <v>12.0274227021381</v>
      </c>
      <c r="O10" s="11">
        <v>11.924537091491363</v>
      </c>
      <c r="P10" s="11">
        <v>11.882269527331085</v>
      </c>
      <c r="Q10" s="11">
        <v>12.501214456516781</v>
      </c>
      <c r="R10" s="11"/>
      <c r="S10" s="11">
        <f t="shared" si="3"/>
        <v>0.576677365025418</v>
      </c>
      <c r="T10" s="11">
        <f>'RD T1'!T9</f>
        <v>3.9300314870132267</v>
      </c>
      <c r="U10" s="11">
        <f t="shared" ref="U10:U32" si="6">SUM(S10:T10)</f>
        <v>4.5067088520386447</v>
      </c>
      <c r="W10" s="10" t="str">
        <f>name!D6</f>
        <v>21 Science, research, engineering and technology professionals</v>
      </c>
      <c r="X10" s="11">
        <v>2.089772783657446</v>
      </c>
      <c r="Y10" s="11">
        <v>2.2590477183908546</v>
      </c>
      <c r="Z10" s="11">
        <v>2.7977896747351898</v>
      </c>
      <c r="AA10" s="11">
        <v>3.2786894935710547</v>
      </c>
      <c r="AB10" s="11">
        <v>4.0114912182264417</v>
      </c>
      <c r="AC10" s="11"/>
      <c r="AD10" s="11">
        <f t="shared" si="4"/>
        <v>1.2137015434912519</v>
      </c>
      <c r="AE10" s="11">
        <f>'RD T1'!T38</f>
        <v>1.7669307664259313</v>
      </c>
      <c r="AF10" s="11">
        <f t="shared" ref="AF10:AF32" si="7">SUM(AD10:AE10)</f>
        <v>2.9806323099171834</v>
      </c>
    </row>
    <row r="11" spans="1:32" x14ac:dyDescent="0.2">
      <c r="A11" s="10" t="str">
        <f>name!D7</f>
        <v>22 Health professionals</v>
      </c>
      <c r="B11" s="11">
        <v>10.492650563621151</v>
      </c>
      <c r="C11" s="11">
        <v>11.251308081476056</v>
      </c>
      <c r="D11" s="11">
        <v>11.356100554208062</v>
      </c>
      <c r="E11" s="11">
        <v>12.35562440736482</v>
      </c>
      <c r="F11" s="11">
        <v>13.869780809997222</v>
      </c>
      <c r="G11" s="11"/>
      <c r="H11" s="11">
        <f t="shared" si="2"/>
        <v>2.5136802557891595</v>
      </c>
      <c r="I11" s="11">
        <f>'RD T1'!E10</f>
        <v>6.6429782473601868</v>
      </c>
      <c r="J11" s="11">
        <f t="shared" si="5"/>
        <v>9.1566585031493464</v>
      </c>
      <c r="L11" s="10" t="str">
        <f>name!D7</f>
        <v>22 Health professionals</v>
      </c>
      <c r="M11" s="11">
        <v>2.8796144889868063</v>
      </c>
      <c r="N11" s="11">
        <v>2.987739106525829</v>
      </c>
      <c r="O11" s="11">
        <v>3.1133950834489368</v>
      </c>
      <c r="P11" s="11">
        <v>3.3102157879787377</v>
      </c>
      <c r="Q11" s="11">
        <v>3.6358475847316134</v>
      </c>
      <c r="R11" s="11"/>
      <c r="S11" s="11">
        <f t="shared" si="3"/>
        <v>0.52245250128267662</v>
      </c>
      <c r="T11" s="11">
        <f>'RD T1'!T10</f>
        <v>1.2703045176758723</v>
      </c>
      <c r="U11" s="11">
        <f t="shared" si="6"/>
        <v>1.7927570189585489</v>
      </c>
      <c r="W11" s="10" t="str">
        <f>name!D7</f>
        <v>22 Health professionals</v>
      </c>
      <c r="X11" s="11">
        <v>7.6130360746343406</v>
      </c>
      <c r="Y11" s="11">
        <v>8.2635689749502372</v>
      </c>
      <c r="Z11" s="11">
        <v>8.2427054707591143</v>
      </c>
      <c r="AA11" s="11">
        <v>9.0454086193860963</v>
      </c>
      <c r="AB11" s="11">
        <v>10.233933225265622</v>
      </c>
      <c r="AC11" s="11"/>
      <c r="AD11" s="11">
        <f t="shared" si="4"/>
        <v>1.9912277545065074</v>
      </c>
      <c r="AE11" s="11">
        <f>'RD T1'!T39</f>
        <v>5.3726737296843128</v>
      </c>
      <c r="AF11" s="11">
        <f t="shared" si="7"/>
        <v>7.3639014841908201</v>
      </c>
    </row>
    <row r="12" spans="1:32" x14ac:dyDescent="0.2">
      <c r="A12" s="10" t="str">
        <f>name!D8</f>
        <v>23 Teaching and other educational professionals</v>
      </c>
      <c r="B12" s="11">
        <v>12.468977626341951</v>
      </c>
      <c r="C12" s="11">
        <v>11.412934549200969</v>
      </c>
      <c r="D12" s="11">
        <v>12.147344562645632</v>
      </c>
      <c r="E12" s="11">
        <v>13.269305325131501</v>
      </c>
      <c r="F12" s="11">
        <v>15.087954669364786</v>
      </c>
      <c r="G12" s="11"/>
      <c r="H12" s="11">
        <f t="shared" si="2"/>
        <v>2.9406101067191539</v>
      </c>
      <c r="I12" s="11">
        <f>'RD T1'!E11</f>
        <v>6.8806050601688353</v>
      </c>
      <c r="J12" s="11">
        <f t="shared" si="5"/>
        <v>9.8212151668879883</v>
      </c>
      <c r="L12" s="10" t="str">
        <f>name!D8</f>
        <v>23 Teaching and other educational professionals</v>
      </c>
      <c r="M12" s="11">
        <v>4.2079540852003543</v>
      </c>
      <c r="N12" s="11">
        <v>3.8163647273465466</v>
      </c>
      <c r="O12" s="11">
        <v>4.0853991452638736</v>
      </c>
      <c r="P12" s="11">
        <v>4.6093034709258651</v>
      </c>
      <c r="Q12" s="11">
        <v>5.0968969207514077</v>
      </c>
      <c r="R12" s="11"/>
      <c r="S12" s="11">
        <f t="shared" si="3"/>
        <v>1.0114977754875341</v>
      </c>
      <c r="T12" s="11">
        <f>'RD T1'!T11</f>
        <v>1.9986333187087229</v>
      </c>
      <c r="U12" s="11">
        <f t="shared" si="6"/>
        <v>3.0101310941962569</v>
      </c>
      <c r="W12" s="10" t="str">
        <f>name!D8</f>
        <v>23 Teaching and other educational professionals</v>
      </c>
      <c r="X12" s="11">
        <v>8.261023541141606</v>
      </c>
      <c r="Y12" s="11">
        <v>7.5965698218544349</v>
      </c>
      <c r="Z12" s="11">
        <v>8.0619454173817573</v>
      </c>
      <c r="AA12" s="11">
        <v>8.660001854205623</v>
      </c>
      <c r="AB12" s="11">
        <v>9.9910577486133896</v>
      </c>
      <c r="AC12" s="11"/>
      <c r="AD12" s="11">
        <f t="shared" si="4"/>
        <v>1.9291123312316323</v>
      </c>
      <c r="AE12" s="11">
        <f>'RD T1'!T40</f>
        <v>4.8819717414601129</v>
      </c>
      <c r="AF12" s="11">
        <f t="shared" si="7"/>
        <v>6.8110840726917452</v>
      </c>
    </row>
    <row r="13" spans="1:32" x14ac:dyDescent="0.2">
      <c r="A13" s="10" t="str">
        <f>name!D9</f>
        <v>24 Business, media and public service professionals</v>
      </c>
      <c r="B13" s="11">
        <v>11.250870299353792</v>
      </c>
      <c r="C13" s="11">
        <v>13.115158030224777</v>
      </c>
      <c r="D13" s="11">
        <v>14.394573828170653</v>
      </c>
      <c r="E13" s="11">
        <v>15.920014962222769</v>
      </c>
      <c r="F13" s="11">
        <v>17.963631787478011</v>
      </c>
      <c r="G13" s="11"/>
      <c r="H13" s="11">
        <f t="shared" si="2"/>
        <v>3.5690579593073579</v>
      </c>
      <c r="I13" s="11">
        <f>'RD T1'!E12</f>
        <v>7.8120774358317693</v>
      </c>
      <c r="J13" s="11">
        <f t="shared" si="5"/>
        <v>11.381135395139127</v>
      </c>
      <c r="L13" s="10" t="str">
        <f>name!D9</f>
        <v>24 Business, media and public service professionals</v>
      </c>
      <c r="M13" s="11">
        <v>6.8176318580117323</v>
      </c>
      <c r="N13" s="11">
        <v>7.6153020277143764</v>
      </c>
      <c r="O13" s="11">
        <v>8.226341932265834</v>
      </c>
      <c r="P13" s="11">
        <v>9.0621248462607067</v>
      </c>
      <c r="Q13" s="11">
        <v>9.7510010065497799</v>
      </c>
      <c r="R13" s="11"/>
      <c r="S13" s="11">
        <f t="shared" si="3"/>
        <v>1.5246590742839459</v>
      </c>
      <c r="T13" s="11">
        <f>'RD T1'!T12</f>
        <v>3.8608085812586261</v>
      </c>
      <c r="U13" s="11">
        <f t="shared" si="6"/>
        <v>5.3854676555425716</v>
      </c>
      <c r="W13" s="10" t="str">
        <f>name!D9</f>
        <v>24 Business, media and public service professionals</v>
      </c>
      <c r="X13" s="11">
        <v>4.4332384413420858</v>
      </c>
      <c r="Y13" s="11">
        <v>5.4998560025103842</v>
      </c>
      <c r="Z13" s="11">
        <v>6.1682318959048263</v>
      </c>
      <c r="AA13" s="11">
        <v>6.8578901159620731</v>
      </c>
      <c r="AB13" s="11">
        <v>8.2126307809282295</v>
      </c>
      <c r="AC13" s="11"/>
      <c r="AD13" s="11">
        <f t="shared" si="4"/>
        <v>2.0443988850234032</v>
      </c>
      <c r="AE13" s="11">
        <f>'RD T1'!T41</f>
        <v>3.9512688545731423</v>
      </c>
      <c r="AF13" s="11">
        <f t="shared" si="7"/>
        <v>5.995667739596545</v>
      </c>
    </row>
    <row r="14" spans="1:32" x14ac:dyDescent="0.2">
      <c r="A14" s="10" t="str">
        <f>name!D10</f>
        <v>31 Science, engineering and technology associate professionals</v>
      </c>
      <c r="B14" s="11">
        <v>4.3682106990779292</v>
      </c>
      <c r="C14" s="11">
        <v>5.1064086395977615</v>
      </c>
      <c r="D14" s="11">
        <v>5.5246710323494979</v>
      </c>
      <c r="E14" s="11">
        <v>4.7167619413497768</v>
      </c>
      <c r="F14" s="11">
        <v>4.9138840408115438</v>
      </c>
      <c r="G14" s="11"/>
      <c r="H14" s="11">
        <f t="shared" si="2"/>
        <v>-0.61078699153795402</v>
      </c>
      <c r="I14" s="11">
        <f>'RD T1'!E13</f>
        <v>1.9348198294219103</v>
      </c>
      <c r="J14" s="11">
        <f t="shared" si="5"/>
        <v>1.3240328378839563</v>
      </c>
      <c r="L14" s="10" t="str">
        <f>name!D10</f>
        <v>31 Science, engineering and technology associate professionals</v>
      </c>
      <c r="M14" s="11">
        <v>3.3595088075724049</v>
      </c>
      <c r="N14" s="11">
        <v>4.05765085082664</v>
      </c>
      <c r="O14" s="11">
        <v>4.2426324537010336</v>
      </c>
      <c r="P14" s="11">
        <v>3.3878998651293579</v>
      </c>
      <c r="Q14" s="11">
        <v>3.34887604427013</v>
      </c>
      <c r="R14" s="11"/>
      <c r="S14" s="11">
        <f t="shared" si="3"/>
        <v>-0.89375640943090362</v>
      </c>
      <c r="T14" s="11">
        <f>'RD T1'!T13</f>
        <v>1.237833014016001</v>
      </c>
      <c r="U14" s="11">
        <f t="shared" si="6"/>
        <v>0.34407660458509737</v>
      </c>
      <c r="W14" s="10" t="str">
        <f>name!D10</f>
        <v>31 Science, engineering and technology associate professionals</v>
      </c>
      <c r="X14" s="11">
        <v>1.0087018915055244</v>
      </c>
      <c r="Y14" s="11">
        <v>1.0487577887711301</v>
      </c>
      <c r="Z14" s="11">
        <v>1.2820385786484776</v>
      </c>
      <c r="AA14" s="11">
        <v>1.3288620762204206</v>
      </c>
      <c r="AB14" s="11">
        <v>1.565007996541413</v>
      </c>
      <c r="AC14" s="11"/>
      <c r="AD14" s="11">
        <f t="shared" si="4"/>
        <v>0.28296941789293539</v>
      </c>
      <c r="AE14" s="11">
        <f>'RD T1'!T42</f>
        <v>0.69698681540590945</v>
      </c>
      <c r="AF14" s="11">
        <f t="shared" si="7"/>
        <v>0.97995623329884485</v>
      </c>
    </row>
    <row r="15" spans="1:32" x14ac:dyDescent="0.2">
      <c r="A15" s="10" t="str">
        <f>name!D11</f>
        <v>32 Health and social care associate professionals</v>
      </c>
      <c r="B15" s="11">
        <v>4.7776987387194101</v>
      </c>
      <c r="C15" s="11">
        <v>4.9951212603164947</v>
      </c>
      <c r="D15" s="11">
        <v>5.1677111918501017</v>
      </c>
      <c r="E15" s="11">
        <v>5.3532126231048016</v>
      </c>
      <c r="F15" s="11">
        <v>6.0794086376445104</v>
      </c>
      <c r="G15" s="11"/>
      <c r="H15" s="11">
        <f t="shared" si="2"/>
        <v>0.9116974457944087</v>
      </c>
      <c r="I15" s="11">
        <f>'RD T1'!E14</f>
        <v>3.1481591477669038</v>
      </c>
      <c r="J15" s="11">
        <f t="shared" si="5"/>
        <v>4.059856593561312</v>
      </c>
      <c r="L15" s="10" t="str">
        <f>name!D11</f>
        <v>32 Health and social care associate professionals</v>
      </c>
      <c r="M15" s="11">
        <v>1.164101241097121</v>
      </c>
      <c r="N15" s="11">
        <v>1.1127827417239593</v>
      </c>
      <c r="O15" s="11">
        <v>1.1564455709893877</v>
      </c>
      <c r="P15" s="11">
        <v>1.0614725436748407</v>
      </c>
      <c r="Q15" s="11">
        <v>1.1421787182777516</v>
      </c>
      <c r="R15" s="11"/>
      <c r="S15" s="11">
        <f t="shared" si="3"/>
        <v>-1.426685271163608E-2</v>
      </c>
      <c r="T15" s="11">
        <f>'RD T1'!T14</f>
        <v>0.51630964984150807</v>
      </c>
      <c r="U15" s="11">
        <f t="shared" si="6"/>
        <v>0.50204279712987199</v>
      </c>
      <c r="W15" s="10" t="str">
        <f>name!D11</f>
        <v>32 Health and social care associate professionals</v>
      </c>
      <c r="X15" s="11">
        <v>3.6135974976222944</v>
      </c>
      <c r="Y15" s="11">
        <v>3.8823385185925288</v>
      </c>
      <c r="Z15" s="11">
        <v>4.0112656208607129</v>
      </c>
      <c r="AA15" s="11">
        <v>4.2917400794299629</v>
      </c>
      <c r="AB15" s="11">
        <v>4.9372299193667564</v>
      </c>
      <c r="AC15" s="11"/>
      <c r="AD15" s="11">
        <f t="shared" si="4"/>
        <v>0.92596429850604345</v>
      </c>
      <c r="AE15" s="11">
        <f>'RD T1'!T43</f>
        <v>2.631849497925395</v>
      </c>
      <c r="AF15" s="11">
        <f t="shared" si="7"/>
        <v>3.5578137964314385</v>
      </c>
    </row>
    <row r="16" spans="1:32" x14ac:dyDescent="0.2">
      <c r="A16" s="10" t="str">
        <f>name!D12</f>
        <v>33 Protective service occupations</v>
      </c>
      <c r="B16" s="11">
        <v>2.3054525607915179</v>
      </c>
      <c r="C16" s="11">
        <v>2.4132849854337022</v>
      </c>
      <c r="D16" s="11">
        <v>2.4773041842048955</v>
      </c>
      <c r="E16" s="11">
        <v>2.8339547014789335</v>
      </c>
      <c r="F16" s="11">
        <v>3.2062320233055663</v>
      </c>
      <c r="G16" s="11"/>
      <c r="H16" s="11">
        <f t="shared" si="2"/>
        <v>0.72892783910067083</v>
      </c>
      <c r="I16" s="11">
        <f>'RD T1'!E15</f>
        <v>0.97020224835465629</v>
      </c>
      <c r="J16" s="11">
        <f t="shared" si="5"/>
        <v>1.6991300874553272</v>
      </c>
      <c r="L16" s="10" t="str">
        <f>name!D12</f>
        <v>33 Protective service occupations</v>
      </c>
      <c r="M16" s="11">
        <v>1.8561635068389244</v>
      </c>
      <c r="N16" s="11">
        <v>1.9121511547951815</v>
      </c>
      <c r="O16" s="11">
        <v>1.9237296409062012</v>
      </c>
      <c r="P16" s="11">
        <v>2.1194736524410933</v>
      </c>
      <c r="Q16" s="11">
        <v>2.2687021150067261</v>
      </c>
      <c r="R16" s="11"/>
      <c r="S16" s="11">
        <f t="shared" si="3"/>
        <v>0.3449724741005249</v>
      </c>
      <c r="T16" s="11">
        <f>'RD T1'!T15</f>
        <v>0.59767853060541498</v>
      </c>
      <c r="U16" s="11">
        <f t="shared" si="6"/>
        <v>0.94265100470593988</v>
      </c>
      <c r="W16" s="10" t="str">
        <f>name!D12</f>
        <v>33 Protective service occupations</v>
      </c>
      <c r="X16" s="11">
        <v>0.44928905395258967</v>
      </c>
      <c r="Y16" s="11">
        <v>0.50113383063851835</v>
      </c>
      <c r="Z16" s="11">
        <v>0.55357454329869182</v>
      </c>
      <c r="AA16" s="11">
        <v>0.71448104903784038</v>
      </c>
      <c r="AB16" s="11">
        <v>0.9375299082988402</v>
      </c>
      <c r="AC16" s="11"/>
      <c r="AD16" s="11">
        <f t="shared" si="4"/>
        <v>0.38395536500014837</v>
      </c>
      <c r="AE16" s="11">
        <f>'RD T1'!T44</f>
        <v>0.37252371774924103</v>
      </c>
      <c r="AF16" s="11">
        <f t="shared" si="7"/>
        <v>0.75647908274938946</v>
      </c>
    </row>
    <row r="17" spans="1:32" x14ac:dyDescent="0.2">
      <c r="A17" s="10" t="str">
        <f>name!D13</f>
        <v>34 Culture, media and sports occupations</v>
      </c>
      <c r="B17" s="11">
        <v>2.8960758265384285</v>
      </c>
      <c r="C17" s="11">
        <v>3.3076295169597087</v>
      </c>
      <c r="D17" s="11">
        <v>3.118835232672847</v>
      </c>
      <c r="E17" s="11">
        <v>2.8573939109864996</v>
      </c>
      <c r="F17" s="11">
        <v>3.2185430208035362</v>
      </c>
      <c r="G17" s="11"/>
      <c r="H17" s="11">
        <f t="shared" si="2"/>
        <v>9.9707788130689146E-2</v>
      </c>
      <c r="I17" s="11">
        <f>'RD T1'!E16</f>
        <v>1.3706779511830096</v>
      </c>
      <c r="J17" s="11">
        <f t="shared" si="5"/>
        <v>1.4703857393136988</v>
      </c>
      <c r="L17" s="10" t="str">
        <f>name!D13</f>
        <v>34 Culture, media and sports occupations</v>
      </c>
      <c r="M17" s="11">
        <v>1.6095416727090004</v>
      </c>
      <c r="N17" s="11">
        <v>1.9397090145635034</v>
      </c>
      <c r="O17" s="11">
        <v>1.6835081998175825</v>
      </c>
      <c r="P17" s="11">
        <v>1.519090516640289</v>
      </c>
      <c r="Q17" s="11">
        <v>1.6439751241263156</v>
      </c>
      <c r="R17" s="11"/>
      <c r="S17" s="11">
        <f t="shared" si="3"/>
        <v>-3.953307569126685E-2</v>
      </c>
      <c r="T17" s="11">
        <f>'RD T1'!T16</f>
        <v>0.63268165566406542</v>
      </c>
      <c r="U17" s="11">
        <f t="shared" si="6"/>
        <v>0.59314857997279857</v>
      </c>
      <c r="W17" s="10" t="str">
        <f>name!D13</f>
        <v>34 Culture, media and sports occupations</v>
      </c>
      <c r="X17" s="11">
        <v>1.2865341538294255</v>
      </c>
      <c r="Y17" s="11">
        <v>1.3679205023962049</v>
      </c>
      <c r="Z17" s="11">
        <v>1.4353270328552648</v>
      </c>
      <c r="AA17" s="11">
        <v>1.3383033943462119</v>
      </c>
      <c r="AB17" s="11">
        <v>1.574567896677225</v>
      </c>
      <c r="AC17" s="11"/>
      <c r="AD17" s="11">
        <f t="shared" si="4"/>
        <v>0.13924086382196021</v>
      </c>
      <c r="AE17" s="11">
        <f>'RD T1'!T45</f>
        <v>0.73799629551894408</v>
      </c>
      <c r="AF17" s="11">
        <f t="shared" si="7"/>
        <v>0.87723715934090429</v>
      </c>
    </row>
    <row r="18" spans="1:32" x14ac:dyDescent="0.2">
      <c r="A18" s="10" t="str">
        <f>name!D14</f>
        <v>35 Business and public service associate professionals</v>
      </c>
      <c r="B18" s="11">
        <v>12.572881594575957</v>
      </c>
      <c r="C18" s="11">
        <v>13.571712470942368</v>
      </c>
      <c r="D18" s="11">
        <v>14.020916982354004</v>
      </c>
      <c r="E18" s="11">
        <v>13.293986061518599</v>
      </c>
      <c r="F18" s="11">
        <v>13.878848011071481</v>
      </c>
      <c r="G18" s="11"/>
      <c r="H18" s="11">
        <f t="shared" si="2"/>
        <v>-0.14206897128252294</v>
      </c>
      <c r="I18" s="11">
        <f>'RD T1'!E17</f>
        <v>6.2240834964615974</v>
      </c>
      <c r="J18" s="11">
        <f t="shared" si="5"/>
        <v>6.0820145251790745</v>
      </c>
      <c r="L18" s="10" t="str">
        <f>name!D14</f>
        <v>35 Business and public service associate professionals</v>
      </c>
      <c r="M18" s="11">
        <v>6.8584763989137665</v>
      </c>
      <c r="N18" s="11">
        <v>7.1957626818230791</v>
      </c>
      <c r="O18" s="11">
        <v>7.460452477424707</v>
      </c>
      <c r="P18" s="11">
        <v>6.7756807165405624</v>
      </c>
      <c r="Q18" s="11">
        <v>6.6444727503386503</v>
      </c>
      <c r="R18" s="11"/>
      <c r="S18" s="11">
        <f t="shared" si="3"/>
        <v>-0.81597972708605671</v>
      </c>
      <c r="T18" s="11">
        <f>'RD T1'!T17</f>
        <v>2.5878002893164087</v>
      </c>
      <c r="U18" s="11">
        <f t="shared" si="6"/>
        <v>1.771820562230352</v>
      </c>
      <c r="W18" s="10" t="str">
        <f>name!D14</f>
        <v>35 Business and public service associate professionals</v>
      </c>
      <c r="X18" s="11">
        <v>5.7144051956621986</v>
      </c>
      <c r="Y18" s="11">
        <v>6.3759497891192822</v>
      </c>
      <c r="Z18" s="11">
        <v>6.5604645049292971</v>
      </c>
      <c r="AA18" s="11">
        <v>6.5183053449780539</v>
      </c>
      <c r="AB18" s="11">
        <v>7.2343752607328282</v>
      </c>
      <c r="AC18" s="11"/>
      <c r="AD18" s="11">
        <f t="shared" si="4"/>
        <v>0.6739107558035311</v>
      </c>
      <c r="AE18" s="11">
        <f>'RD T1'!T46</f>
        <v>3.6362832071451887</v>
      </c>
      <c r="AF18" s="11">
        <f t="shared" si="7"/>
        <v>4.3101939629487198</v>
      </c>
    </row>
    <row r="19" spans="1:32" x14ac:dyDescent="0.2">
      <c r="A19" s="10" t="str">
        <f>name!D15</f>
        <v>41 Administrative occupations</v>
      </c>
      <c r="B19" s="11">
        <v>24.58661901131363</v>
      </c>
      <c r="C19" s="11">
        <v>24.481518372859124</v>
      </c>
      <c r="D19" s="11">
        <v>25.572748238492249</v>
      </c>
      <c r="E19" s="11">
        <v>23.598072315562547</v>
      </c>
      <c r="F19" s="11">
        <v>22.965090394403433</v>
      </c>
      <c r="G19" s="11"/>
      <c r="H19" s="11">
        <f t="shared" si="2"/>
        <v>-2.6076578440888163</v>
      </c>
      <c r="I19" s="11">
        <f>'RD T1'!E18</f>
        <v>11.440022154051507</v>
      </c>
      <c r="J19" s="11">
        <f t="shared" si="5"/>
        <v>8.8323643099626903</v>
      </c>
      <c r="L19" s="10" t="str">
        <f>name!D15</f>
        <v>41 Administrative occupations</v>
      </c>
      <c r="M19" s="11">
        <v>8.2484697634515722</v>
      </c>
      <c r="N19" s="11">
        <v>8.092043467643645</v>
      </c>
      <c r="O19" s="11">
        <v>9.5049210785744283</v>
      </c>
      <c r="P19" s="11">
        <v>9.1085590053280292</v>
      </c>
      <c r="Q19" s="11">
        <v>10.075232929809763</v>
      </c>
      <c r="R19" s="11"/>
      <c r="S19" s="11">
        <f t="shared" si="3"/>
        <v>0.5703118512353349</v>
      </c>
      <c r="T19" s="11">
        <f>'RD T1'!T18</f>
        <v>3.5405555005984315</v>
      </c>
      <c r="U19" s="11">
        <f t="shared" si="6"/>
        <v>4.1108673518337664</v>
      </c>
      <c r="W19" s="10" t="str">
        <f>name!D15</f>
        <v>41 Administrative occupations</v>
      </c>
      <c r="X19" s="11">
        <v>16.338149247862077</v>
      </c>
      <c r="Y19" s="11">
        <v>16.389474905215469</v>
      </c>
      <c r="Z19" s="11">
        <v>16.067827159917819</v>
      </c>
      <c r="AA19" s="11">
        <v>14.4895133102345</v>
      </c>
      <c r="AB19" s="11">
        <v>12.889857464593655</v>
      </c>
      <c r="AC19" s="11"/>
      <c r="AD19" s="11">
        <f t="shared" si="4"/>
        <v>-3.1779696953241636</v>
      </c>
      <c r="AE19" s="11">
        <f>'RD T1'!T47</f>
        <v>7.8994666534530769</v>
      </c>
      <c r="AF19" s="11">
        <f t="shared" si="7"/>
        <v>4.7214969581289132</v>
      </c>
    </row>
    <row r="20" spans="1:32" x14ac:dyDescent="0.2">
      <c r="A20" s="10" t="str">
        <f>name!D16</f>
        <v>42 Secretarial and related occupations</v>
      </c>
      <c r="B20" s="11">
        <v>5.8027835881543917</v>
      </c>
      <c r="C20" s="11">
        <v>5.2467688111439639</v>
      </c>
      <c r="D20" s="11">
        <v>5.0972805929152596</v>
      </c>
      <c r="E20" s="11">
        <v>5.4504067611953788</v>
      </c>
      <c r="F20" s="11">
        <v>4.1203029906361186</v>
      </c>
      <c r="G20" s="11"/>
      <c r="H20" s="11">
        <f t="shared" si="2"/>
        <v>-0.97697760227914099</v>
      </c>
      <c r="I20" s="11">
        <f>'RD T1'!E19</f>
        <v>2.6041112296450759</v>
      </c>
      <c r="J20" s="11">
        <f t="shared" si="5"/>
        <v>1.6271336273659349</v>
      </c>
      <c r="L20" s="10" t="str">
        <f>name!D16</f>
        <v>42 Secretarial and related occupations</v>
      </c>
      <c r="M20" s="11">
        <v>0.52193288649264358</v>
      </c>
      <c r="N20" s="11">
        <v>0.42229295620396479</v>
      </c>
      <c r="O20" s="11">
        <v>0.42187416323995874</v>
      </c>
      <c r="P20" s="11">
        <v>0.52456639136321637</v>
      </c>
      <c r="Q20" s="11">
        <v>0.65224472253451915</v>
      </c>
      <c r="R20" s="11"/>
      <c r="S20" s="11">
        <f t="shared" si="3"/>
        <v>0.23037055929456041</v>
      </c>
      <c r="T20" s="11">
        <f>'RD T1'!T19</f>
        <v>0.1860618893396698</v>
      </c>
      <c r="U20" s="11">
        <f t="shared" si="6"/>
        <v>0.41643244863423023</v>
      </c>
      <c r="W20" s="10" t="str">
        <f>name!D16</f>
        <v>42 Secretarial and related occupations</v>
      </c>
      <c r="X20" s="11">
        <v>5.2808507016617474</v>
      </c>
      <c r="Y20" s="11">
        <v>4.8244758549400011</v>
      </c>
      <c r="Z20" s="11">
        <v>4.6754064296752995</v>
      </c>
      <c r="AA20" s="11">
        <v>4.925840369832164</v>
      </c>
      <c r="AB20" s="11">
        <v>3.4680582681016014</v>
      </c>
      <c r="AC20" s="11"/>
      <c r="AD20" s="11">
        <f t="shared" si="4"/>
        <v>-1.2073481615736981</v>
      </c>
      <c r="AE20" s="11">
        <f>'RD T1'!T48</f>
        <v>2.4180493403054064</v>
      </c>
      <c r="AF20" s="11">
        <f t="shared" si="7"/>
        <v>1.2107011787317083</v>
      </c>
    </row>
    <row r="21" spans="1:32" x14ac:dyDescent="0.2">
      <c r="A21" s="10" t="str">
        <f>name!D17</f>
        <v>51 Skilled agricultural and related trades</v>
      </c>
      <c r="B21" s="11">
        <v>3.9863019213236006</v>
      </c>
      <c r="C21" s="11">
        <v>4.0469041836870749</v>
      </c>
      <c r="D21" s="11">
        <v>3.8790587985688894</v>
      </c>
      <c r="E21" s="11">
        <v>3.842750391747328</v>
      </c>
      <c r="F21" s="11">
        <v>4.066832944415907</v>
      </c>
      <c r="G21" s="11"/>
      <c r="H21" s="11">
        <f t="shared" si="2"/>
        <v>0.18777414584701768</v>
      </c>
      <c r="I21" s="11">
        <f>'RD T1'!E20</f>
        <v>2.1957587920115902</v>
      </c>
      <c r="J21" s="11">
        <f t="shared" si="5"/>
        <v>2.3835329378586079</v>
      </c>
      <c r="L21" s="10" t="str">
        <f>name!D17</f>
        <v>51 Skilled agricultural and related trades</v>
      </c>
      <c r="M21" s="11">
        <v>3.0273120693892399</v>
      </c>
      <c r="N21" s="11">
        <v>3.4455647895676722</v>
      </c>
      <c r="O21" s="11">
        <v>3.1362634448541833</v>
      </c>
      <c r="P21" s="11">
        <v>3.0469346842142384</v>
      </c>
      <c r="Q21" s="11">
        <v>3.1786603651867655</v>
      </c>
      <c r="R21" s="11"/>
      <c r="S21" s="11">
        <f t="shared" si="3"/>
        <v>4.2396920332582244E-2</v>
      </c>
      <c r="T21" s="11">
        <f>'RD T1'!T20</f>
        <v>1.6497618136104661</v>
      </c>
      <c r="U21" s="11">
        <f t="shared" si="6"/>
        <v>1.6921587339430484</v>
      </c>
      <c r="W21" s="10" t="str">
        <f>name!D17</f>
        <v>51 Skilled agricultural and related trades</v>
      </c>
      <c r="X21" s="11">
        <v>0.95898985193436648</v>
      </c>
      <c r="Y21" s="11">
        <v>0.60133939411940274</v>
      </c>
      <c r="Z21" s="11">
        <v>0.74279535371470529</v>
      </c>
      <c r="AA21" s="11">
        <v>0.79581570753308994</v>
      </c>
      <c r="AB21" s="11">
        <v>0.8881725792291405</v>
      </c>
      <c r="AC21" s="11"/>
      <c r="AD21" s="11">
        <f t="shared" si="4"/>
        <v>0.14537722551443522</v>
      </c>
      <c r="AE21" s="11">
        <f>'RD T1'!T49</f>
        <v>0.54599697840112427</v>
      </c>
      <c r="AF21" s="11">
        <f t="shared" si="7"/>
        <v>0.69137420391555948</v>
      </c>
    </row>
    <row r="22" spans="1:32" x14ac:dyDescent="0.2">
      <c r="A22" s="10" t="str">
        <f>name!D18</f>
        <v>52 Skilled metal, electrical and electronic trades</v>
      </c>
      <c r="B22" s="11">
        <v>11.897006590629855</v>
      </c>
      <c r="C22" s="11">
        <v>12.457807997275252</v>
      </c>
      <c r="D22" s="11">
        <v>10.469485954910363</v>
      </c>
      <c r="E22" s="11">
        <v>9.805930881689898</v>
      </c>
      <c r="F22" s="11">
        <v>8.8476950473204781</v>
      </c>
      <c r="G22" s="11"/>
      <c r="H22" s="11">
        <f t="shared" si="2"/>
        <v>-1.6217909075898849</v>
      </c>
      <c r="I22" s="11">
        <f>'RD T1'!E21</f>
        <v>3.5713903947903747</v>
      </c>
      <c r="J22" s="11">
        <f t="shared" si="5"/>
        <v>1.9495994872004898</v>
      </c>
      <c r="L22" s="10" t="str">
        <f>name!D18</f>
        <v>52 Skilled metal, electrical and electronic trades</v>
      </c>
      <c r="M22" s="11">
        <v>11.759658605062564</v>
      </c>
      <c r="N22" s="11">
        <v>12.234995663619065</v>
      </c>
      <c r="O22" s="11">
        <v>10.298923964676739</v>
      </c>
      <c r="P22" s="11">
        <v>9.4270872960819556</v>
      </c>
      <c r="Q22" s="11">
        <v>8.3500870068429744</v>
      </c>
      <c r="R22" s="11"/>
      <c r="S22" s="11">
        <f t="shared" si="3"/>
        <v>-1.9488369578337643</v>
      </c>
      <c r="T22" s="11">
        <f>'RD T1'!T21</f>
        <v>3.3469384678012579</v>
      </c>
      <c r="U22" s="11">
        <f t="shared" si="6"/>
        <v>1.3981015099674936</v>
      </c>
      <c r="W22" s="10" t="str">
        <f>name!D18</f>
        <v>52 Skilled metal, electrical and electronic trades</v>
      </c>
      <c r="X22" s="11">
        <v>0.13734798556729283</v>
      </c>
      <c r="Y22" s="11">
        <v>0.22281233365618097</v>
      </c>
      <c r="Z22" s="11">
        <v>0.17056199023362739</v>
      </c>
      <c r="AA22" s="11">
        <v>0.37884358560794418</v>
      </c>
      <c r="AB22" s="11">
        <v>0.49760804047751384</v>
      </c>
      <c r="AC22" s="11"/>
      <c r="AD22" s="11">
        <f t="shared" si="4"/>
        <v>0.32704605024388644</v>
      </c>
      <c r="AE22" s="11">
        <f>'RD T1'!T50</f>
        <v>0.22445192698911659</v>
      </c>
      <c r="AF22" s="11">
        <f t="shared" si="7"/>
        <v>0.55149797723300309</v>
      </c>
    </row>
    <row r="23" spans="1:32" x14ac:dyDescent="0.2">
      <c r="A23" s="10" t="str">
        <f>name!D19</f>
        <v>53 Skilled construction and building trades</v>
      </c>
      <c r="B23" s="11">
        <v>9.4122050481344299</v>
      </c>
      <c r="C23" s="11">
        <v>9.8405118721169753</v>
      </c>
      <c r="D23" s="11">
        <v>8.3130552293061246</v>
      </c>
      <c r="E23" s="11">
        <v>8.4085476341001133</v>
      </c>
      <c r="F23" s="11">
        <v>7.7340028980102549</v>
      </c>
      <c r="G23" s="11"/>
      <c r="H23" s="11">
        <f t="shared" si="2"/>
        <v>-0.57905233129586975</v>
      </c>
      <c r="I23" s="11">
        <f>'RD T1'!E22</f>
        <v>3.389031847483468</v>
      </c>
      <c r="J23" s="11">
        <f t="shared" si="5"/>
        <v>2.8099795161875982</v>
      </c>
      <c r="L23" s="10" t="str">
        <f>name!D19</f>
        <v>53 Skilled construction and building trades</v>
      </c>
      <c r="M23" s="11">
        <v>9.3134547963993057</v>
      </c>
      <c r="N23" s="11">
        <v>9.7164716383074659</v>
      </c>
      <c r="O23" s="11">
        <v>8.1830747371752111</v>
      </c>
      <c r="P23" s="11">
        <v>8.2589417034716117</v>
      </c>
      <c r="Q23" s="11">
        <v>7.5596609675781137</v>
      </c>
      <c r="R23" s="11"/>
      <c r="S23" s="11">
        <f t="shared" si="3"/>
        <v>-0.62341376959709738</v>
      </c>
      <c r="T23" s="11">
        <f>'RD T1'!T22</f>
        <v>3.3039658304659767</v>
      </c>
      <c r="U23" s="11">
        <f t="shared" si="6"/>
        <v>2.6805520608688793</v>
      </c>
      <c r="W23" s="10" t="str">
        <f>name!D19</f>
        <v>53 Skilled construction and building trades</v>
      </c>
      <c r="X23" s="11">
        <v>9.8750251735128219E-2</v>
      </c>
      <c r="Y23" s="11">
        <v>0.12404023380952499</v>
      </c>
      <c r="Z23" s="11">
        <v>0.12998049213092497</v>
      </c>
      <c r="AA23" s="11">
        <v>0.14960593062852021</v>
      </c>
      <c r="AB23" s="11">
        <v>0.17434193043213791</v>
      </c>
      <c r="AC23" s="11"/>
      <c r="AD23" s="11">
        <f t="shared" si="4"/>
        <v>4.4361438301212947E-2</v>
      </c>
      <c r="AE23" s="11">
        <f>'RD T1'!T51</f>
        <v>8.5066017017490489E-2</v>
      </c>
      <c r="AF23" s="11">
        <f t="shared" si="7"/>
        <v>0.12942745531870342</v>
      </c>
    </row>
    <row r="24" spans="1:32" x14ac:dyDescent="0.2">
      <c r="A24" s="10" t="str">
        <f>name!D20</f>
        <v>54 Textiles, printing and other skilled trades</v>
      </c>
      <c r="B24" s="11">
        <v>7.4638276642111565</v>
      </c>
      <c r="C24" s="11">
        <v>6.4233750470569122</v>
      </c>
      <c r="D24" s="11">
        <v>6.2216894891352954</v>
      </c>
      <c r="E24" s="11">
        <v>5.950486344212119</v>
      </c>
      <c r="F24" s="11">
        <v>5.7346586683528704</v>
      </c>
      <c r="G24" s="11"/>
      <c r="H24" s="11">
        <f t="shared" si="2"/>
        <v>-0.48703082078242499</v>
      </c>
      <c r="I24" s="11">
        <f>'RD T1'!E23</f>
        <v>2.5078097359399454</v>
      </c>
      <c r="J24" s="11">
        <f t="shared" si="5"/>
        <v>2.0207789151575204</v>
      </c>
      <c r="L24" s="10" t="str">
        <f>name!D20</f>
        <v>54 Textiles, printing and other skilled trades</v>
      </c>
      <c r="M24" s="11">
        <v>4.7054123219896695</v>
      </c>
      <c r="N24" s="11">
        <v>4.0082187183293589</v>
      </c>
      <c r="O24" s="11">
        <v>3.6560727030098641</v>
      </c>
      <c r="P24" s="11">
        <v>3.4668693635693169</v>
      </c>
      <c r="Q24" s="11">
        <v>3.2594471166536576</v>
      </c>
      <c r="R24" s="11"/>
      <c r="S24" s="11">
        <f t="shared" si="3"/>
        <v>-0.39662558635620648</v>
      </c>
      <c r="T24" s="11">
        <f>'RD T1'!T23</f>
        <v>1.0848455497768132</v>
      </c>
      <c r="U24" s="11">
        <f t="shared" si="6"/>
        <v>0.68821996342060676</v>
      </c>
      <c r="W24" s="10" t="str">
        <f>name!D20</f>
        <v>54 Textiles, printing and other skilled trades</v>
      </c>
      <c r="X24" s="11">
        <v>2.7584153422214799</v>
      </c>
      <c r="Y24" s="11">
        <v>2.4151563287275568</v>
      </c>
      <c r="Z24" s="11">
        <v>2.56561678612543</v>
      </c>
      <c r="AA24" s="11">
        <v>2.4836169806427941</v>
      </c>
      <c r="AB24" s="11">
        <v>2.475211551699215</v>
      </c>
      <c r="AC24" s="11"/>
      <c r="AD24" s="11">
        <f t="shared" si="4"/>
        <v>-9.0405234426214953E-2</v>
      </c>
      <c r="AE24" s="11">
        <f>'RD T1'!T52</f>
        <v>1.4229641861631321</v>
      </c>
      <c r="AF24" s="11">
        <f t="shared" si="7"/>
        <v>1.3325589517369172</v>
      </c>
    </row>
    <row r="25" spans="1:32" x14ac:dyDescent="0.2">
      <c r="A25" s="10" t="str">
        <f>name!D21</f>
        <v>61 Caring personal service occupations</v>
      </c>
      <c r="B25" s="11">
        <v>20.725183578513199</v>
      </c>
      <c r="C25" s="11">
        <v>19.383813481317226</v>
      </c>
      <c r="D25" s="11">
        <v>19.139708553317099</v>
      </c>
      <c r="E25" s="11">
        <v>21.29847690236447</v>
      </c>
      <c r="F25" s="11">
        <v>24.027208548933981</v>
      </c>
      <c r="G25" s="11"/>
      <c r="H25" s="11">
        <f t="shared" si="2"/>
        <v>4.8874999956168814</v>
      </c>
      <c r="I25" s="11">
        <f>'RD T1'!E24</f>
        <v>12.125913464520611</v>
      </c>
      <c r="J25" s="11">
        <f t="shared" si="5"/>
        <v>17.013413460137492</v>
      </c>
      <c r="L25" s="10" t="str">
        <f>name!D21</f>
        <v>61 Caring personal service occupations</v>
      </c>
      <c r="M25" s="11">
        <v>2.984170732788074</v>
      </c>
      <c r="N25" s="11">
        <v>2.9188937346200605</v>
      </c>
      <c r="O25" s="11">
        <v>2.7022326730582988</v>
      </c>
      <c r="P25" s="11">
        <v>3.3674267514696523</v>
      </c>
      <c r="Q25" s="11">
        <v>3.9882625031819829</v>
      </c>
      <c r="R25" s="11"/>
      <c r="S25" s="11">
        <f t="shared" si="3"/>
        <v>1.2860298301236841</v>
      </c>
      <c r="T25" s="11">
        <f>'RD T1'!T24</f>
        <v>1.5151508158830249</v>
      </c>
      <c r="U25" s="11">
        <f t="shared" si="6"/>
        <v>2.801180646006709</v>
      </c>
      <c r="W25" s="10" t="str">
        <f>name!D21</f>
        <v>61 Caring personal service occupations</v>
      </c>
      <c r="X25" s="11">
        <v>17.741012845725127</v>
      </c>
      <c r="Y25" s="11">
        <v>16.464919746697156</v>
      </c>
      <c r="Z25" s="11">
        <v>16.437475880258816</v>
      </c>
      <c r="AA25" s="11">
        <v>17.931050150894823</v>
      </c>
      <c r="AB25" s="11">
        <v>20.038946045751992</v>
      </c>
      <c r="AC25" s="11"/>
      <c r="AD25" s="11">
        <f t="shared" si="4"/>
        <v>3.6014701654931756</v>
      </c>
      <c r="AE25" s="11">
        <f>'RD T1'!T53</f>
        <v>10.610762648637586</v>
      </c>
      <c r="AF25" s="11">
        <f t="shared" si="7"/>
        <v>14.212232814130761</v>
      </c>
    </row>
    <row r="26" spans="1:32" x14ac:dyDescent="0.2">
      <c r="A26" s="10" t="str">
        <f>name!D22</f>
        <v>62 Leisure, travel and related personal service occupations</v>
      </c>
      <c r="B26" s="11">
        <v>6.2793451358129992</v>
      </c>
      <c r="C26" s="11">
        <v>6.3387349295005206</v>
      </c>
      <c r="D26" s="11">
        <v>5.4401010462431918</v>
      </c>
      <c r="E26" s="11">
        <v>5.3924847653527079</v>
      </c>
      <c r="F26" s="11">
        <v>5.4569300979818145</v>
      </c>
      <c r="G26" s="11"/>
      <c r="H26" s="11">
        <f t="shared" si="2"/>
        <v>1.6829051738622702E-2</v>
      </c>
      <c r="I26" s="11">
        <f>'RD T1'!E25</f>
        <v>2.7365794183451628</v>
      </c>
      <c r="J26" s="11">
        <f t="shared" si="5"/>
        <v>2.7534084700837855</v>
      </c>
      <c r="L26" s="10" t="str">
        <f>name!D22</f>
        <v>62 Leisure, travel and related personal service occupations</v>
      </c>
      <c r="M26" s="11">
        <v>1.7580268631139049</v>
      </c>
      <c r="N26" s="11">
        <v>1.8456307596906609</v>
      </c>
      <c r="O26" s="11">
        <v>1.7076870232368013</v>
      </c>
      <c r="P26" s="11">
        <v>1.6790899474906538</v>
      </c>
      <c r="Q26" s="11">
        <v>1.7745086004428137</v>
      </c>
      <c r="R26" s="11"/>
      <c r="S26" s="11">
        <f t="shared" si="3"/>
        <v>6.6821577206012339E-2</v>
      </c>
      <c r="T26" s="11">
        <f>'RD T1'!T25</f>
        <v>0.72988401497256439</v>
      </c>
      <c r="U26" s="11">
        <f t="shared" si="6"/>
        <v>0.79670559217857673</v>
      </c>
      <c r="W26" s="10" t="str">
        <f>name!D22</f>
        <v>62 Leisure, travel and related personal service occupations</v>
      </c>
      <c r="X26" s="11">
        <v>4.5213182726990899</v>
      </c>
      <c r="Y26" s="11">
        <v>4.4931041698098664</v>
      </c>
      <c r="Z26" s="11">
        <v>3.7324140230063896</v>
      </c>
      <c r="AA26" s="11">
        <v>3.7133948178620519</v>
      </c>
      <c r="AB26" s="11">
        <v>3.6824214975390062</v>
      </c>
      <c r="AC26" s="11"/>
      <c r="AD26" s="11">
        <f t="shared" si="4"/>
        <v>-4.999252546738342E-2</v>
      </c>
      <c r="AE26" s="11">
        <f>'RD T1'!T54</f>
        <v>2.0066954033725986</v>
      </c>
      <c r="AF26" s="11">
        <f t="shared" si="7"/>
        <v>1.9567028779052151</v>
      </c>
    </row>
    <row r="27" spans="1:32" x14ac:dyDescent="0.2">
      <c r="A27" s="10" t="str">
        <f>name!D23</f>
        <v>63 Community and civil enforcement occupations</v>
      </c>
      <c r="B27" s="11">
        <v>0.25574385969834512</v>
      </c>
      <c r="C27" s="11">
        <v>0.22056426795713333</v>
      </c>
      <c r="D27" s="11">
        <v>0.28202012249467306</v>
      </c>
      <c r="E27" s="11">
        <v>0.2178233602271954</v>
      </c>
      <c r="F27" s="11">
        <v>0.24133838658698262</v>
      </c>
      <c r="G27" s="11"/>
      <c r="H27" s="11">
        <f t="shared" si="2"/>
        <v>-4.0681735907690447E-2</v>
      </c>
      <c r="I27" s="11">
        <f>'RD T1'!E26</f>
        <v>0.10694766666058847</v>
      </c>
      <c r="J27" s="11">
        <f t="shared" si="5"/>
        <v>6.6265930752898022E-2</v>
      </c>
      <c r="L27" s="10" t="str">
        <f>name!D23</f>
        <v>63 Community and civil enforcement occupations</v>
      </c>
      <c r="M27" s="11">
        <v>0.20563789291145076</v>
      </c>
      <c r="N27" s="11">
        <v>0.15998452026302601</v>
      </c>
      <c r="O27" s="11">
        <v>0.22783595569691784</v>
      </c>
      <c r="P27" s="11">
        <v>0.15124161651894497</v>
      </c>
      <c r="Q27" s="11">
        <v>0.17625283724504509</v>
      </c>
      <c r="R27" s="11"/>
      <c r="S27" s="11">
        <f t="shared" si="3"/>
        <v>-5.1583118451872745E-2</v>
      </c>
      <c r="T27" s="11">
        <f>'RD T1'!T26</f>
        <v>6.6528230278006195E-2</v>
      </c>
      <c r="U27" s="11">
        <f t="shared" si="6"/>
        <v>1.494511182613345E-2</v>
      </c>
      <c r="W27" s="10" t="str">
        <f>name!D23</f>
        <v>63 Community and civil enforcement occupations</v>
      </c>
      <c r="X27" s="11">
        <v>5.0105966786894184E-2</v>
      </c>
      <c r="Y27" s="11">
        <v>6.0579747694107497E-2</v>
      </c>
      <c r="Z27" s="11">
        <v>5.4184166797755284E-2</v>
      </c>
      <c r="AA27" s="11">
        <v>6.6581743708250582E-2</v>
      </c>
      <c r="AB27" s="11">
        <v>6.5085549341937304E-2</v>
      </c>
      <c r="AC27" s="11"/>
      <c r="AD27" s="11">
        <f t="shared" si="4"/>
        <v>1.090138254418202E-2</v>
      </c>
      <c r="AE27" s="11">
        <f>'RD T1'!T55</f>
        <v>4.0419436382582268E-2</v>
      </c>
      <c r="AF27" s="11">
        <f t="shared" si="7"/>
        <v>5.1320818926764288E-2</v>
      </c>
    </row>
    <row r="28" spans="1:32" x14ac:dyDescent="0.2">
      <c r="A28" s="10" t="str">
        <f>name!D24</f>
        <v>71 Sales occupations</v>
      </c>
      <c r="B28" s="11">
        <v>21.24550234040171</v>
      </c>
      <c r="C28" s="11">
        <v>21.607904608318083</v>
      </c>
      <c r="D28" s="11">
        <v>20.837314308050786</v>
      </c>
      <c r="E28" s="11">
        <v>19.549619143310387</v>
      </c>
      <c r="F28" s="11">
        <v>18.744630003207263</v>
      </c>
      <c r="G28" s="11"/>
      <c r="H28" s="11">
        <f t="shared" si="2"/>
        <v>-2.0926843048435231</v>
      </c>
      <c r="I28" s="11">
        <f>'RD T1'!E27</f>
        <v>9.0457873069440353</v>
      </c>
      <c r="J28" s="11">
        <f t="shared" si="5"/>
        <v>6.9531030021005122</v>
      </c>
      <c r="L28" s="10" t="str">
        <f>name!D24</f>
        <v>71 Sales occupations</v>
      </c>
      <c r="M28" s="11">
        <v>7.7858774604383223</v>
      </c>
      <c r="N28" s="11">
        <v>8.0143847854952384</v>
      </c>
      <c r="O28" s="11">
        <v>7.6826235783014214</v>
      </c>
      <c r="P28" s="11">
        <v>7.1919662320619482</v>
      </c>
      <c r="Q28" s="11">
        <v>6.94646578199972</v>
      </c>
      <c r="R28" s="11"/>
      <c r="S28" s="11">
        <f t="shared" si="3"/>
        <v>-0.73615779630170142</v>
      </c>
      <c r="T28" s="11">
        <f>'RD T1'!T27</f>
        <v>2.3435400953342587</v>
      </c>
      <c r="U28" s="11">
        <f t="shared" si="6"/>
        <v>1.6073822990325572</v>
      </c>
      <c r="W28" s="10" t="str">
        <f>name!D24</f>
        <v>71 Sales occupations</v>
      </c>
      <c r="X28" s="11">
        <v>13.459624879963403</v>
      </c>
      <c r="Y28" s="11">
        <v>13.593519822822804</v>
      </c>
      <c r="Z28" s="11">
        <v>13.154690729749353</v>
      </c>
      <c r="AA28" s="11">
        <v>12.357652911248437</v>
      </c>
      <c r="AB28" s="11">
        <v>11.798164221207516</v>
      </c>
      <c r="AC28" s="11"/>
      <c r="AD28" s="11">
        <f t="shared" si="4"/>
        <v>-1.3565265085418368</v>
      </c>
      <c r="AE28" s="11">
        <f>'RD T1'!T56</f>
        <v>6.7022472116097758</v>
      </c>
      <c r="AF28" s="11">
        <f t="shared" si="7"/>
        <v>5.345720703067939</v>
      </c>
    </row>
    <row r="29" spans="1:32" x14ac:dyDescent="0.2">
      <c r="A29" s="10" t="str">
        <f>name!D25</f>
        <v>72 Customer service occupations</v>
      </c>
      <c r="B29" s="11">
        <v>4.3438373367646923</v>
      </c>
      <c r="C29" s="11">
        <v>4.8711208845367304</v>
      </c>
      <c r="D29" s="11">
        <v>4.9183684780686923</v>
      </c>
      <c r="E29" s="11">
        <v>6.3470861325107766</v>
      </c>
      <c r="F29" s="11">
        <v>7.4457239322587023</v>
      </c>
      <c r="G29" s="11"/>
      <c r="H29" s="11">
        <f t="shared" si="2"/>
        <v>2.5273554541900101</v>
      </c>
      <c r="I29" s="11">
        <f>'RD T1'!E28</f>
        <v>2.928272573396733</v>
      </c>
      <c r="J29" s="11">
        <f t="shared" si="5"/>
        <v>5.4556280275867426</v>
      </c>
      <c r="L29" s="10" t="str">
        <f>name!D25</f>
        <v>72 Customer service occupations</v>
      </c>
      <c r="M29" s="11">
        <v>1.9154391531399488</v>
      </c>
      <c r="N29" s="11">
        <v>1.8871573648177873</v>
      </c>
      <c r="O29" s="11">
        <v>2.0944275573942668</v>
      </c>
      <c r="P29" s="11">
        <v>2.9085612364521718</v>
      </c>
      <c r="Q29" s="11">
        <v>3.54780429704565</v>
      </c>
      <c r="R29" s="11"/>
      <c r="S29" s="11">
        <f t="shared" si="3"/>
        <v>1.4533767396513833</v>
      </c>
      <c r="T29" s="11">
        <f>'RD T1'!T28</f>
        <v>1.0409999600030231</v>
      </c>
      <c r="U29" s="11">
        <f t="shared" si="6"/>
        <v>2.4943766996544063</v>
      </c>
      <c r="W29" s="10" t="str">
        <f>name!D25</f>
        <v>72 Customer service occupations</v>
      </c>
      <c r="X29" s="11">
        <v>2.4283981836247444</v>
      </c>
      <c r="Y29" s="11">
        <v>2.9839635197189436</v>
      </c>
      <c r="Z29" s="11">
        <v>2.8239409206744415</v>
      </c>
      <c r="AA29" s="11">
        <v>3.4385248960585972</v>
      </c>
      <c r="AB29" s="11">
        <v>3.8979196352130558</v>
      </c>
      <c r="AC29" s="11"/>
      <c r="AD29" s="11">
        <f t="shared" si="4"/>
        <v>1.0739787145386144</v>
      </c>
      <c r="AE29" s="11">
        <f>'RD T1'!T57</f>
        <v>1.8872726133937106</v>
      </c>
      <c r="AF29" s="11">
        <f t="shared" si="7"/>
        <v>2.9612513279323247</v>
      </c>
    </row>
    <row r="30" spans="1:32" x14ac:dyDescent="0.2">
      <c r="A30" s="10" t="str">
        <f>name!D26</f>
        <v>81 Process, plant and machine operatives</v>
      </c>
      <c r="B30" s="11">
        <v>9.7316136421826958</v>
      </c>
      <c r="C30" s="11">
        <v>9.1955144359487857</v>
      </c>
      <c r="D30" s="11">
        <v>7.8155462379864504</v>
      </c>
      <c r="E30" s="11">
        <v>8.8595939937148671</v>
      </c>
      <c r="F30" s="11">
        <v>8.1017205928830762</v>
      </c>
      <c r="G30" s="11"/>
      <c r="H30" s="11">
        <f t="shared" si="2"/>
        <v>0.28617435489662579</v>
      </c>
      <c r="I30" s="11">
        <f>'RD T1'!E29</f>
        <v>3.2803287202586251</v>
      </c>
      <c r="J30" s="11">
        <f t="shared" si="5"/>
        <v>3.5665030751552509</v>
      </c>
      <c r="L30" s="10" t="str">
        <f>name!D26</f>
        <v>81 Process, plant and machine operatives</v>
      </c>
      <c r="M30" s="11">
        <v>7.4531887104524319</v>
      </c>
      <c r="N30" s="11">
        <v>6.9625811248053546</v>
      </c>
      <c r="O30" s="11">
        <v>5.936247044097386</v>
      </c>
      <c r="P30" s="11">
        <v>6.6773865833606276</v>
      </c>
      <c r="Q30" s="11">
        <v>6.1198647179472188</v>
      </c>
      <c r="R30" s="11"/>
      <c r="S30" s="11">
        <f t="shared" si="3"/>
        <v>0.18361767384983274</v>
      </c>
      <c r="T30" s="11">
        <f>'RD T1'!T29</f>
        <v>2.2773720378094668</v>
      </c>
      <c r="U30" s="11">
        <f t="shared" si="6"/>
        <v>2.4609897116592996</v>
      </c>
      <c r="W30" s="10" t="str">
        <f>name!D26</f>
        <v>81 Process, plant and machine operatives</v>
      </c>
      <c r="X30" s="11">
        <v>2.2784249317302656</v>
      </c>
      <c r="Y30" s="11">
        <v>2.2329333111434098</v>
      </c>
      <c r="Z30" s="11">
        <v>1.8792991938890549</v>
      </c>
      <c r="AA30" s="11">
        <v>2.1822074103542297</v>
      </c>
      <c r="AB30" s="11">
        <v>1.9818558749358626</v>
      </c>
      <c r="AC30" s="11"/>
      <c r="AD30" s="11">
        <f t="shared" si="4"/>
        <v>0.10255668104680771</v>
      </c>
      <c r="AE30" s="11">
        <f>'RD T1'!T58</f>
        <v>1.0029566824491583</v>
      </c>
      <c r="AF30" s="11">
        <f t="shared" si="7"/>
        <v>1.105513363495966</v>
      </c>
    </row>
    <row r="31" spans="1:32" x14ac:dyDescent="0.2">
      <c r="A31" s="10" t="str">
        <f>name!D27</f>
        <v>82 Transport and mobile machine drivers and operatives</v>
      </c>
      <c r="B31" s="11">
        <v>11.711440519597982</v>
      </c>
      <c r="C31" s="11">
        <v>12.940437769899889</v>
      </c>
      <c r="D31" s="11">
        <v>11.626959986142111</v>
      </c>
      <c r="E31" s="11">
        <v>12.145927119263643</v>
      </c>
      <c r="F31" s="11">
        <v>12.239245067160784</v>
      </c>
      <c r="G31" s="11"/>
      <c r="H31" s="11">
        <f t="shared" si="2"/>
        <v>0.61228508101867263</v>
      </c>
      <c r="I31" s="11">
        <f>'RD T1'!E30</f>
        <v>6.2761179409757624</v>
      </c>
      <c r="J31" s="11">
        <f t="shared" si="5"/>
        <v>6.888403021994435</v>
      </c>
      <c r="L31" s="10" t="str">
        <f>name!D27</f>
        <v>82 Transport and mobile machine drivers and operatives</v>
      </c>
      <c r="M31" s="11">
        <v>11.261942711848404</v>
      </c>
      <c r="N31" s="11">
        <v>12.52395709404229</v>
      </c>
      <c r="O31" s="11">
        <v>11.231267316916957</v>
      </c>
      <c r="P31" s="11">
        <v>11.5460227141321</v>
      </c>
      <c r="Q31" s="11">
        <v>11.53392087313436</v>
      </c>
      <c r="R31" s="11"/>
      <c r="S31" s="11">
        <f t="shared" si="3"/>
        <v>0.3026535562174022</v>
      </c>
      <c r="T31" s="11">
        <f>'RD T1'!T30</f>
        <v>5.9047725909580953</v>
      </c>
      <c r="U31" s="11">
        <f t="shared" si="6"/>
        <v>6.2074261471754975</v>
      </c>
      <c r="W31" s="10" t="str">
        <f>name!D27</f>
        <v>82 Transport and mobile machine drivers and operatives</v>
      </c>
      <c r="X31" s="11">
        <v>0.44949780774959208</v>
      </c>
      <c r="Y31" s="11">
        <v>0.41648067585759174</v>
      </c>
      <c r="Z31" s="11">
        <v>0.3956926692251479</v>
      </c>
      <c r="AA31" s="11">
        <v>0.59990440513154242</v>
      </c>
      <c r="AB31" s="11">
        <v>0.70532419402641311</v>
      </c>
      <c r="AC31" s="11"/>
      <c r="AD31" s="11">
        <f t="shared" si="4"/>
        <v>0.30963152480126521</v>
      </c>
      <c r="AE31" s="11">
        <f>'RD T1'!T59</f>
        <v>0.37134535001766616</v>
      </c>
      <c r="AF31" s="11">
        <f t="shared" si="7"/>
        <v>0.68097687481893132</v>
      </c>
    </row>
    <row r="32" spans="1:32" x14ac:dyDescent="0.2">
      <c r="A32" s="10" t="str">
        <f>name!D28</f>
        <v>91 Elementary trades and related occupations</v>
      </c>
      <c r="B32" s="11">
        <v>5.4396012405179484</v>
      </c>
      <c r="C32" s="11">
        <v>4.9923162006738888</v>
      </c>
      <c r="D32" s="11">
        <v>4.1662085875558184</v>
      </c>
      <c r="E32" s="11">
        <v>3.4448950691990317</v>
      </c>
      <c r="F32" s="11">
        <v>3.2200881171715419</v>
      </c>
      <c r="G32" s="11"/>
      <c r="H32" s="11">
        <f t="shared" si="2"/>
        <v>-0.94612047038427649</v>
      </c>
      <c r="I32" s="11">
        <f>'RD T1'!E31</f>
        <v>1.3456566422208298</v>
      </c>
      <c r="J32" s="11">
        <f t="shared" si="5"/>
        <v>0.39953617183655332</v>
      </c>
      <c r="L32" s="10" t="str">
        <f>name!D28</f>
        <v>91 Elementary trades and related occupations</v>
      </c>
      <c r="M32" s="11">
        <v>4.1229980951029503</v>
      </c>
      <c r="N32" s="11">
        <v>3.7950697659603594</v>
      </c>
      <c r="O32" s="11">
        <v>3.2568012967381992</v>
      </c>
      <c r="P32" s="11">
        <v>2.6882938092594824</v>
      </c>
      <c r="Q32" s="11">
        <v>2.5022786895665869</v>
      </c>
      <c r="R32" s="11"/>
      <c r="S32" s="11">
        <f t="shared" si="3"/>
        <v>-0.75452260717161224</v>
      </c>
      <c r="T32" s="11">
        <f>'RD T1'!T31</f>
        <v>0.88732703596014462</v>
      </c>
      <c r="U32" s="11">
        <f t="shared" si="6"/>
        <v>0.13280442878853238</v>
      </c>
      <c r="W32" s="10" t="str">
        <f>name!D28</f>
        <v>91 Elementary trades and related occupations</v>
      </c>
      <c r="X32" s="11">
        <v>1.3166031454150082</v>
      </c>
      <c r="Y32" s="11">
        <v>1.1972464347135292</v>
      </c>
      <c r="Z32" s="11">
        <v>0.90940729081761584</v>
      </c>
      <c r="AA32" s="11">
        <v>0.75660125993954985</v>
      </c>
      <c r="AB32" s="11">
        <v>0.71780942760495392</v>
      </c>
      <c r="AC32" s="11"/>
      <c r="AD32" s="11">
        <f t="shared" si="4"/>
        <v>-0.19159786321266192</v>
      </c>
      <c r="AE32" s="11">
        <f>'RD T1'!T60</f>
        <v>0.45832960626068531</v>
      </c>
      <c r="AF32" s="11">
        <f t="shared" si="7"/>
        <v>0.26673174304802338</v>
      </c>
    </row>
    <row r="33" spans="1:32" x14ac:dyDescent="0.2">
      <c r="A33" s="10" t="str">
        <f>name!D29</f>
        <v>92 Elementary administration and service occupations</v>
      </c>
      <c r="B33" s="11">
        <v>29.367477651620302</v>
      </c>
      <c r="C33" s="11">
        <v>29.646301649568425</v>
      </c>
      <c r="D33" s="11">
        <v>26.798917338967758</v>
      </c>
      <c r="E33" s="11">
        <v>28.181527865289169</v>
      </c>
      <c r="F33" s="11">
        <v>27.818054952164356</v>
      </c>
      <c r="G33" s="11"/>
      <c r="H33" s="11">
        <f t="shared" ref="H33" si="8">F33-D33</f>
        <v>1.0191376131965981</v>
      </c>
      <c r="I33" s="11">
        <f>'RD T1'!E32</f>
        <v>13.556682809678662</v>
      </c>
      <c r="J33" s="11">
        <f>SUM(H33:I33)</f>
        <v>14.57582042287526</v>
      </c>
      <c r="L33" s="10" t="str">
        <f>name!D29</f>
        <v>92 Elementary administration and service occupations</v>
      </c>
      <c r="M33" s="11">
        <v>14.183707343993786</v>
      </c>
      <c r="N33" s="11">
        <v>14.213588467933317</v>
      </c>
      <c r="O33" s="11">
        <v>12.941741831541307</v>
      </c>
      <c r="P33" s="11">
        <v>14.011525317464542</v>
      </c>
      <c r="Q33" s="11">
        <v>13.620614692316137</v>
      </c>
      <c r="R33" s="11"/>
      <c r="S33" s="11">
        <f t="shared" ref="S33" si="9">Q33-O33</f>
        <v>0.67887286077482933</v>
      </c>
      <c r="T33" s="11">
        <f>'RD T1'!T32</f>
        <v>5.446804069243897</v>
      </c>
      <c r="U33" s="11">
        <f t="shared" ref="U33" si="10">SUM(S33:T33)</f>
        <v>6.1256769300187264</v>
      </c>
      <c r="W33" s="10" t="str">
        <f>name!D29</f>
        <v>92 Elementary administration and service occupations</v>
      </c>
      <c r="X33" s="11">
        <v>15.183770307626514</v>
      </c>
      <c r="Y33" s="11">
        <v>15.432713181635096</v>
      </c>
      <c r="Z33" s="11">
        <v>13.857175507426421</v>
      </c>
      <c r="AA33" s="11">
        <v>14.170002547824637</v>
      </c>
      <c r="AB33" s="11">
        <v>14.19744025984822</v>
      </c>
      <c r="AC33" s="11"/>
      <c r="AD33" s="11">
        <f t="shared" ref="AD33" si="11">AB33-Z33</f>
        <v>0.34026475242179899</v>
      </c>
      <c r="AE33" s="11">
        <f>'RD T1'!T61</f>
        <v>8.1098787404347643</v>
      </c>
      <c r="AF33" s="11">
        <f t="shared" ref="AF33" si="12">SUM(AD33:AE33)</f>
        <v>8.4501434928565633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268.68700000000001</v>
      </c>
      <c r="C35" s="34">
        <f>SUM(C8:C33)</f>
        <v>276.16100000000006</v>
      </c>
      <c r="D35" s="34">
        <f>SUM(D8:D33)</f>
        <v>269.48799999999994</v>
      </c>
      <c r="E35" s="34">
        <f>SUM(E8:E33)</f>
        <v>274.87100000000004</v>
      </c>
      <c r="F35" s="34">
        <f>SUM(F8:F33)</f>
        <v>285.42900000000003</v>
      </c>
      <c r="G35" s="11"/>
      <c r="H35" s="34">
        <f>F35-D35</f>
        <v>15.941000000000088</v>
      </c>
      <c r="I35" s="34">
        <f>SUM(I8:I33)</f>
        <v>132.35827896988076</v>
      </c>
      <c r="J35" s="34">
        <f>SUM(J8:J33)</f>
        <v>148.29927896988082</v>
      </c>
      <c r="L35" s="231" t="str">
        <f>name!D3</f>
        <v>All occupations</v>
      </c>
      <c r="M35" s="34">
        <f>SUM(M8:M33)</f>
        <v>144.01653567368618</v>
      </c>
      <c r="N35" s="34">
        <f>SUM(N8:N33)</f>
        <v>149.44874100114907</v>
      </c>
      <c r="O35" s="34">
        <f>SUM(O8:O33)</f>
        <v>143.75040387342756</v>
      </c>
      <c r="P35" s="34">
        <f>SUM(P8:P33)</f>
        <v>144.74027147668593</v>
      </c>
      <c r="Q35" s="34">
        <f>SUM(Q8:Q33)</f>
        <v>147.76889434432235</v>
      </c>
      <c r="R35" s="11"/>
      <c r="S35" s="34">
        <f>Q35-O35</f>
        <v>4.0184904708947897</v>
      </c>
      <c r="T35" s="34">
        <f>SUM(T8:T33)</f>
        <v>58.307043189849431</v>
      </c>
      <c r="U35" s="34">
        <f>SUM(U8:U33)</f>
        <v>62.325533660744249</v>
      </c>
      <c r="W35" s="231" t="str">
        <f>name!D3</f>
        <v>All occupations</v>
      </c>
      <c r="X35" s="34">
        <f>SUM(X8:X33)</f>
        <v>124.6704643263139</v>
      </c>
      <c r="Y35" s="34">
        <f>SUM(Y8:Y33)</f>
        <v>126.7122589988509</v>
      </c>
      <c r="Z35" s="34">
        <f>SUM(Z8:Z33)</f>
        <v>125.73759612657236</v>
      </c>
      <c r="AA35" s="34">
        <f>SUM(AA8:AA33)</f>
        <v>130.13072852331413</v>
      </c>
      <c r="AB35" s="34">
        <f>SUM(AB8:AB33)</f>
        <v>137.66010565567763</v>
      </c>
      <c r="AC35" s="11"/>
      <c r="AD35" s="34">
        <f t="shared" ref="AD35" si="13">AB35-Z35</f>
        <v>11.92250952910527</v>
      </c>
      <c r="AE35" s="34">
        <f>SUM(AE8:AE33)</f>
        <v>74.051235780031305</v>
      </c>
      <c r="AF35" s="34">
        <f>SUM(AF8:AF33)</f>
        <v>85.973745309136589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Cumbria (Continued)</v>
      </c>
      <c r="L38" s="19" t="str">
        <f>CONCATENATE(L$1," (Continued)")</f>
        <v>Occupation Table 2.1  Males: Employment Change by Occupation (SOC 2020) and Replacement Demand, 2015-2035, Cumbria (Continued)</v>
      </c>
      <c r="W38" s="19" t="str">
        <f>CONCATENATE(W$1," (Continued)")</f>
        <v>Occupation Table 2.2  Females: Employment Change by Occupation (SOC 2020) and Replacement Demand, 2015-2035, Cumbria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5.2384647538544504</v>
      </c>
      <c r="C45" s="173">
        <f t="shared" si="20"/>
        <v>5.9328824751725833</v>
      </c>
      <c r="D45" s="173">
        <f t="shared" si="20"/>
        <v>6.2235620633437394</v>
      </c>
      <c r="E45" s="173">
        <f t="shared" si="20"/>
        <v>5.6079854531012119</v>
      </c>
      <c r="F45" s="173">
        <f t="shared" si="20"/>
        <v>5.888623607542594</v>
      </c>
      <c r="H45" s="68">
        <f t="shared" ref="H45:H70" si="21">IF(D8&gt;0,(H8/D8)*100,0)</f>
        <v>0.21516262284908819</v>
      </c>
      <c r="I45" s="69">
        <f t="shared" ref="I45:I70" si="22">IF(D8&gt;0,I8/D8*100,0)</f>
        <v>48.307562141719046</v>
      </c>
      <c r="J45" s="69">
        <f t="shared" ref="J45:J70" si="23">IF(D8&gt;0,(J8/D8)*100,0)</f>
        <v>48.522724764568132</v>
      </c>
      <c r="L45" t="str">
        <f t="shared" ref="L45:L70" si="24">L8</f>
        <v>11 Corporate managers and directors</v>
      </c>
      <c r="M45" s="173">
        <f t="shared" ref="M45:Q45" si="25">M8/M$35*100</f>
        <v>7.1100896495496153</v>
      </c>
      <c r="N45" s="173">
        <f t="shared" si="25"/>
        <v>7.5945346597323313</v>
      </c>
      <c r="O45" s="173">
        <f t="shared" si="25"/>
        <v>8.0276856407530008</v>
      </c>
      <c r="P45" s="173">
        <f t="shared" si="25"/>
        <v>7.0439172060173689</v>
      </c>
      <c r="Q45" s="173">
        <f t="shared" si="25"/>
        <v>7.1693680281756658</v>
      </c>
      <c r="S45" s="68">
        <f t="shared" ref="S45:S70" si="26">IF(O8&gt;0,(S8/O8)*100,0)</f>
        <v>-8.1953947337457649</v>
      </c>
      <c r="T45" s="69">
        <f t="shared" ref="T45:T70" si="27">IF(O8&gt;0,T8/O8*100,0)</f>
        <v>42.036357417418188</v>
      </c>
      <c r="U45" s="69">
        <f t="shared" ref="U45:U70" si="28">IF(O8&gt;0,(U8/O8)*100,0)</f>
        <v>33.84096268367243</v>
      </c>
      <c r="W45" t="str">
        <f t="shared" ref="W45:W70" si="29">W8</f>
        <v>11 Corporate managers and directors</v>
      </c>
      <c r="X45" s="173">
        <f t="shared" ref="X45:AB45" si="30">X8/X$35*100</f>
        <v>3.0764054801107275</v>
      </c>
      <c r="Y45" s="173">
        <f t="shared" si="30"/>
        <v>3.9730734643766015</v>
      </c>
      <c r="Z45" s="173">
        <f t="shared" si="30"/>
        <v>4.1609849115657775</v>
      </c>
      <c r="AA45" s="173">
        <f t="shared" si="30"/>
        <v>4.0108442236809569</v>
      </c>
      <c r="AB45" s="173">
        <f t="shared" si="30"/>
        <v>4.5138303362953689</v>
      </c>
      <c r="AD45" s="68">
        <f t="shared" ref="AD45:AD70" si="31">IF(Z8&gt;0,(AD8/Z8)*100,0)</f>
        <v>18.765974176309022</v>
      </c>
      <c r="AE45" s="69">
        <f t="shared" ref="AE45:AE70" si="32">IF(Z8&gt;0,AE8/Z8*100,0)</f>
        <v>62.13969384491125</v>
      </c>
      <c r="AF45" s="69">
        <f t="shared" ref="AF45:AF70" si="33">IF(Z8&gt;0,(AF8/Z8)*100,0)</f>
        <v>80.905668021220265</v>
      </c>
    </row>
    <row r="46" spans="1:32" x14ac:dyDescent="0.2">
      <c r="A46" t="str">
        <f t="shared" si="19"/>
        <v>12 Other managers and proprietors</v>
      </c>
      <c r="B46" s="173">
        <f t="shared" si="20"/>
        <v>3.1892652212480659</v>
      </c>
      <c r="C46" s="173">
        <f t="shared" si="20"/>
        <v>3.1224792643414223</v>
      </c>
      <c r="D46" s="173">
        <f t="shared" si="20"/>
        <v>3.4168496444736491</v>
      </c>
      <c r="E46" s="173">
        <f t="shared" si="20"/>
        <v>4.0751598645934859</v>
      </c>
      <c r="F46" s="173">
        <f t="shared" si="20"/>
        <v>4.5989192431462191</v>
      </c>
      <c r="H46" s="68">
        <f t="shared" si="21"/>
        <v>42.55701058367422</v>
      </c>
      <c r="I46" s="69">
        <f t="shared" si="22"/>
        <v>70.213703236751783</v>
      </c>
      <c r="J46" s="69">
        <f t="shared" si="23"/>
        <v>112.77071382042601</v>
      </c>
      <c r="L46" t="str">
        <f t="shared" si="24"/>
        <v>12 Other managers and proprietors</v>
      </c>
      <c r="M46" s="173">
        <f t="shared" ref="M46:Q46" si="34">M9/M$35*100</f>
        <v>3.6141017047921795</v>
      </c>
      <c r="N46" s="173">
        <f t="shared" si="34"/>
        <v>3.4748266688220544</v>
      </c>
      <c r="O46" s="173">
        <f t="shared" si="34"/>
        <v>3.7649545556063266</v>
      </c>
      <c r="P46" s="173">
        <f t="shared" si="34"/>
        <v>4.6724266452904351</v>
      </c>
      <c r="Q46" s="173">
        <f t="shared" si="34"/>
        <v>5.3166315484847706</v>
      </c>
      <c r="S46" s="68">
        <f t="shared" si="26"/>
        <v>45.161275572101992</v>
      </c>
      <c r="T46" s="69">
        <f t="shared" si="27"/>
        <v>64.660772470544913</v>
      </c>
      <c r="U46" s="69">
        <f t="shared" si="28"/>
        <v>109.8220480426469</v>
      </c>
      <c r="W46" t="str">
        <f t="shared" si="29"/>
        <v>12 Other managers and proprietors</v>
      </c>
      <c r="X46" s="173">
        <f t="shared" ref="X46:AB46" si="35">X9/X$35*100</f>
        <v>2.6985036048665632</v>
      </c>
      <c r="Y46" s="173">
        <f t="shared" si="35"/>
        <v>2.7069087709203368</v>
      </c>
      <c r="Z46" s="173">
        <f t="shared" si="35"/>
        <v>3.0188762211924072</v>
      </c>
      <c r="AA46" s="173">
        <f t="shared" si="35"/>
        <v>3.41083901614304</v>
      </c>
      <c r="AB46" s="173">
        <f t="shared" si="35"/>
        <v>3.8285032005894428</v>
      </c>
      <c r="AD46" s="68">
        <f t="shared" si="31"/>
        <v>38.843851770382379</v>
      </c>
      <c r="AE46" s="69">
        <f t="shared" si="32"/>
        <v>78.131067216899254</v>
      </c>
      <c r="AF46" s="69">
        <f t="shared" si="33"/>
        <v>116.97491898728163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4.7123523370684932</v>
      </c>
      <c r="C47" s="173">
        <f t="shared" si="20"/>
        <v>5.1732396755982801</v>
      </c>
      <c r="D47" s="173">
        <f t="shared" si="20"/>
        <v>5.4630732226394292</v>
      </c>
      <c r="E47" s="173">
        <f t="shared" si="20"/>
        <v>5.5156633551382752</v>
      </c>
      <c r="F47" s="173">
        <f t="shared" si="20"/>
        <v>5.7852235318566843</v>
      </c>
      <c r="H47" s="68">
        <f t="shared" si="21"/>
        <v>12.160977927917322</v>
      </c>
      <c r="I47" s="69">
        <f t="shared" si="22"/>
        <v>38.696072597085404</v>
      </c>
      <c r="J47" s="69">
        <f t="shared" si="23"/>
        <v>50.857050525002734</v>
      </c>
      <c r="L47" t="str">
        <f t="shared" si="24"/>
        <v>21 Science, research, engineering and technology professionals</v>
      </c>
      <c r="M47" s="173">
        <f t="shared" ref="M47:Q47" si="36">M10/M$35*100</f>
        <v>7.3406191107076983</v>
      </c>
      <c r="N47" s="173">
        <f t="shared" si="36"/>
        <v>8.0478581629842054</v>
      </c>
      <c r="O47" s="173">
        <f t="shared" si="36"/>
        <v>8.2953068444878504</v>
      </c>
      <c r="P47" s="173">
        <f t="shared" si="36"/>
        <v>8.2093735254911575</v>
      </c>
      <c r="Q47" s="173">
        <f t="shared" si="36"/>
        <v>8.459976987705673</v>
      </c>
      <c r="S47" s="68">
        <f t="shared" si="26"/>
        <v>4.8360566167126144</v>
      </c>
      <c r="T47" s="69">
        <f t="shared" si="27"/>
        <v>32.957518240414231</v>
      </c>
      <c r="U47" s="69">
        <f t="shared" si="28"/>
        <v>37.793574857126849</v>
      </c>
      <c r="W47" t="str">
        <f t="shared" si="29"/>
        <v>21 Science, research, engineering and technology professionals</v>
      </c>
      <c r="X47" s="173">
        <f t="shared" ref="X47:AB47" si="37">X10/X$35*100</f>
        <v>1.6762372667415844</v>
      </c>
      <c r="Y47" s="173">
        <f t="shared" si="37"/>
        <v>1.7828170188421477</v>
      </c>
      <c r="Z47" s="173">
        <f t="shared" si="37"/>
        <v>2.2251019272857944</v>
      </c>
      <c r="AA47" s="173">
        <f t="shared" si="37"/>
        <v>2.5195351864826043</v>
      </c>
      <c r="AB47" s="173">
        <f t="shared" si="37"/>
        <v>2.9140550191499819</v>
      </c>
      <c r="AD47" s="68">
        <f t="shared" si="31"/>
        <v>43.380728524781922</v>
      </c>
      <c r="AE47" s="69">
        <f t="shared" si="32"/>
        <v>63.15452452991024</v>
      </c>
      <c r="AF47" s="69">
        <f t="shared" si="33"/>
        <v>106.53525305469218</v>
      </c>
    </row>
    <row r="48" spans="1:32" x14ac:dyDescent="0.2">
      <c r="A48" t="str">
        <f t="shared" si="19"/>
        <v>22 Health professionals</v>
      </c>
      <c r="B48" s="173">
        <f t="shared" si="20"/>
        <v>3.9051575117594641</v>
      </c>
      <c r="C48" s="173">
        <f t="shared" si="20"/>
        <v>4.074184291582104</v>
      </c>
      <c r="D48" s="173">
        <f t="shared" si="20"/>
        <v>4.2139540737279821</v>
      </c>
      <c r="E48" s="173">
        <f t="shared" si="20"/>
        <v>4.4950629231038626</v>
      </c>
      <c r="F48" s="173">
        <f t="shared" si="20"/>
        <v>4.8592752698559778</v>
      </c>
      <c r="H48" s="68">
        <f t="shared" si="21"/>
        <v>22.135065146615862</v>
      </c>
      <c r="I48" s="69">
        <f t="shared" si="22"/>
        <v>58.497000934872808</v>
      </c>
      <c r="J48" s="69">
        <f t="shared" si="23"/>
        <v>80.632066081488674</v>
      </c>
      <c r="L48" t="str">
        <f t="shared" si="24"/>
        <v>22 Health professionals</v>
      </c>
      <c r="M48" s="173">
        <f t="shared" ref="M48:Q48" si="38">M11/M$35*100</f>
        <v>1.9995026789919874</v>
      </c>
      <c r="N48" s="173">
        <f t="shared" si="38"/>
        <v>1.9991731522869483</v>
      </c>
      <c r="O48" s="173">
        <f t="shared" si="38"/>
        <v>2.1658339730233287</v>
      </c>
      <c r="P48" s="173">
        <f t="shared" si="38"/>
        <v>2.287003992881091</v>
      </c>
      <c r="Q48" s="173">
        <f t="shared" si="38"/>
        <v>2.4604958985884919</v>
      </c>
      <c r="S48" s="68">
        <f t="shared" si="26"/>
        <v>16.780796759784096</v>
      </c>
      <c r="T48" s="69">
        <f t="shared" si="27"/>
        <v>40.801263046534473</v>
      </c>
      <c r="U48" s="69">
        <f t="shared" si="28"/>
        <v>57.582059806318576</v>
      </c>
      <c r="W48" t="str">
        <f t="shared" si="29"/>
        <v>22 Health professionals</v>
      </c>
      <c r="X48" s="173">
        <f t="shared" ref="X48:AB48" si="39">X11/X$35*100</f>
        <v>6.1065274086955297</v>
      </c>
      <c r="Y48" s="173">
        <f t="shared" si="39"/>
        <v>6.5215228899243094</v>
      </c>
      <c r="Z48" s="173">
        <f t="shared" si="39"/>
        <v>6.5554819916086888</v>
      </c>
      <c r="AA48" s="173">
        <f t="shared" si="39"/>
        <v>6.9510166599624679</v>
      </c>
      <c r="AB48" s="173">
        <f t="shared" si="39"/>
        <v>7.4342041047558469</v>
      </c>
      <c r="AD48" s="68">
        <f t="shared" si="31"/>
        <v>24.157453660941311</v>
      </c>
      <c r="AE48" s="69">
        <f t="shared" si="32"/>
        <v>65.180949977453395</v>
      </c>
      <c r="AF48" s="69">
        <f t="shared" si="33"/>
        <v>89.338403638394709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4.6407074500597165</v>
      </c>
      <c r="C49" s="173">
        <f t="shared" si="20"/>
        <v>4.1327104657069489</v>
      </c>
      <c r="D49" s="173">
        <f t="shared" si="20"/>
        <v>4.5075641819471119</v>
      </c>
      <c r="E49" s="173">
        <f t="shared" si="20"/>
        <v>4.8274664570403933</v>
      </c>
      <c r="F49" s="173">
        <f t="shared" si="20"/>
        <v>5.286062267451725</v>
      </c>
      <c r="H49" s="68">
        <f t="shared" si="21"/>
        <v>24.207843052067862</v>
      </c>
      <c r="I49" s="69">
        <f t="shared" si="22"/>
        <v>56.642873878192468</v>
      </c>
      <c r="J49" s="69">
        <f t="shared" si="23"/>
        <v>80.850716930260319</v>
      </c>
      <c r="L49" t="str">
        <f t="shared" si="24"/>
        <v>23 Teaching and other educational professionals</v>
      </c>
      <c r="M49" s="173">
        <f t="shared" ref="M49:Q49" si="40">M12/M$35*100</f>
        <v>2.9218548172376333</v>
      </c>
      <c r="N49" s="173">
        <f t="shared" si="40"/>
        <v>2.5536278872481124</v>
      </c>
      <c r="O49" s="173">
        <f t="shared" si="40"/>
        <v>2.8420088119272857</v>
      </c>
      <c r="P49" s="173">
        <f t="shared" si="40"/>
        <v>3.1845342169807314</v>
      </c>
      <c r="Q49" s="173">
        <f t="shared" si="40"/>
        <v>3.4492353369545552</v>
      </c>
      <c r="S49" s="68">
        <f t="shared" si="26"/>
        <v>24.758848267253015</v>
      </c>
      <c r="T49" s="69">
        <f t="shared" si="27"/>
        <v>48.921372126532624</v>
      </c>
      <c r="U49" s="69">
        <f t="shared" si="28"/>
        <v>73.680220393785646</v>
      </c>
      <c r="W49" t="str">
        <f t="shared" si="29"/>
        <v>23 Teaching and other educational professionals</v>
      </c>
      <c r="X49" s="173">
        <f t="shared" ref="X49:AB49" si="41">X12/X$35*100</f>
        <v>6.6262876181475567</v>
      </c>
      <c r="Y49" s="173">
        <f t="shared" si="41"/>
        <v>5.9951340792711498</v>
      </c>
      <c r="Z49" s="173">
        <f t="shared" si="41"/>
        <v>6.4117222419826518</v>
      </c>
      <c r="AA49" s="173">
        <f t="shared" si="41"/>
        <v>6.6548477461678868</v>
      </c>
      <c r="AB49" s="173">
        <f t="shared" si="41"/>
        <v>7.2577728318787766</v>
      </c>
      <c r="AD49" s="68">
        <f t="shared" si="31"/>
        <v>23.928620591655427</v>
      </c>
      <c r="AE49" s="69">
        <f t="shared" si="32"/>
        <v>60.555752845144042</v>
      </c>
      <c r="AF49" s="69">
        <f t="shared" si="33"/>
        <v>84.484373436799459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4.1873519371438856</v>
      </c>
      <c r="C50" s="173">
        <f t="shared" si="20"/>
        <v>4.7490985440466877</v>
      </c>
      <c r="D50" s="173">
        <f t="shared" si="20"/>
        <v>5.341452616877433</v>
      </c>
      <c r="E50" s="173">
        <f t="shared" si="20"/>
        <v>5.7918132368357398</v>
      </c>
      <c r="F50" s="173">
        <f t="shared" si="20"/>
        <v>6.2935552405249675</v>
      </c>
      <c r="H50" s="68">
        <f t="shared" si="21"/>
        <v>24.794467706453347</v>
      </c>
      <c r="I50" s="69">
        <f t="shared" si="22"/>
        <v>54.270988006211596</v>
      </c>
      <c r="J50" s="69">
        <f t="shared" si="23"/>
        <v>79.065455712664942</v>
      </c>
      <c r="L50" t="str">
        <f t="shared" si="24"/>
        <v>24 Business, media and public service professionals</v>
      </c>
      <c r="M50" s="173">
        <f t="shared" ref="M50:Q50" si="42">M13/M$35*100</f>
        <v>4.7339229666370937</v>
      </c>
      <c r="N50" s="173">
        <f t="shared" si="42"/>
        <v>5.095594634454514</v>
      </c>
      <c r="O50" s="173">
        <f t="shared" si="42"/>
        <v>5.7226565704185015</v>
      </c>
      <c r="P50" s="173">
        <f t="shared" si="42"/>
        <v>6.260956093149507</v>
      </c>
      <c r="Q50" s="173">
        <f t="shared" si="42"/>
        <v>6.5988184115586419</v>
      </c>
      <c r="S50" s="68">
        <f t="shared" si="26"/>
        <v>18.533864588145065</v>
      </c>
      <c r="T50" s="69">
        <f t="shared" si="27"/>
        <v>46.932264827402079</v>
      </c>
      <c r="U50" s="69">
        <f t="shared" si="28"/>
        <v>65.46612941554713</v>
      </c>
      <c r="W50" t="str">
        <f t="shared" si="29"/>
        <v>24 Business, media and public service professionals</v>
      </c>
      <c r="X50" s="173">
        <f t="shared" ref="X50:AB50" si="43">X13/X$35*100</f>
        <v>3.5559652924196037</v>
      </c>
      <c r="Y50" s="173">
        <f t="shared" si="43"/>
        <v>4.3404292891347316</v>
      </c>
      <c r="Z50" s="173">
        <f t="shared" si="43"/>
        <v>4.9056384772106219</v>
      </c>
      <c r="AA50" s="173">
        <f t="shared" si="43"/>
        <v>5.2700005554287035</v>
      </c>
      <c r="AB50" s="173">
        <f t="shared" si="43"/>
        <v>5.9658756920251639</v>
      </c>
      <c r="AD50" s="68">
        <f t="shared" si="31"/>
        <v>33.144001709480278</v>
      </c>
      <c r="AE50" s="69">
        <f t="shared" si="32"/>
        <v>64.058370717165218</v>
      </c>
      <c r="AF50" s="69">
        <f t="shared" si="33"/>
        <v>97.202372426645496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1.6257618340589344</v>
      </c>
      <c r="C51" s="173">
        <f t="shared" si="20"/>
        <v>1.8490694339887821</v>
      </c>
      <c r="D51" s="173">
        <f t="shared" si="20"/>
        <v>2.0500619813681866</v>
      </c>
      <c r="E51" s="173">
        <f t="shared" si="20"/>
        <v>1.7159911163235759</v>
      </c>
      <c r="F51" s="173">
        <f t="shared" si="20"/>
        <v>1.7215784103267513</v>
      </c>
      <c r="H51" s="68">
        <f t="shared" si="21"/>
        <v>-11.055626442941389</v>
      </c>
      <c r="I51" s="69">
        <f t="shared" si="22"/>
        <v>35.021448663506796</v>
      </c>
      <c r="J51" s="69">
        <f t="shared" si="23"/>
        <v>23.965822220565407</v>
      </c>
      <c r="L51" t="str">
        <f t="shared" si="24"/>
        <v>31 Science, engineering and technology associate professionals</v>
      </c>
      <c r="M51" s="173">
        <f t="shared" ref="M51:Q51" si="44">M14/M$35*100</f>
        <v>2.3327243582531429</v>
      </c>
      <c r="N51" s="173">
        <f t="shared" si="44"/>
        <v>2.7150786441188166</v>
      </c>
      <c r="O51" s="173">
        <f t="shared" si="44"/>
        <v>2.9513881974458154</v>
      </c>
      <c r="P51" s="173">
        <f t="shared" si="44"/>
        <v>2.3406753563226976</v>
      </c>
      <c r="Q51" s="173">
        <f t="shared" si="44"/>
        <v>2.2662929563963421</v>
      </c>
      <c r="S51" s="68">
        <f t="shared" si="26"/>
        <v>-21.066081476165603</v>
      </c>
      <c r="T51" s="69">
        <f t="shared" si="27"/>
        <v>29.176060559669391</v>
      </c>
      <c r="U51" s="69">
        <f t="shared" si="28"/>
        <v>8.1099790835037879</v>
      </c>
      <c r="W51" t="str">
        <f t="shared" si="29"/>
        <v>31 Science, engineering and technology associate professionals</v>
      </c>
      <c r="X51" s="173">
        <f t="shared" ref="X51:AB51" si="45">X14/X$35*100</f>
        <v>0.80909451725898474</v>
      </c>
      <c r="Y51" s="173">
        <f t="shared" si="45"/>
        <v>0.82766876469358885</v>
      </c>
      <c r="Z51" s="173">
        <f t="shared" si="45"/>
        <v>1.0196143541331326</v>
      </c>
      <c r="AA51" s="173">
        <f t="shared" si="45"/>
        <v>1.0211746997038771</v>
      </c>
      <c r="AB51" s="173">
        <f t="shared" si="45"/>
        <v>1.1368638641436828</v>
      </c>
      <c r="AD51" s="68">
        <f t="shared" si="31"/>
        <v>22.071833297812393</v>
      </c>
      <c r="AE51" s="69">
        <f t="shared" si="32"/>
        <v>54.365510290702133</v>
      </c>
      <c r="AF51" s="69">
        <f t="shared" si="33"/>
        <v>76.437343588514523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1.7781652029012978</v>
      </c>
      <c r="C52" s="173">
        <f t="shared" si="20"/>
        <v>1.8087714269272248</v>
      </c>
      <c r="D52" s="173">
        <f t="shared" si="20"/>
        <v>1.9176034524172145</v>
      </c>
      <c r="E52" s="173">
        <f t="shared" si="20"/>
        <v>1.9475363436320312</v>
      </c>
      <c r="F52" s="173">
        <f t="shared" si="20"/>
        <v>2.1299197480440002</v>
      </c>
      <c r="H52" s="68">
        <f t="shared" si="21"/>
        <v>17.642190361416272</v>
      </c>
      <c r="I52" s="69">
        <f t="shared" si="22"/>
        <v>60.919796615797829</v>
      </c>
      <c r="J52" s="69">
        <f t="shared" si="23"/>
        <v>78.56198697721409</v>
      </c>
      <c r="L52" t="str">
        <f t="shared" si="24"/>
        <v>32 Health and social care associate professionals</v>
      </c>
      <c r="M52" s="173">
        <f t="shared" ref="M52:Q52" si="46">M15/M$35*100</f>
        <v>0.80831082045658353</v>
      </c>
      <c r="N52" s="173">
        <f t="shared" si="46"/>
        <v>0.74459157987513813</v>
      </c>
      <c r="O52" s="173">
        <f t="shared" si="46"/>
        <v>0.80448161523611428</v>
      </c>
      <c r="P52" s="173">
        <f t="shared" si="46"/>
        <v>0.73336365397505665</v>
      </c>
      <c r="Q52" s="173">
        <f t="shared" si="46"/>
        <v>0.77294935672748166</v>
      </c>
      <c r="S52" s="68">
        <f t="shared" si="26"/>
        <v>-1.2336812963389352</v>
      </c>
      <c r="T52" s="69">
        <f t="shared" si="27"/>
        <v>44.646255975521917</v>
      </c>
      <c r="U52" s="69">
        <f t="shared" si="28"/>
        <v>43.412574679182981</v>
      </c>
      <c r="W52" t="str">
        <f t="shared" si="29"/>
        <v>32 Health and social care associate professionals</v>
      </c>
      <c r="X52" s="173">
        <f t="shared" ref="X52:AB52" si="47">X15/X$35*100</f>
        <v>2.8985193222382031</v>
      </c>
      <c r="Y52" s="173">
        <f t="shared" si="47"/>
        <v>3.0639012746412613</v>
      </c>
      <c r="Z52" s="173">
        <f t="shared" si="47"/>
        <v>3.1901879345798982</v>
      </c>
      <c r="AA52" s="173">
        <f t="shared" si="47"/>
        <v>3.2980220184205442</v>
      </c>
      <c r="AB52" s="173">
        <f t="shared" si="47"/>
        <v>3.5865364884405975</v>
      </c>
      <c r="AD52" s="68">
        <f t="shared" si="31"/>
        <v>23.084093301887986</v>
      </c>
      <c r="AE52" s="69">
        <f t="shared" si="32"/>
        <v>65.611449020936902</v>
      </c>
      <c r="AF52" s="69">
        <f t="shared" si="33"/>
        <v>88.695542322824892</v>
      </c>
    </row>
    <row r="53" spans="1:32" x14ac:dyDescent="0.2">
      <c r="A53" t="str">
        <f t="shared" si="19"/>
        <v>33 Protective service occupations</v>
      </c>
      <c r="B53" s="173">
        <f t="shared" si="20"/>
        <v>0.858043954784384</v>
      </c>
      <c r="C53" s="173">
        <f t="shared" si="20"/>
        <v>0.87386886107513428</v>
      </c>
      <c r="D53" s="173">
        <f t="shared" si="20"/>
        <v>0.91926326374639911</v>
      </c>
      <c r="E53" s="173">
        <f t="shared" si="20"/>
        <v>1.0310126210036465</v>
      </c>
      <c r="F53" s="173">
        <f t="shared" si="20"/>
        <v>1.1233028260287377</v>
      </c>
      <c r="H53" s="68">
        <f t="shared" si="21"/>
        <v>29.424236383576137</v>
      </c>
      <c r="I53" s="69">
        <f t="shared" si="22"/>
        <v>39.163630148473189</v>
      </c>
      <c r="J53" s="69">
        <f t="shared" si="23"/>
        <v>68.587866532049333</v>
      </c>
      <c r="L53" t="str">
        <f t="shared" si="24"/>
        <v>33 Protective service occupations</v>
      </c>
      <c r="M53" s="173">
        <f t="shared" ref="M53:Q53" si="48">M16/M$35*100</f>
        <v>1.2888544347745139</v>
      </c>
      <c r="N53" s="173">
        <f t="shared" si="48"/>
        <v>1.2794695639359581</v>
      </c>
      <c r="O53" s="173">
        <f t="shared" si="48"/>
        <v>1.3382429468511603</v>
      </c>
      <c r="P53" s="173">
        <f t="shared" si="48"/>
        <v>1.4643289188403159</v>
      </c>
      <c r="Q53" s="173">
        <f t="shared" si="48"/>
        <v>1.5353042499731577</v>
      </c>
      <c r="S53" s="68">
        <f t="shared" si="26"/>
        <v>17.9324821308061</v>
      </c>
      <c r="T53" s="69">
        <f t="shared" si="27"/>
        <v>31.068738449331669</v>
      </c>
      <c r="U53" s="69">
        <f t="shared" si="28"/>
        <v>49.001220580137769</v>
      </c>
      <c r="W53" t="str">
        <f t="shared" si="29"/>
        <v>33 Protective service occupations</v>
      </c>
      <c r="X53" s="173">
        <f t="shared" ref="X53:AB53" si="49">X16/X$35*100</f>
        <v>0.36038131114729416</v>
      </c>
      <c r="Y53" s="173">
        <f t="shared" si="49"/>
        <v>0.39548961923491788</v>
      </c>
      <c r="Z53" s="173">
        <f t="shared" si="49"/>
        <v>0.44026175173688076</v>
      </c>
      <c r="AA53" s="173">
        <f t="shared" si="49"/>
        <v>0.54904868138798935</v>
      </c>
      <c r="AB53" s="173">
        <f t="shared" si="49"/>
        <v>0.68104691902811487</v>
      </c>
      <c r="AD53" s="68">
        <f t="shared" si="31"/>
        <v>69.359288581479774</v>
      </c>
      <c r="AE53" s="69">
        <f t="shared" si="32"/>
        <v>67.294228439301378</v>
      </c>
      <c r="AF53" s="69">
        <f t="shared" si="33"/>
        <v>136.65351702078118</v>
      </c>
    </row>
    <row r="54" spans="1:32" x14ac:dyDescent="0.2">
      <c r="A54" t="str">
        <f t="shared" si="19"/>
        <v>34 Culture, media and sports occupations</v>
      </c>
      <c r="B54" s="173">
        <f t="shared" si="20"/>
        <v>1.0778622808466463</v>
      </c>
      <c r="C54" s="173">
        <f t="shared" si="20"/>
        <v>1.1977178229220302</v>
      </c>
      <c r="D54" s="173">
        <f t="shared" si="20"/>
        <v>1.1573187795645252</v>
      </c>
      <c r="E54" s="173">
        <f t="shared" si="20"/>
        <v>1.0395399700173897</v>
      </c>
      <c r="F54" s="173">
        <f t="shared" si="20"/>
        <v>1.1276159818391038</v>
      </c>
      <c r="H54" s="68">
        <f t="shared" si="21"/>
        <v>3.19695593682387</v>
      </c>
      <c r="I54" s="69">
        <f t="shared" si="22"/>
        <v>43.948392554496579</v>
      </c>
      <c r="J54" s="69">
        <f t="shared" si="23"/>
        <v>47.145348491320448</v>
      </c>
      <c r="L54" t="str">
        <f t="shared" si="24"/>
        <v>34 Culture, media and sports occupations</v>
      </c>
      <c r="M54" s="173">
        <f t="shared" ref="M54:Q54" si="50">M17/M$35*100</f>
        <v>1.1176089364876216</v>
      </c>
      <c r="N54" s="173">
        <f t="shared" si="50"/>
        <v>1.297909237354224</v>
      </c>
      <c r="O54" s="173">
        <f t="shared" si="50"/>
        <v>1.1711328486422299</v>
      </c>
      <c r="P54" s="173">
        <f t="shared" si="50"/>
        <v>1.0495285804994341</v>
      </c>
      <c r="Q54" s="173">
        <f t="shared" si="50"/>
        <v>1.1125312478116145</v>
      </c>
      <c r="S54" s="68">
        <f t="shared" si="26"/>
        <v>-2.3482556066878963</v>
      </c>
      <c r="T54" s="69">
        <f t="shared" si="27"/>
        <v>37.581144881422027</v>
      </c>
      <c r="U54" s="69">
        <f t="shared" si="28"/>
        <v>35.232889274734127</v>
      </c>
      <c r="W54" t="str">
        <f t="shared" si="29"/>
        <v>34 Culture, media and sports occupations</v>
      </c>
      <c r="X54" s="173">
        <f t="shared" ref="X54:AB54" si="51">X17/X$35*100</f>
        <v>1.0319478320559039</v>
      </c>
      <c r="Y54" s="173">
        <f t="shared" si="51"/>
        <v>1.0795486665647798</v>
      </c>
      <c r="Z54" s="173">
        <f t="shared" si="51"/>
        <v>1.1415257465320148</v>
      </c>
      <c r="AA54" s="173">
        <f t="shared" si="51"/>
        <v>1.0284299561932002</v>
      </c>
      <c r="AB54" s="173">
        <f t="shared" si="51"/>
        <v>1.1438084324994007</v>
      </c>
      <c r="AD54" s="68">
        <f t="shared" si="31"/>
        <v>9.7009852552537392</v>
      </c>
      <c r="AE54" s="69">
        <f t="shared" si="32"/>
        <v>51.416595565044446</v>
      </c>
      <c r="AF54" s="69">
        <f t="shared" si="33"/>
        <v>61.11758082029818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4.679378456931655</v>
      </c>
      <c r="C55" s="173">
        <f t="shared" si="52"/>
        <v>4.9144203819302383</v>
      </c>
      <c r="D55" s="173">
        <f t="shared" si="52"/>
        <v>5.2027982627627232</v>
      </c>
      <c r="E55" s="173">
        <f t="shared" si="52"/>
        <v>4.8364454822511638</v>
      </c>
      <c r="F55" s="173">
        <f t="shared" si="52"/>
        <v>4.8624519621592341</v>
      </c>
      <c r="H55" s="68">
        <f t="shared" si="21"/>
        <v>-1.013264478074605</v>
      </c>
      <c r="I55" s="69">
        <f t="shared" si="22"/>
        <v>44.391415371012499</v>
      </c>
      <c r="J55" s="69">
        <f t="shared" si="23"/>
        <v>43.378150892937896</v>
      </c>
      <c r="L55" t="str">
        <f t="shared" si="24"/>
        <v>35 Business and public service associate professionals</v>
      </c>
      <c r="M55" s="173">
        <f t="shared" ref="M55:Q55" si="53">M18/M$35*100</f>
        <v>4.7622839744276018</v>
      </c>
      <c r="N55" s="173">
        <f t="shared" si="53"/>
        <v>4.8148700575321355</v>
      </c>
      <c r="O55" s="173">
        <f t="shared" si="53"/>
        <v>5.1898654030869</v>
      </c>
      <c r="P55" s="173">
        <f t="shared" si="53"/>
        <v>4.6812684869338224</v>
      </c>
      <c r="Q55" s="173">
        <f t="shared" si="53"/>
        <v>4.4965300578456606</v>
      </c>
      <c r="S55" s="68">
        <f t="shared" si="26"/>
        <v>-10.937402651584572</v>
      </c>
      <c r="T55" s="69">
        <f t="shared" si="27"/>
        <v>34.686908027992672</v>
      </c>
      <c r="U55" s="69">
        <f t="shared" si="28"/>
        <v>23.749505376408102</v>
      </c>
      <c r="W55" t="str">
        <f t="shared" si="29"/>
        <v>35 Business and public service associate professionals</v>
      </c>
      <c r="X55" s="173">
        <f t="shared" ref="X55:AB55" si="54">X18/X$35*100</f>
        <v>4.583607854948907</v>
      </c>
      <c r="Y55" s="173">
        <f t="shared" si="54"/>
        <v>5.0318334149319393</v>
      </c>
      <c r="Z55" s="173">
        <f t="shared" si="54"/>
        <v>5.2175838468593581</v>
      </c>
      <c r="AA55" s="173">
        <f t="shared" si="54"/>
        <v>5.0090439198688097</v>
      </c>
      <c r="AB55" s="173">
        <f t="shared" si="54"/>
        <v>5.255244594122142</v>
      </c>
      <c r="AD55" s="68">
        <f t="shared" si="31"/>
        <v>10.272302445919474</v>
      </c>
      <c r="AE55" s="69">
        <f t="shared" si="32"/>
        <v>55.427221722074961</v>
      </c>
      <c r="AF55" s="69">
        <f t="shared" si="33"/>
        <v>65.699524167994426</v>
      </c>
    </row>
    <row r="56" spans="1:32" x14ac:dyDescent="0.2">
      <c r="A56" t="str">
        <f t="shared" si="19"/>
        <v>41 Administrative occupations</v>
      </c>
      <c r="B56" s="173">
        <f t="shared" si="52"/>
        <v>9.1506544832141596</v>
      </c>
      <c r="C56" s="173">
        <f t="shared" si="52"/>
        <v>8.8649441350730616</v>
      </c>
      <c r="D56" s="173">
        <f t="shared" si="52"/>
        <v>9.489382918160457</v>
      </c>
      <c r="E56" s="173">
        <f t="shared" si="52"/>
        <v>8.5851444188592261</v>
      </c>
      <c r="F56" s="173">
        <f t="shared" si="52"/>
        <v>8.0458153847028253</v>
      </c>
      <c r="H56" s="68">
        <f t="shared" si="21"/>
        <v>-10.197018403222517</v>
      </c>
      <c r="I56" s="69">
        <f t="shared" si="22"/>
        <v>44.735208149556328</v>
      </c>
      <c r="J56" s="69">
        <f t="shared" si="23"/>
        <v>34.538189746333813</v>
      </c>
      <c r="L56" t="str">
        <f t="shared" si="24"/>
        <v>41 Administrative occupations</v>
      </c>
      <c r="M56" s="173">
        <f t="shared" ref="M56:Q56" si="55">M19/M$35*100</f>
        <v>5.7274463136240277</v>
      </c>
      <c r="N56" s="173">
        <f t="shared" si="55"/>
        <v>5.4145946051037175</v>
      </c>
      <c r="O56" s="173">
        <f t="shared" si="55"/>
        <v>6.6121004341271457</v>
      </c>
      <c r="P56" s="173">
        <f t="shared" si="55"/>
        <v>6.2930371156552605</v>
      </c>
      <c r="Q56" s="173">
        <f t="shared" si="55"/>
        <v>6.8182366624013921</v>
      </c>
      <c r="S56" s="68">
        <f t="shared" si="26"/>
        <v>6.0001745045617119</v>
      </c>
      <c r="T56" s="69">
        <f t="shared" si="27"/>
        <v>37.249709611786201</v>
      </c>
      <c r="U56" s="69">
        <f t="shared" si="28"/>
        <v>43.249884116347914</v>
      </c>
      <c r="W56" t="str">
        <f t="shared" si="29"/>
        <v>41 Administrative occupations</v>
      </c>
      <c r="X56" s="173">
        <f t="shared" ref="X56:AB56" si="56">X19/X$35*100</f>
        <v>13.105068097844264</v>
      </c>
      <c r="Y56" s="173">
        <f t="shared" si="56"/>
        <v>12.934403533413525</v>
      </c>
      <c r="Z56" s="173">
        <f t="shared" si="56"/>
        <v>12.778856646617706</v>
      </c>
      <c r="AA56" s="173">
        <f t="shared" si="56"/>
        <v>11.134582488438593</v>
      </c>
      <c r="AB56" s="173">
        <f t="shared" si="56"/>
        <v>9.3635388431521438</v>
      </c>
      <c r="AD56" s="68">
        <f t="shared" si="31"/>
        <v>-19.778465773217953</v>
      </c>
      <c r="AE56" s="69">
        <f t="shared" si="32"/>
        <v>49.16325384155725</v>
      </c>
      <c r="AF56" s="69">
        <f t="shared" si="33"/>
        <v>29.384788068339301</v>
      </c>
    </row>
    <row r="57" spans="1:32" x14ac:dyDescent="0.2">
      <c r="A57" t="str">
        <f t="shared" si="19"/>
        <v>42 Secretarial and related occupations</v>
      </c>
      <c r="B57" s="173">
        <f t="shared" si="52"/>
        <v>2.1596815581529407</v>
      </c>
      <c r="C57" s="173">
        <f t="shared" si="52"/>
        <v>1.8998949204065609</v>
      </c>
      <c r="D57" s="173">
        <f t="shared" si="52"/>
        <v>1.8914684857638413</v>
      </c>
      <c r="E57" s="173">
        <f t="shared" si="52"/>
        <v>1.9828962535863655</v>
      </c>
      <c r="F57" s="173">
        <f t="shared" si="52"/>
        <v>1.4435474288303285</v>
      </c>
      <c r="H57" s="68">
        <f t="shared" si="21"/>
        <v>-19.166643555723574</v>
      </c>
      <c r="I57" s="69">
        <f t="shared" si="22"/>
        <v>51.088245627767591</v>
      </c>
      <c r="J57" s="69">
        <f t="shared" si="23"/>
        <v>31.921602072044013</v>
      </c>
      <c r="L57" t="str">
        <f t="shared" si="24"/>
        <v>42 Secretarial and related occupations</v>
      </c>
      <c r="M57" s="173">
        <f t="shared" ref="M57:Q57" si="57">M20/M$35*100</f>
        <v>0.3624117772664962</v>
      </c>
      <c r="N57" s="173">
        <f t="shared" si="57"/>
        <v>0.28256708847130263</v>
      </c>
      <c r="O57" s="173">
        <f t="shared" si="57"/>
        <v>0.29347685423647196</v>
      </c>
      <c r="P57" s="173">
        <f t="shared" si="57"/>
        <v>0.36241910147840989</v>
      </c>
      <c r="Q57" s="173">
        <f t="shared" si="57"/>
        <v>0.44139514302292671</v>
      </c>
      <c r="S57" s="68">
        <f t="shared" si="26"/>
        <v>54.606463103910784</v>
      </c>
      <c r="T57" s="69">
        <f t="shared" si="27"/>
        <v>44.103646431137157</v>
      </c>
      <c r="U57" s="69">
        <f t="shared" si="28"/>
        <v>98.710109535047934</v>
      </c>
      <c r="W57" t="str">
        <f t="shared" si="29"/>
        <v>42 Secretarial and related occupations</v>
      </c>
      <c r="X57" s="173">
        <f t="shared" ref="X57:AB57" si="58">X20/X$35*100</f>
        <v>4.2358474641111377</v>
      </c>
      <c r="Y57" s="173">
        <f t="shared" si="58"/>
        <v>3.8074262846057789</v>
      </c>
      <c r="Z57" s="173">
        <f t="shared" si="58"/>
        <v>3.7183838197199615</v>
      </c>
      <c r="AA57" s="173">
        <f t="shared" si="58"/>
        <v>3.7853014624056716</v>
      </c>
      <c r="AB57" s="173">
        <f t="shared" si="58"/>
        <v>2.5192907208542197</v>
      </c>
      <c r="AD57" s="68">
        <f t="shared" si="31"/>
        <v>-25.823384121443038</v>
      </c>
      <c r="AE57" s="69">
        <f t="shared" si="32"/>
        <v>51.718484300269409</v>
      </c>
      <c r="AF57" s="69">
        <f t="shared" si="33"/>
        <v>25.895100178826375</v>
      </c>
    </row>
    <row r="58" spans="1:32" x14ac:dyDescent="0.2">
      <c r="A58" t="str">
        <f t="shared" si="19"/>
        <v>51 Skilled agricultural and related trades</v>
      </c>
      <c r="B58" s="173">
        <f t="shared" si="52"/>
        <v>1.4836229223310395</v>
      </c>
      <c r="C58" s="173">
        <f t="shared" si="52"/>
        <v>1.4654148064669066</v>
      </c>
      <c r="D58" s="173">
        <f t="shared" si="52"/>
        <v>1.4394180069498048</v>
      </c>
      <c r="E58" s="173">
        <f t="shared" si="52"/>
        <v>1.3980195770915547</v>
      </c>
      <c r="F58" s="173">
        <f t="shared" si="52"/>
        <v>1.4248142075317878</v>
      </c>
      <c r="H58" s="68">
        <f t="shared" si="21"/>
        <v>4.8407140906524457</v>
      </c>
      <c r="I58" s="69">
        <f t="shared" si="22"/>
        <v>56.605452663457356</v>
      </c>
      <c r="J58" s="69">
        <f t="shared" si="23"/>
        <v>61.446166754109797</v>
      </c>
      <c r="L58" t="str">
        <f t="shared" si="24"/>
        <v>51 Skilled agricultural and related trades</v>
      </c>
      <c r="M58" s="173">
        <f t="shared" ref="M58:Q58" si="59">M21/M$35*100</f>
        <v>2.1020586665468386</v>
      </c>
      <c r="N58" s="173">
        <f t="shared" si="59"/>
        <v>2.305516103037081</v>
      </c>
      <c r="O58" s="173">
        <f t="shared" si="59"/>
        <v>2.1817423536532585</v>
      </c>
      <c r="P58" s="173">
        <f t="shared" si="59"/>
        <v>2.1051049947111813</v>
      </c>
      <c r="Q58" s="173">
        <f t="shared" si="59"/>
        <v>2.151102489662025</v>
      </c>
      <c r="S58" s="68">
        <f t="shared" si="26"/>
        <v>1.3518290500163463</v>
      </c>
      <c r="T58" s="69">
        <f t="shared" si="27"/>
        <v>52.602781705641114</v>
      </c>
      <c r="U58" s="69">
        <f t="shared" si="28"/>
        <v>53.954610755657463</v>
      </c>
      <c r="W58" t="str">
        <f t="shared" si="29"/>
        <v>51 Skilled agricultural and related trades</v>
      </c>
      <c r="X58" s="173">
        <f t="shared" ref="X58:AB58" si="60">X21/X$35*100</f>
        <v>0.76921976437361739</v>
      </c>
      <c r="Y58" s="173">
        <f t="shared" si="60"/>
        <v>0.47457081017303626</v>
      </c>
      <c r="Z58" s="173">
        <f t="shared" si="60"/>
        <v>0.59075040130954826</v>
      </c>
      <c r="AA58" s="173">
        <f t="shared" si="60"/>
        <v>0.61155095077371535</v>
      </c>
      <c r="AB58" s="173">
        <f t="shared" si="60"/>
        <v>0.64519242884404171</v>
      </c>
      <c r="AD58" s="68">
        <f t="shared" si="31"/>
        <v>19.571639050703066</v>
      </c>
      <c r="AE58" s="69">
        <f t="shared" si="32"/>
        <v>73.505707281366782</v>
      </c>
      <c r="AF58" s="69">
        <f t="shared" si="33"/>
        <v>93.077346332069837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4.4278311159936488</v>
      </c>
      <c r="C59" s="173">
        <f t="shared" si="52"/>
        <v>4.5110670939326152</v>
      </c>
      <c r="D59" s="173">
        <f t="shared" si="52"/>
        <v>3.8849544153767015</v>
      </c>
      <c r="E59" s="173">
        <f t="shared" si="52"/>
        <v>3.5674665139974375</v>
      </c>
      <c r="F59" s="173">
        <f t="shared" si="52"/>
        <v>3.0997884052848441</v>
      </c>
      <c r="H59" s="68">
        <f t="shared" si="21"/>
        <v>-15.490645047660989</v>
      </c>
      <c r="I59" s="69">
        <f t="shared" si="22"/>
        <v>34.112375814548308</v>
      </c>
      <c r="J59" s="69">
        <f t="shared" si="23"/>
        <v>18.621730766887321</v>
      </c>
      <c r="L59" t="str">
        <f t="shared" si="24"/>
        <v>52 Skilled metal, electrical and electronic trades</v>
      </c>
      <c r="M59" s="173">
        <f t="shared" ref="M59:Q59" si="61">M22/M$35*100</f>
        <v>8.1654919346953978</v>
      </c>
      <c r="N59" s="173">
        <f t="shared" si="61"/>
        <v>8.1867505752524163</v>
      </c>
      <c r="O59" s="173">
        <f t="shared" si="61"/>
        <v>7.1644487160849684</v>
      </c>
      <c r="P59" s="173">
        <f t="shared" si="61"/>
        <v>6.5131059931723465</v>
      </c>
      <c r="Q59" s="173">
        <f t="shared" si="61"/>
        <v>5.6507745042648123</v>
      </c>
      <c r="S59" s="68">
        <f t="shared" si="26"/>
        <v>-18.922724009982865</v>
      </c>
      <c r="T59" s="69">
        <f t="shared" si="27"/>
        <v>32.497943273303029</v>
      </c>
      <c r="U59" s="69">
        <f t="shared" si="28"/>
        <v>13.575219263320164</v>
      </c>
      <c r="W59" t="str">
        <f t="shared" si="29"/>
        <v>52 Skilled metal, electrical and electronic trades</v>
      </c>
      <c r="X59" s="173">
        <f t="shared" ref="X59:AB59" si="62">X22/X$35*100</f>
        <v>0.11016882491734099</v>
      </c>
      <c r="Y59" s="173">
        <f t="shared" si="62"/>
        <v>0.17584118175827138</v>
      </c>
      <c r="Z59" s="173">
        <f t="shared" si="62"/>
        <v>0.13564915783973877</v>
      </c>
      <c r="AA59" s="173">
        <f t="shared" si="62"/>
        <v>0.29112538591534187</v>
      </c>
      <c r="AB59" s="173">
        <f t="shared" si="62"/>
        <v>0.36147585250454189</v>
      </c>
      <c r="AD59" s="68">
        <f t="shared" si="31"/>
        <v>191.74615035619303</v>
      </c>
      <c r="AE59" s="69">
        <f t="shared" si="32"/>
        <v>131.5955135617692</v>
      </c>
      <c r="AF59" s="69">
        <f t="shared" si="33"/>
        <v>323.34166391796225</v>
      </c>
    </row>
    <row r="60" spans="1:32" x14ac:dyDescent="0.2">
      <c r="A60" t="str">
        <f t="shared" si="19"/>
        <v>53 Skilled construction and building trades</v>
      </c>
      <c r="B60" s="173">
        <f t="shared" si="52"/>
        <v>3.5030370089116443</v>
      </c>
      <c r="C60" s="173">
        <f t="shared" si="52"/>
        <v>3.563324246405891</v>
      </c>
      <c r="D60" s="173">
        <f t="shared" si="52"/>
        <v>3.0847589611805075</v>
      </c>
      <c r="E60" s="173">
        <f t="shared" si="52"/>
        <v>3.0590886758152411</v>
      </c>
      <c r="F60" s="173">
        <f t="shared" si="52"/>
        <v>2.7096065564502045</v>
      </c>
      <c r="H60" s="68">
        <f t="shared" si="21"/>
        <v>-6.9655778209499779</v>
      </c>
      <c r="I60" s="69">
        <f t="shared" si="22"/>
        <v>40.76758488907987</v>
      </c>
      <c r="J60" s="69">
        <f t="shared" si="23"/>
        <v>33.802007068129896</v>
      </c>
      <c r="L60" t="str">
        <f t="shared" si="24"/>
        <v>53 Skilled construction and building trades</v>
      </c>
      <c r="M60" s="173">
        <f t="shared" ref="M60:Q60" si="63">M23/M$35*100</f>
        <v>6.4669343369721144</v>
      </c>
      <c r="N60" s="173">
        <f t="shared" si="63"/>
        <v>6.5015413132404758</v>
      </c>
      <c r="O60" s="173">
        <f t="shared" si="63"/>
        <v>5.6925577366588964</v>
      </c>
      <c r="P60" s="173">
        <f t="shared" si="63"/>
        <v>5.7060427061599936</v>
      </c>
      <c r="Q60" s="173">
        <f t="shared" si="63"/>
        <v>5.1158675857471314</v>
      </c>
      <c r="S60" s="68">
        <f t="shared" si="26"/>
        <v>-7.6183316127490146</v>
      </c>
      <c r="T60" s="69">
        <f t="shared" si="27"/>
        <v>40.375603750217024</v>
      </c>
      <c r="U60" s="69">
        <f t="shared" si="28"/>
        <v>32.757272137468014</v>
      </c>
      <c r="W60" t="str">
        <f t="shared" si="29"/>
        <v>53 Skilled construction and building trades</v>
      </c>
      <c r="X60" s="173">
        <f t="shared" ref="X60:AB60" si="64">X23/X$35*100</f>
        <v>7.9209018967522388E-2</v>
      </c>
      <c r="Y60" s="173">
        <f t="shared" si="64"/>
        <v>9.7891265446265835E-2</v>
      </c>
      <c r="Z60" s="173">
        <f t="shared" si="64"/>
        <v>0.10337440521773739</v>
      </c>
      <c r="AA60" s="173">
        <f t="shared" si="64"/>
        <v>0.11496587495221537</v>
      </c>
      <c r="AB60" s="173">
        <f t="shared" si="64"/>
        <v>0.12664666324476803</v>
      </c>
      <c r="AD60" s="68">
        <f t="shared" si="31"/>
        <v>34.129304770233645</v>
      </c>
      <c r="AE60" s="69">
        <f t="shared" si="32"/>
        <v>65.445218450016611</v>
      </c>
      <c r="AF60" s="69">
        <f t="shared" si="33"/>
        <v>99.574523220250242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2.7778893895912926</v>
      </c>
      <c r="C61" s="173">
        <f t="shared" si="52"/>
        <v>2.325952993745283</v>
      </c>
      <c r="D61" s="173">
        <f t="shared" si="52"/>
        <v>2.3087074337763824</v>
      </c>
      <c r="E61" s="173">
        <f t="shared" si="52"/>
        <v>2.164828717548275</v>
      </c>
      <c r="F61" s="173">
        <f t="shared" si="52"/>
        <v>2.0091366568753948</v>
      </c>
      <c r="H61" s="68">
        <f t="shared" si="21"/>
        <v>-7.8279512603917123</v>
      </c>
      <c r="I61" s="69">
        <f t="shared" si="22"/>
        <v>40.307536085162077</v>
      </c>
      <c r="J61" s="69">
        <f t="shared" si="23"/>
        <v>32.47958482477037</v>
      </c>
      <c r="L61" t="str">
        <f t="shared" si="24"/>
        <v>54 Textiles, printing and other skilled trades</v>
      </c>
      <c r="M61" s="173">
        <f t="shared" ref="M61:Q61" si="65">M24/M$35*100</f>
        <v>3.2672722614653296</v>
      </c>
      <c r="N61" s="173">
        <f t="shared" si="65"/>
        <v>2.6820023316881212</v>
      </c>
      <c r="O61" s="173">
        <f t="shared" si="65"/>
        <v>2.5433477781593168</v>
      </c>
      <c r="P61" s="173">
        <f t="shared" si="65"/>
        <v>2.3952348079765371</v>
      </c>
      <c r="Q61" s="173">
        <f t="shared" si="65"/>
        <v>2.2057735026822942</v>
      </c>
      <c r="S61" s="68">
        <f t="shared" si="26"/>
        <v>-10.848405340235281</v>
      </c>
      <c r="T61" s="69">
        <f t="shared" si="27"/>
        <v>29.67242825569944</v>
      </c>
      <c r="U61" s="69">
        <f t="shared" si="28"/>
        <v>18.824022915464163</v>
      </c>
      <c r="W61" t="str">
        <f t="shared" si="29"/>
        <v>54 Textiles, printing and other skilled trades</v>
      </c>
      <c r="X61" s="173">
        <f t="shared" ref="X61:AB61" si="66">X24/X$35*100</f>
        <v>2.2125652271588336</v>
      </c>
      <c r="Y61" s="173">
        <f t="shared" si="66"/>
        <v>1.9060163142932043</v>
      </c>
      <c r="Z61" s="173">
        <f t="shared" si="66"/>
        <v>2.0404531859689605</v>
      </c>
      <c r="AA61" s="173">
        <f t="shared" si="66"/>
        <v>1.9085553495520706</v>
      </c>
      <c r="AB61" s="173">
        <f t="shared" si="66"/>
        <v>1.7980601859265883</v>
      </c>
      <c r="AD61" s="68">
        <f t="shared" si="31"/>
        <v>-3.5237232198945847</v>
      </c>
      <c r="AE61" s="69">
        <f t="shared" si="32"/>
        <v>55.462849863563569</v>
      </c>
      <c r="AF61" s="69">
        <f t="shared" si="33"/>
        <v>51.939126643668985</v>
      </c>
    </row>
    <row r="62" spans="1:32" x14ac:dyDescent="0.2">
      <c r="A62" t="str">
        <f t="shared" si="19"/>
        <v>61 Caring personal service occupations</v>
      </c>
      <c r="B62" s="173">
        <f t="shared" si="52"/>
        <v>7.713504404200128</v>
      </c>
      <c r="C62" s="173">
        <f t="shared" si="52"/>
        <v>7.0190263945007523</v>
      </c>
      <c r="D62" s="173">
        <f t="shared" si="52"/>
        <v>7.1022489139839635</v>
      </c>
      <c r="E62" s="173">
        <f t="shared" si="52"/>
        <v>7.7485354593116282</v>
      </c>
      <c r="F62" s="173">
        <f t="shared" si="52"/>
        <v>8.4179282935279804</v>
      </c>
      <c r="H62" s="68">
        <f t="shared" si="21"/>
        <v>25.535916505739216</v>
      </c>
      <c r="I62" s="69">
        <f t="shared" si="22"/>
        <v>63.354744565423758</v>
      </c>
      <c r="J62" s="69">
        <f t="shared" si="23"/>
        <v>88.890661071162967</v>
      </c>
      <c r="L62" t="str">
        <f t="shared" si="24"/>
        <v>61 Caring personal service occupations</v>
      </c>
      <c r="M62" s="173">
        <f t="shared" ref="M62:Q62" si="67">M25/M$35*100</f>
        <v>2.0721028448772243</v>
      </c>
      <c r="N62" s="173">
        <f t="shared" si="67"/>
        <v>1.9531069415951907</v>
      </c>
      <c r="O62" s="173">
        <f t="shared" si="67"/>
        <v>1.8798087520071376</v>
      </c>
      <c r="P62" s="173">
        <f t="shared" si="67"/>
        <v>2.3265306311188323</v>
      </c>
      <c r="Q62" s="173">
        <f t="shared" si="67"/>
        <v>2.6989864956888487</v>
      </c>
      <c r="S62" s="68">
        <f t="shared" si="26"/>
        <v>47.591380377626678</v>
      </c>
      <c r="T62" s="69">
        <f t="shared" si="27"/>
        <v>56.070331433311651</v>
      </c>
      <c r="U62" s="69">
        <f t="shared" si="28"/>
        <v>103.66171181093833</v>
      </c>
      <c r="W62" t="str">
        <f t="shared" si="29"/>
        <v>61 Caring personal service occupations</v>
      </c>
      <c r="X62" s="173">
        <f t="shared" ref="X62:AB62" si="68">X25/X$35*100</f>
        <v>14.230325475719411</v>
      </c>
      <c r="Y62" s="173">
        <f t="shared" si="68"/>
        <v>12.993943819474065</v>
      </c>
      <c r="Z62" s="173">
        <f t="shared" si="68"/>
        <v>13.072840889778275</v>
      </c>
      <c r="AA62" s="173">
        <f t="shared" si="68"/>
        <v>13.779259022347137</v>
      </c>
      <c r="AB62" s="173">
        <f t="shared" si="68"/>
        <v>14.556828901377141</v>
      </c>
      <c r="AD62" s="68">
        <f t="shared" si="31"/>
        <v>21.910116807036609</v>
      </c>
      <c r="AE62" s="69">
        <f t="shared" si="32"/>
        <v>64.552262926091757</v>
      </c>
      <c r="AF62" s="69">
        <f t="shared" si="33"/>
        <v>86.462379733128358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2.3370483632676677</v>
      </c>
      <c r="C63" s="173">
        <f t="shared" si="52"/>
        <v>2.2953041629703392</v>
      </c>
      <c r="D63" s="173">
        <f t="shared" si="52"/>
        <v>2.0186802552407501</v>
      </c>
      <c r="E63" s="173">
        <f t="shared" si="52"/>
        <v>1.9618238247587805</v>
      </c>
      <c r="F63" s="173">
        <f t="shared" si="52"/>
        <v>1.9118345010429263</v>
      </c>
      <c r="H63" s="68">
        <f t="shared" si="21"/>
        <v>0.30935182261447985</v>
      </c>
      <c r="I63" s="69">
        <f t="shared" si="22"/>
        <v>50.303834342102547</v>
      </c>
      <c r="J63" s="69">
        <f t="shared" si="23"/>
        <v>50.613186164717028</v>
      </c>
      <c r="L63" t="str">
        <f t="shared" si="24"/>
        <v>62 Leisure, travel and related personal service occupations</v>
      </c>
      <c r="M63" s="173">
        <f t="shared" ref="M63:Q63" si="69">M26/M$35*100</f>
        <v>1.2207118126332772</v>
      </c>
      <c r="N63" s="173">
        <f t="shared" si="69"/>
        <v>1.2349590550759275</v>
      </c>
      <c r="O63" s="173">
        <f t="shared" si="69"/>
        <v>1.1879528524597553</v>
      </c>
      <c r="P63" s="173">
        <f t="shared" si="69"/>
        <v>1.1600710226394135</v>
      </c>
      <c r="Q63" s="173">
        <f t="shared" si="69"/>
        <v>1.2008674818314322</v>
      </c>
      <c r="S63" s="68">
        <f t="shared" si="26"/>
        <v>3.9129873505366759</v>
      </c>
      <c r="T63" s="69">
        <f t="shared" si="27"/>
        <v>42.741088094065404</v>
      </c>
      <c r="U63" s="69">
        <f t="shared" si="28"/>
        <v>46.654075444602078</v>
      </c>
      <c r="W63" t="str">
        <f t="shared" si="29"/>
        <v>62 Leisure, travel and related personal service occupations</v>
      </c>
      <c r="X63" s="173">
        <f t="shared" ref="X63:AB63" si="70">X26/X$35*100</f>
        <v>3.6266154113815916</v>
      </c>
      <c r="Y63" s="173">
        <f t="shared" si="70"/>
        <v>3.5459111891065036</v>
      </c>
      <c r="Z63" s="173">
        <f t="shared" si="70"/>
        <v>2.9684152854721324</v>
      </c>
      <c r="AA63" s="173">
        <f t="shared" si="70"/>
        <v>2.8535879726491831</v>
      </c>
      <c r="AB63" s="173">
        <f t="shared" si="70"/>
        <v>2.6750099311631099</v>
      </c>
      <c r="AD63" s="68">
        <f t="shared" si="31"/>
        <v>-1.339415326360696</v>
      </c>
      <c r="AE63" s="69">
        <f t="shared" si="32"/>
        <v>53.764008789042194</v>
      </c>
      <c r="AF63" s="69">
        <f t="shared" si="33"/>
        <v>52.424593462681493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9.5182818557781032E-2</v>
      </c>
      <c r="C64" s="173">
        <f t="shared" si="52"/>
        <v>7.9868000172773582E-2</v>
      </c>
      <c r="D64" s="173">
        <f t="shared" si="52"/>
        <v>0.10465034528241447</v>
      </c>
      <c r="E64" s="173">
        <f t="shared" si="52"/>
        <v>7.9245668050538384E-2</v>
      </c>
      <c r="F64" s="173">
        <f t="shared" si="52"/>
        <v>8.4552861337489391E-2</v>
      </c>
      <c r="H64" s="68">
        <f t="shared" si="21"/>
        <v>-14.42511816101309</v>
      </c>
      <c r="I64" s="69">
        <f t="shared" si="22"/>
        <v>37.921998513637462</v>
      </c>
      <c r="J64" s="69">
        <f t="shared" si="23"/>
        <v>23.496880352624373</v>
      </c>
      <c r="L64" t="str">
        <f t="shared" si="24"/>
        <v>63 Community and civil enforcement occupations</v>
      </c>
      <c r="M64" s="173">
        <f t="shared" ref="M64:Q64" si="71">M27/M$35*100</f>
        <v>0.14278769583611339</v>
      </c>
      <c r="N64" s="173">
        <f t="shared" si="71"/>
        <v>0.10704976113635907</v>
      </c>
      <c r="O64" s="173">
        <f t="shared" si="71"/>
        <v>0.15849413257824843</v>
      </c>
      <c r="P64" s="173">
        <f t="shared" si="71"/>
        <v>0.10449173196645982</v>
      </c>
      <c r="Q64" s="173">
        <f t="shared" si="71"/>
        <v>0.11927600732692169</v>
      </c>
      <c r="S64" s="68">
        <f t="shared" si="26"/>
        <v>-22.64046440522845</v>
      </c>
      <c r="T64" s="69">
        <f t="shared" si="27"/>
        <v>29.20005759165878</v>
      </c>
      <c r="U64" s="69">
        <f t="shared" si="28"/>
        <v>6.5595931864303303</v>
      </c>
      <c r="W64" t="str">
        <f t="shared" si="29"/>
        <v>63 Community and civil enforcement occupations</v>
      </c>
      <c r="X64" s="173">
        <f t="shared" ref="X64:AB64" si="72">X27/X$35*100</f>
        <v>4.0190727657632083E-2</v>
      </c>
      <c r="Y64" s="173">
        <f t="shared" si="72"/>
        <v>4.7808908287758384E-2</v>
      </c>
      <c r="Z64" s="173">
        <f t="shared" si="72"/>
        <v>4.309305129645663E-2</v>
      </c>
      <c r="AA64" s="173">
        <f t="shared" si="72"/>
        <v>5.1165273924000082E-2</v>
      </c>
      <c r="AB64" s="173">
        <f t="shared" si="72"/>
        <v>4.7279892044200918E-2</v>
      </c>
      <c r="AD64" s="68">
        <f t="shared" si="31"/>
        <v>20.119129237276816</v>
      </c>
      <c r="AE64" s="69">
        <f t="shared" si="32"/>
        <v>74.596397382005591</v>
      </c>
      <c r="AF64" s="69">
        <f t="shared" si="33"/>
        <v>94.715526619282414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7.9071567810879237</v>
      </c>
      <c r="C65" s="173">
        <f t="shared" si="73"/>
        <v>7.8243867194564327</v>
      </c>
      <c r="D65" s="173">
        <f t="shared" si="73"/>
        <v>7.7321863341042238</v>
      </c>
      <c r="E65" s="173">
        <f t="shared" si="73"/>
        <v>7.1122887257333023</v>
      </c>
      <c r="F65" s="173">
        <f t="shared" si="73"/>
        <v>6.5671778281839828</v>
      </c>
      <c r="H65" s="68">
        <f t="shared" si="21"/>
        <v>-10.042965585228924</v>
      </c>
      <c r="I65" s="69">
        <f t="shared" si="22"/>
        <v>43.411483712414274</v>
      </c>
      <c r="J65" s="69">
        <f t="shared" si="23"/>
        <v>33.368518127185347</v>
      </c>
      <c r="L65" t="str">
        <f t="shared" si="24"/>
        <v>71 Sales occupations</v>
      </c>
      <c r="M65" s="173">
        <f t="shared" ref="M65:Q65" si="74">M28/M$35*100</f>
        <v>5.4062385433847862</v>
      </c>
      <c r="N65" s="173">
        <f t="shared" si="74"/>
        <v>5.3626311816394745</v>
      </c>
      <c r="O65" s="173">
        <f t="shared" si="74"/>
        <v>5.3444187781663439</v>
      </c>
      <c r="P65" s="173">
        <f t="shared" si="74"/>
        <v>4.9688771194687131</v>
      </c>
      <c r="Q65" s="173">
        <f t="shared" si="74"/>
        <v>4.7008985299798454</v>
      </c>
      <c r="S65" s="68">
        <f t="shared" si="26"/>
        <v>-9.5821146096612626</v>
      </c>
      <c r="T65" s="69">
        <f t="shared" si="27"/>
        <v>30.504424321312385</v>
      </c>
      <c r="U65" s="69">
        <f t="shared" si="28"/>
        <v>20.922309711651121</v>
      </c>
      <c r="W65" t="str">
        <f t="shared" si="29"/>
        <v>71 Sales occupations</v>
      </c>
      <c r="X65" s="173">
        <f t="shared" ref="X65:AB65" si="75">X28/X$35*100</f>
        <v>10.796161667236618</v>
      </c>
      <c r="Y65" s="173">
        <f t="shared" si="75"/>
        <v>10.727864794002354</v>
      </c>
      <c r="Z65" s="173">
        <f t="shared" si="75"/>
        <v>10.462018628467598</v>
      </c>
      <c r="AA65" s="173">
        <f t="shared" si="75"/>
        <v>9.4963372997903779</v>
      </c>
      <c r="AB65" s="173">
        <f t="shared" si="75"/>
        <v>8.5705035347841996</v>
      </c>
      <c r="AD65" s="68">
        <f t="shared" si="31"/>
        <v>-10.312112511121603</v>
      </c>
      <c r="AE65" s="69">
        <f t="shared" si="32"/>
        <v>50.949485239152246</v>
      </c>
      <c r="AF65" s="69">
        <f t="shared" si="33"/>
        <v>40.637372728030648</v>
      </c>
    </row>
    <row r="66" spans="1:32" x14ac:dyDescent="0.2">
      <c r="A66" t="str">
        <f t="shared" si="19"/>
        <v>72 Customer service occupations</v>
      </c>
      <c r="B66" s="173">
        <f t="shared" si="73"/>
        <v>1.6166905495110266</v>
      </c>
      <c r="C66" s="173">
        <f t="shared" si="73"/>
        <v>1.7638699470731674</v>
      </c>
      <c r="D66" s="173">
        <f t="shared" si="73"/>
        <v>1.8250788450946587</v>
      </c>
      <c r="E66" s="173">
        <f t="shared" si="73"/>
        <v>2.3091145055356059</v>
      </c>
      <c r="F66" s="173">
        <f t="shared" si="73"/>
        <v>2.608608071449888</v>
      </c>
      <c r="H66" s="68">
        <f t="shared" si="21"/>
        <v>51.386053433361965</v>
      </c>
      <c r="I66" s="69">
        <f t="shared" si="22"/>
        <v>59.5374784637239</v>
      </c>
      <c r="J66" s="69">
        <f t="shared" si="23"/>
        <v>110.92353189708587</v>
      </c>
      <c r="L66" t="str">
        <f t="shared" si="24"/>
        <v>72 Customer service occupations</v>
      </c>
      <c r="M66" s="173">
        <f t="shared" ref="M66:Q66" si="76">M29/M$35*100</f>
        <v>1.3300133517167543</v>
      </c>
      <c r="N66" s="173">
        <f t="shared" si="76"/>
        <v>1.2627455756240045</v>
      </c>
      <c r="O66" s="173">
        <f t="shared" si="76"/>
        <v>1.4569889899150568</v>
      </c>
      <c r="P66" s="173">
        <f t="shared" si="76"/>
        <v>2.0095037868715542</v>
      </c>
      <c r="Q66" s="173">
        <f t="shared" si="76"/>
        <v>2.4009141523240785</v>
      </c>
      <c r="S66" s="68">
        <f t="shared" si="26"/>
        <v>69.392552371664181</v>
      </c>
      <c r="T66" s="69">
        <f t="shared" si="27"/>
        <v>49.703316609248539</v>
      </c>
      <c r="U66" s="69">
        <f t="shared" si="28"/>
        <v>119.09586898091271</v>
      </c>
      <c r="W66" t="str">
        <f t="shared" si="29"/>
        <v>72 Customer service occupations</v>
      </c>
      <c r="X66" s="173">
        <f t="shared" ref="X66:AB66" si="77">X29/X$35*100</f>
        <v>1.9478536450049846</v>
      </c>
      <c r="Y66" s="173">
        <f t="shared" si="77"/>
        <v>2.3549130473208626</v>
      </c>
      <c r="Z66" s="173">
        <f t="shared" si="77"/>
        <v>2.2459001982444082</v>
      </c>
      <c r="AA66" s="173">
        <f t="shared" si="77"/>
        <v>2.6423619809694321</v>
      </c>
      <c r="AB66" s="173">
        <f t="shared" si="77"/>
        <v>2.8315535693127596</v>
      </c>
      <c r="AD66" s="68">
        <f t="shared" si="31"/>
        <v>38.031203368168065</v>
      </c>
      <c r="AE66" s="69">
        <f t="shared" si="32"/>
        <v>66.831164900679767</v>
      </c>
      <c r="AF66" s="69">
        <f t="shared" si="33"/>
        <v>104.86236826884783</v>
      </c>
    </row>
    <row r="67" spans="1:32" x14ac:dyDescent="0.2">
      <c r="A67" t="str">
        <f t="shared" si="19"/>
        <v>81 Process, plant and machine operatives</v>
      </c>
      <c r="B67" s="173">
        <f t="shared" si="73"/>
        <v>3.6219145854405665</v>
      </c>
      <c r="C67" s="173">
        <f t="shared" si="73"/>
        <v>3.3297657656036819</v>
      </c>
      <c r="D67" s="173">
        <f t="shared" si="73"/>
        <v>2.9001462914810499</v>
      </c>
      <c r="E67" s="173">
        <f t="shared" si="73"/>
        <v>3.2231825087822528</v>
      </c>
      <c r="F67" s="173">
        <f t="shared" si="73"/>
        <v>2.8384363862407378</v>
      </c>
      <c r="H67" s="68">
        <f t="shared" si="21"/>
        <v>3.6616040156695941</v>
      </c>
      <c r="I67" s="69">
        <f t="shared" si="22"/>
        <v>41.971842023210257</v>
      </c>
      <c r="J67" s="69">
        <f t="shared" si="23"/>
        <v>45.633446038879846</v>
      </c>
      <c r="L67" t="str">
        <f t="shared" si="24"/>
        <v>81 Process, plant and machine operatives</v>
      </c>
      <c r="M67" s="173">
        <f t="shared" ref="M67:Q67" si="78">M30/M$35*100</f>
        <v>5.1752312160458622</v>
      </c>
      <c r="N67" s="173">
        <f t="shared" si="78"/>
        <v>4.6588422747246971</v>
      </c>
      <c r="O67" s="173">
        <f t="shared" si="78"/>
        <v>4.1295515589119738</v>
      </c>
      <c r="P67" s="173">
        <f t="shared" si="78"/>
        <v>4.6133577858019903</v>
      </c>
      <c r="Q67" s="173">
        <f t="shared" si="78"/>
        <v>4.1415107997540206</v>
      </c>
      <c r="S67" s="68">
        <f t="shared" si="26"/>
        <v>3.0931609228158736</v>
      </c>
      <c r="T67" s="69">
        <f t="shared" si="27"/>
        <v>38.363835279967603</v>
      </c>
      <c r="U67" s="69">
        <f t="shared" si="28"/>
        <v>41.456996202783472</v>
      </c>
      <c r="W67" t="str">
        <f t="shared" si="29"/>
        <v>81 Process, plant and machine operatives</v>
      </c>
      <c r="X67" s="173">
        <f t="shared" ref="X67:AB67" si="79">X30/X$35*100</f>
        <v>1.827557909599735</v>
      </c>
      <c r="Y67" s="173">
        <f t="shared" si="79"/>
        <v>1.7622077996128687</v>
      </c>
      <c r="Z67" s="173">
        <f t="shared" si="79"/>
        <v>1.4946199480362892</v>
      </c>
      <c r="AA67" s="173">
        <f t="shared" si="79"/>
        <v>1.676934752550215</v>
      </c>
      <c r="AB67" s="173">
        <f t="shared" si="79"/>
        <v>1.4396733646950555</v>
      </c>
      <c r="AD67" s="68">
        <f t="shared" si="31"/>
        <v>5.4571768763745965</v>
      </c>
      <c r="AE67" s="69">
        <f t="shared" si="32"/>
        <v>53.368653895584451</v>
      </c>
      <c r="AF67" s="69">
        <f t="shared" si="33"/>
        <v>58.825830771959041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4.358767085716087</v>
      </c>
      <c r="C68" s="173">
        <f t="shared" si="73"/>
        <v>4.6858310079627046</v>
      </c>
      <c r="D68" s="173">
        <f t="shared" si="73"/>
        <v>4.3144629765117983</v>
      </c>
      <c r="E68" s="173">
        <f t="shared" si="73"/>
        <v>4.4187735771556991</v>
      </c>
      <c r="F68" s="173">
        <f t="shared" si="73"/>
        <v>4.2880173588390749</v>
      </c>
      <c r="H68" s="68">
        <f t="shared" si="21"/>
        <v>5.2660805726384217</v>
      </c>
      <c r="I68" s="69">
        <f t="shared" si="22"/>
        <v>53.979010407330151</v>
      </c>
      <c r="J68" s="69">
        <f t="shared" si="23"/>
        <v>59.245090979968573</v>
      </c>
      <c r="L68" t="str">
        <f t="shared" si="24"/>
        <v>82 Transport and mobile machine drivers and operatives</v>
      </c>
      <c r="M68" s="173">
        <f t="shared" ref="M68:Q68" si="80">M31/M$35*100</f>
        <v>7.8198955829390338</v>
      </c>
      <c r="N68" s="173">
        <f t="shared" si="80"/>
        <v>8.3801021073479607</v>
      </c>
      <c r="O68" s="173">
        <f t="shared" si="80"/>
        <v>7.8130335736698902</v>
      </c>
      <c r="P68" s="173">
        <f t="shared" si="80"/>
        <v>7.9770630497897592</v>
      </c>
      <c r="Q68" s="173">
        <f t="shared" si="80"/>
        <v>7.8053780697977606</v>
      </c>
      <c r="S68" s="68">
        <f t="shared" si="26"/>
        <v>2.6947409199452856</v>
      </c>
      <c r="T68" s="69">
        <f t="shared" si="27"/>
        <v>52.574410565975086</v>
      </c>
      <c r="U68" s="69">
        <f t="shared" si="28"/>
        <v>55.269151485920368</v>
      </c>
      <c r="W68" t="str">
        <f t="shared" si="29"/>
        <v>82 Transport and mobile machine drivers and operatives</v>
      </c>
      <c r="X68" s="173">
        <f t="shared" ref="X68:AB68" si="81">X31/X$35*100</f>
        <v>0.36054875561630328</v>
      </c>
      <c r="Y68" s="173">
        <f t="shared" si="81"/>
        <v>0.32868222786665702</v>
      </c>
      <c r="Z68" s="173">
        <f t="shared" si="81"/>
        <v>0.31469718001195779</v>
      </c>
      <c r="AA68" s="173">
        <f t="shared" si="81"/>
        <v>0.46100134221877037</v>
      </c>
      <c r="AB68" s="173">
        <f t="shared" si="81"/>
        <v>0.512366448265415</v>
      </c>
      <c r="AD68" s="68">
        <f t="shared" si="31"/>
        <v>78.250508256215852</v>
      </c>
      <c r="AE68" s="69">
        <f t="shared" si="32"/>
        <v>93.84691173198658</v>
      </c>
      <c r="AF68" s="69">
        <f t="shared" si="33"/>
        <v>172.0974199882024</v>
      </c>
    </row>
    <row r="69" spans="1:32" x14ac:dyDescent="0.2">
      <c r="A69" t="str">
        <f t="shared" si="19"/>
        <v>91 Elementary trades and related occupations</v>
      </c>
      <c r="B69" s="173">
        <f t="shared" si="73"/>
        <v>2.0245122542281346</v>
      </c>
      <c r="C69" s="173">
        <f t="shared" si="73"/>
        <v>1.807755693480936</v>
      </c>
      <c r="D69" s="173">
        <f t="shared" si="73"/>
        <v>1.5459718382843834</v>
      </c>
      <c r="E69" s="173">
        <f t="shared" si="73"/>
        <v>1.2532770169275884</v>
      </c>
      <c r="F69" s="173">
        <f t="shared" si="73"/>
        <v>1.1281573060801606</v>
      </c>
      <c r="H69" s="68">
        <f t="shared" si="21"/>
        <v>-22.709387936318741</v>
      </c>
      <c r="I69" s="69">
        <f t="shared" si="22"/>
        <v>32.29931036674963</v>
      </c>
      <c r="J69" s="69">
        <f t="shared" si="23"/>
        <v>9.5899224304308888</v>
      </c>
      <c r="L69" t="str">
        <f t="shared" si="24"/>
        <v>91 Elementary trades and related occupations</v>
      </c>
      <c r="M69" s="173">
        <f t="shared" ref="M69:Q70" si="82">M32/M$35*100</f>
        <v>2.8628643758275594</v>
      </c>
      <c r="N69" s="173">
        <f t="shared" si="82"/>
        <v>2.5393788803688753</v>
      </c>
      <c r="O69" s="173">
        <f t="shared" si="82"/>
        <v>2.2655945367679227</v>
      </c>
      <c r="P69" s="173">
        <f t="shared" si="82"/>
        <v>1.8573226247489107</v>
      </c>
      <c r="Q69" s="173">
        <f t="shared" si="82"/>
        <v>1.6933730882061855</v>
      </c>
      <c r="S69" s="68">
        <f t="shared" si="26"/>
        <v>-23.167597234970803</v>
      </c>
      <c r="T69" s="69">
        <f t="shared" si="27"/>
        <v>27.245353803096116</v>
      </c>
      <c r="U69" s="69">
        <f t="shared" si="28"/>
        <v>4.0777565681253156</v>
      </c>
      <c r="W69" t="str">
        <f t="shared" si="29"/>
        <v>91 Elementary trades and related occupations</v>
      </c>
      <c r="X69" s="173">
        <f t="shared" ref="X69:AB70" si="83">X32/X$35*100</f>
        <v>1.0560666093044428</v>
      </c>
      <c r="Y69" s="173">
        <f t="shared" si="83"/>
        <v>0.94485446331154621</v>
      </c>
      <c r="Z69" s="173">
        <f t="shared" si="83"/>
        <v>0.72325805394129772</v>
      </c>
      <c r="AA69" s="173">
        <f t="shared" si="83"/>
        <v>0.581416294617914</v>
      </c>
      <c r="AB69" s="173">
        <f t="shared" si="83"/>
        <v>0.52143605744454025</v>
      </c>
      <c r="AD69" s="68">
        <f t="shared" si="31"/>
        <v>-21.068432719557713</v>
      </c>
      <c r="AE69" s="69">
        <f t="shared" si="32"/>
        <v>50.398716932279861</v>
      </c>
      <c r="AF69" s="69">
        <f t="shared" si="33"/>
        <v>29.330284212722152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10.92999573913896</v>
      </c>
      <c r="C70" s="173">
        <f t="shared" si="73"/>
        <v>10.735151469457461</v>
      </c>
      <c r="D70" s="173">
        <f t="shared" si="73"/>
        <v>9.9443824359406587</v>
      </c>
      <c r="E70" s="173">
        <f t="shared" si="73"/>
        <v>10.252637733805736</v>
      </c>
      <c r="F70" s="173">
        <f t="shared" si="73"/>
        <v>9.7460506648463721</v>
      </c>
      <c r="H70" s="68">
        <f t="shared" si="21"/>
        <v>3.8029059170785642</v>
      </c>
      <c r="I70" s="69">
        <f t="shared" si="22"/>
        <v>50.586680940151886</v>
      </c>
      <c r="J70" s="69">
        <f t="shared" si="23"/>
        <v>54.389586857230455</v>
      </c>
      <c r="L70" t="str">
        <f t="shared" si="24"/>
        <v>92 Elementary administration and service occupations</v>
      </c>
      <c r="M70" s="173">
        <f t="shared" si="82"/>
        <v>9.8486658338535129</v>
      </c>
      <c r="N70" s="173">
        <f t="shared" si="82"/>
        <v>9.5106779573499605</v>
      </c>
      <c r="O70" s="173">
        <f t="shared" si="82"/>
        <v>9.0029255451250965</v>
      </c>
      <c r="P70" s="173">
        <f t="shared" si="82"/>
        <v>9.6804608520590296</v>
      </c>
      <c r="Q70" s="173">
        <f t="shared" si="82"/>
        <v>9.2175114070882778</v>
      </c>
      <c r="S70" s="68">
        <f t="shared" si="26"/>
        <v>5.2456065776269503</v>
      </c>
      <c r="T70" s="69">
        <f t="shared" si="27"/>
        <v>42.087101876573328</v>
      </c>
      <c r="U70" s="69">
        <f t="shared" si="28"/>
        <v>47.332708454200279</v>
      </c>
      <c r="W70" t="str">
        <f t="shared" si="29"/>
        <v>92 Elementary administration and service occupations</v>
      </c>
      <c r="X70" s="173">
        <f t="shared" si="83"/>
        <v>12.179123892475719</v>
      </c>
      <c r="Y70" s="173">
        <f t="shared" si="83"/>
        <v>12.179337108791541</v>
      </c>
      <c r="Z70" s="173">
        <f t="shared" si="83"/>
        <v>11.020709743390711</v>
      </c>
      <c r="AA70" s="173">
        <f t="shared" si="83"/>
        <v>10.889051885455286</v>
      </c>
      <c r="AB70" s="173">
        <f t="shared" si="83"/>
        <v>10.313402123458754</v>
      </c>
      <c r="AD70" s="68">
        <f t="shared" si="31"/>
        <v>2.4555130462152426</v>
      </c>
      <c r="AE70" s="69">
        <f t="shared" si="32"/>
        <v>58.524760230455833</v>
      </c>
      <c r="AF70" s="69">
        <f t="shared" si="33"/>
        <v>60.980273276671085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5.915291218904029</v>
      </c>
      <c r="I72" s="67">
        <f>IF(D35&gt;0,I35/D35*100,0)</f>
        <v>49.114720866933141</v>
      </c>
      <c r="J72" s="67">
        <f>IF(D35&gt;0,(J35/D35)*100,0)</f>
        <v>55.030012085837164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2.7954637779195921</v>
      </c>
      <c r="T72" s="67">
        <f t="shared" ref="T72" si="85">IF(O35&gt;0,T35/O35*100,0)</f>
        <v>40.561307390265746</v>
      </c>
      <c r="U72" s="67">
        <f t="shared" ref="U72" si="86">IF(O35&gt;0,(U35/O35)*100,0)</f>
        <v>43.356771168185361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9.482056199884406</v>
      </c>
      <c r="AE72" s="67">
        <f t="shared" ref="AE72" si="88">IF(Z35&gt;0,AE35/Z35*100,0)</f>
        <v>58.893471850287682</v>
      </c>
      <c r="AF72" s="67">
        <f t="shared" ref="AF72" si="89">IF(Z35&gt;0,(AF35/Z35)*100,0)</f>
        <v>68.375528050172093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Cumbria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Cumbria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Cumbria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3.8710096090514678</v>
      </c>
      <c r="C82" s="18">
        <f t="shared" ref="B82:E107" si="96">IF(AND(D$6-C$6 &lt;&gt; 0,C8&lt;&gt;0,D8&lt;&gt;0),(EXP(LN(D8/C8)/(D$6-C$6))-1)*100,0)</f>
        <v>2.3647344222123667</v>
      </c>
      <c r="D82" s="18">
        <f t="shared" si="96"/>
        <v>-1.6732988341386368</v>
      </c>
      <c r="E82" s="18">
        <f t="shared" si="96"/>
        <v>0.86897532556546864</v>
      </c>
      <c r="F82" s="18">
        <f t="shared" ref="F82:F107" si="97">IF(AND(F$6-D$6 &lt;&gt; 0,D8&lt;&gt;0,F8&lt;&gt;0),(EXP(LN(F8/D8)/(F$6-D$6))-1)*100,0)</f>
        <v>1.4329791921552371E-2</v>
      </c>
      <c r="H82" s="18">
        <f t="shared" ref="H82:H107" si="98">IF($F$6-$D$6 &lt;&gt; 0,(EXP(LN(1+(H45/100))/($F$6-$D$6))-1)*100,0)</f>
        <v>1.4329791921552371E-2</v>
      </c>
      <c r="I82" s="18">
        <f t="shared" ref="I82:I107" si="99">IF(D8&gt;0,((1+(I8/D8))^(1/($F$6-$D$6))-1)*100,0)</f>
        <v>2.662275565456329</v>
      </c>
      <c r="J82" s="18">
        <f t="shared" ref="J82:J107" si="100">IF($F$6-$D$6 &lt;&gt; 0,(EXP(LN(1+(J45/100))/($F$6-$D$6))-1)*100,0)</f>
        <v>2.6721982527292631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2.606883809602456</v>
      </c>
      <c r="N82" s="18">
        <f t="shared" si="102"/>
        <v>1.6730851094382659</v>
      </c>
      <c r="O82" s="18">
        <f t="shared" si="102"/>
        <v>-2.4469529812899293</v>
      </c>
      <c r="P82" s="18">
        <f t="shared" si="102"/>
        <v>0.38435371601923674</v>
      </c>
      <c r="Q82" s="18">
        <f t="shared" ref="Q82:Q107" si="103">IF(AND(Q$6-O$6 &lt;&gt; 0,O8&lt;&gt;0,Q8&lt;&gt;0),(EXP(LN(Q8/O8)/(Q$6-O$6))-1)*100,0)</f>
        <v>-0.56842977829792973</v>
      </c>
      <c r="S82" s="18">
        <f t="shared" ref="S82:S107" si="104">IF($F$6-$D$6 &lt;&gt; 0,(EXP(LN(1+(S45/100))/($F$6-$D$6))-1)*100,0)</f>
        <v>-0.56842977829792973</v>
      </c>
      <c r="T82" s="18">
        <f t="shared" ref="T82:T107" si="105">IF(O8&gt;0,((1+(T8/O8))^(1/($F$6-$D$6))-1)*100,0)</f>
        <v>2.3669982337459539</v>
      </c>
      <c r="U82" s="18">
        <f t="shared" ref="U82:U107" si="106">IF($F$6-$D$6 &lt;&gt; 0,(EXP(LN(1+(U45/100))/($F$6-$D$6))-1)*100,0)</f>
        <v>1.9622170468447608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7.0371455602404875</v>
      </c>
      <c r="Y82" s="18">
        <f t="shared" si="108"/>
        <v>3.9240504755407191</v>
      </c>
      <c r="Z82" s="18">
        <f t="shared" si="108"/>
        <v>-4.8141824984593296E-2</v>
      </c>
      <c r="AA82" s="18">
        <f t="shared" si="108"/>
        <v>1.7592195248172793</v>
      </c>
      <c r="AB82" s="18">
        <f t="shared" ref="AB82:AB107" si="109">IF(AND(AB$6-Z$6 &lt;&gt; 0,Z8&lt;&gt;0,AB8&lt;&gt;0),(EXP(LN(AB8/Z8)/(AB$6-Z$6))-1)*100,0)</f>
        <v>1.1531633665131658</v>
      </c>
      <c r="AD82" s="18">
        <f t="shared" ref="AD82:AD107" si="110">IF($F$6-$D$6 &lt;&gt; 0,(EXP(LN(1+(AD45/100))/($F$6-$D$6))-1)*100,0)</f>
        <v>1.1531633665131658</v>
      </c>
      <c r="AE82" s="18">
        <f t="shared" ref="AE82:AE107" si="111">IF(Z8&gt;0,((1+(AE8/Z8))^(1/($F$6-$D$6))-1)*100,0)</f>
        <v>3.2743863826298902</v>
      </c>
      <c r="AF82" s="18">
        <f t="shared" ref="AF82:AF107" si="112">IF($F$6-$D$6 &lt;&gt; 0,(EXP(LN(1+(AF45/100))/($F$6-$D$6))-1)*100,0)</f>
        <v>4.0311689004542739</v>
      </c>
    </row>
    <row r="83" spans="1:32" x14ac:dyDescent="0.2">
      <c r="A83" t="str">
        <f t="shared" si="95"/>
        <v>12 Other managers and proprietors</v>
      </c>
      <c r="B83" s="18">
        <f t="shared" si="96"/>
        <v>0.15696470571067156</v>
      </c>
      <c r="C83" s="18">
        <f t="shared" si="96"/>
        <v>6.7833128031350221</v>
      </c>
      <c r="D83" s="18">
        <f t="shared" si="96"/>
        <v>3.9972019179219664</v>
      </c>
      <c r="E83" s="18">
        <f t="shared" si="96"/>
        <v>1.598671849192046</v>
      </c>
      <c r="F83" s="18">
        <f t="shared" si="97"/>
        <v>2.3919715316329748</v>
      </c>
      <c r="H83" s="18">
        <f t="shared" si="98"/>
        <v>2.3919715316329748</v>
      </c>
      <c r="I83" s="18">
        <f t="shared" si="99"/>
        <v>3.6095135544785606</v>
      </c>
      <c r="J83" s="18">
        <f t="shared" si="100"/>
        <v>5.1624729077006215</v>
      </c>
      <c r="L83" t="str">
        <f t="shared" si="101"/>
        <v>12 Other managers and proprietors</v>
      </c>
      <c r="M83" s="18">
        <f t="shared" si="102"/>
        <v>-5.6818725498952727E-2</v>
      </c>
      <c r="N83" s="18">
        <f t="shared" si="102"/>
        <v>4.2181609410049781</v>
      </c>
      <c r="O83" s="18">
        <f t="shared" si="102"/>
        <v>4.5568793323393253</v>
      </c>
      <c r="P83" s="18">
        <f t="shared" si="102"/>
        <v>1.509986801026364</v>
      </c>
      <c r="Q83" s="18">
        <f t="shared" si="103"/>
        <v>2.5156221549457181</v>
      </c>
      <c r="S83" s="18">
        <f t="shared" si="104"/>
        <v>2.5156221549457181</v>
      </c>
      <c r="T83" s="18">
        <f t="shared" si="105"/>
        <v>3.3806701835656705</v>
      </c>
      <c r="U83" s="18">
        <f t="shared" si="106"/>
        <v>5.0646798419022199</v>
      </c>
      <c r="W83" t="str">
        <f t="shared" si="107"/>
        <v>12 Other managers and proprietors</v>
      </c>
      <c r="X83" s="18">
        <f t="shared" si="108"/>
        <v>0.48504198606709181</v>
      </c>
      <c r="Y83" s="18">
        <f t="shared" si="108"/>
        <v>10.667017813208179</v>
      </c>
      <c r="Z83" s="18">
        <f t="shared" si="108"/>
        <v>3.1777670432301397</v>
      </c>
      <c r="AA83" s="18">
        <f t="shared" si="108"/>
        <v>1.7324732679150801</v>
      </c>
      <c r="AB83" s="18">
        <f t="shared" si="109"/>
        <v>2.2119742518203367</v>
      </c>
      <c r="AD83" s="18">
        <f t="shared" si="110"/>
        <v>2.2119742518203367</v>
      </c>
      <c r="AE83" s="18">
        <f t="shared" si="111"/>
        <v>3.9240296136014319</v>
      </c>
      <c r="AF83" s="18">
        <f t="shared" si="112"/>
        <v>5.2997408422141179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3.0647453002620395</v>
      </c>
      <c r="C84" s="18">
        <f t="shared" si="96"/>
        <v>3.050832941012982</v>
      </c>
      <c r="D84" s="18">
        <f t="shared" si="96"/>
        <v>0.58889659832179753</v>
      </c>
      <c r="E84" s="18">
        <f t="shared" si="96"/>
        <v>0.85772241224075785</v>
      </c>
      <c r="F84" s="18">
        <f t="shared" si="97"/>
        <v>0.76803407534868917</v>
      </c>
      <c r="H84" s="18">
        <f t="shared" si="98"/>
        <v>0.76803407534868917</v>
      </c>
      <c r="I84" s="18">
        <f t="shared" si="99"/>
        <v>2.2047179906539149</v>
      </c>
      <c r="J84" s="18">
        <f t="shared" si="100"/>
        <v>2.7789967592614762</v>
      </c>
      <c r="L84" t="str">
        <f t="shared" si="101"/>
        <v>21 Science, research, engineering and technology professionals</v>
      </c>
      <c r="M84" s="18">
        <f t="shared" si="102"/>
        <v>3.2777769469530593</v>
      </c>
      <c r="N84" s="18">
        <f t="shared" si="102"/>
        <v>-0.85542524940482867</v>
      </c>
      <c r="O84" s="18">
        <f t="shared" si="102"/>
        <v>-7.0992475491538087E-2</v>
      </c>
      <c r="P84" s="18">
        <f t="shared" si="102"/>
        <v>0.5090760387469917</v>
      </c>
      <c r="Q84" s="18">
        <f t="shared" si="103"/>
        <v>0.31534669761030809</v>
      </c>
      <c r="S84" s="18">
        <f t="shared" si="104"/>
        <v>0.31534669761030809</v>
      </c>
      <c r="T84" s="18">
        <f t="shared" si="105"/>
        <v>1.9172100933430469</v>
      </c>
      <c r="U84" s="18">
        <f t="shared" si="106"/>
        <v>2.1602462663785627</v>
      </c>
      <c r="W84" t="str">
        <f t="shared" si="107"/>
        <v>21 Science, research, engineering and technology professionals</v>
      </c>
      <c r="X84" s="18">
        <f t="shared" si="108"/>
        <v>1.9662820191931329</v>
      </c>
      <c r="Y84" s="18">
        <f t="shared" si="108"/>
        <v>23.848188418440628</v>
      </c>
      <c r="Z84" s="18">
        <f t="shared" si="108"/>
        <v>3.2231350597402342</v>
      </c>
      <c r="AA84" s="18">
        <f t="shared" si="108"/>
        <v>2.0376753133497738</v>
      </c>
      <c r="AB84" s="18">
        <f t="shared" si="109"/>
        <v>2.4313080844886814</v>
      </c>
      <c r="AD84" s="18">
        <f t="shared" si="110"/>
        <v>2.4313080844886814</v>
      </c>
      <c r="AE84" s="18">
        <f t="shared" si="111"/>
        <v>3.3173539081552184</v>
      </c>
      <c r="AF84" s="18">
        <f t="shared" si="112"/>
        <v>4.9541492777243734</v>
      </c>
    </row>
    <row r="85" spans="1:32" x14ac:dyDescent="0.2">
      <c r="A85" t="str">
        <f t="shared" si="95"/>
        <v>22 Health professionals</v>
      </c>
      <c r="B85" s="18">
        <f t="shared" si="96"/>
        <v>1.7605514292758695</v>
      </c>
      <c r="C85" s="18">
        <f t="shared" si="96"/>
        <v>0.93138035127253715</v>
      </c>
      <c r="D85" s="18">
        <f t="shared" si="96"/>
        <v>1.70143801519409</v>
      </c>
      <c r="E85" s="18">
        <f t="shared" si="96"/>
        <v>1.1627181641346684</v>
      </c>
      <c r="F85" s="18">
        <f t="shared" si="97"/>
        <v>1.3419736281632622</v>
      </c>
      <c r="H85" s="18">
        <f t="shared" si="98"/>
        <v>1.3419736281632622</v>
      </c>
      <c r="I85" s="18">
        <f t="shared" si="99"/>
        <v>3.1180606470037731</v>
      </c>
      <c r="J85" s="18">
        <f t="shared" si="100"/>
        <v>4.0206723661999177</v>
      </c>
      <c r="L85" t="str">
        <f t="shared" si="101"/>
        <v>22 Health professionals</v>
      </c>
      <c r="M85" s="18">
        <f t="shared" si="102"/>
        <v>0.92577206686739189</v>
      </c>
      <c r="N85" s="18">
        <f t="shared" si="102"/>
        <v>4.2057211972976294</v>
      </c>
      <c r="O85" s="18">
        <f t="shared" si="102"/>
        <v>1.2335377351628374</v>
      </c>
      <c r="P85" s="18">
        <f t="shared" si="102"/>
        <v>0.94270449943245627</v>
      </c>
      <c r="Q85" s="18">
        <f t="shared" si="103"/>
        <v>1.0395559555949285</v>
      </c>
      <c r="S85" s="18">
        <f t="shared" si="104"/>
        <v>1.0395559555949285</v>
      </c>
      <c r="T85" s="18">
        <f t="shared" si="105"/>
        <v>2.3074130879006116</v>
      </c>
      <c r="U85" s="18">
        <f t="shared" si="106"/>
        <v>3.0782693308700537</v>
      </c>
      <c r="W85" t="str">
        <f t="shared" si="107"/>
        <v>22 Health professionals</v>
      </c>
      <c r="X85" s="18">
        <f t="shared" si="108"/>
        <v>2.0710170541815787</v>
      </c>
      <c r="Y85" s="18">
        <f t="shared" si="108"/>
        <v>-0.25247570697802812</v>
      </c>
      <c r="Z85" s="18">
        <f t="shared" si="108"/>
        <v>1.8759523803055567</v>
      </c>
      <c r="AA85" s="18">
        <f t="shared" si="108"/>
        <v>1.2421685291575724</v>
      </c>
      <c r="AB85" s="18">
        <f t="shared" si="109"/>
        <v>1.4529905023007217</v>
      </c>
      <c r="AD85" s="18">
        <f t="shared" si="110"/>
        <v>1.4529905023007217</v>
      </c>
      <c r="AE85" s="18">
        <f t="shared" si="111"/>
        <v>3.4024107112082369</v>
      </c>
      <c r="AF85" s="18">
        <f t="shared" si="112"/>
        <v>4.3476278763948217</v>
      </c>
    </row>
    <row r="86" spans="1:32" x14ac:dyDescent="0.2">
      <c r="A86" t="str">
        <f t="shared" si="95"/>
        <v>23 Teaching and other educational professionals</v>
      </c>
      <c r="B86" s="18">
        <f t="shared" si="96"/>
        <v>-2.1881168735974788</v>
      </c>
      <c r="C86" s="18">
        <f t="shared" si="96"/>
        <v>6.4348920102768714</v>
      </c>
      <c r="D86" s="18">
        <f t="shared" si="96"/>
        <v>1.7825594012480961</v>
      </c>
      <c r="E86" s="18">
        <f t="shared" si="96"/>
        <v>1.2927164991494822</v>
      </c>
      <c r="F86" s="18">
        <f t="shared" si="97"/>
        <v>1.4557349671154185</v>
      </c>
      <c r="H86" s="18">
        <f t="shared" si="98"/>
        <v>1.4557349671154185</v>
      </c>
      <c r="I86" s="18">
        <f t="shared" si="99"/>
        <v>3.0371986836426945</v>
      </c>
      <c r="J86" s="18">
        <f t="shared" si="100"/>
        <v>4.0290619324812038</v>
      </c>
      <c r="L86" t="str">
        <f t="shared" si="101"/>
        <v>23 Teaching and other educational professionals</v>
      </c>
      <c r="M86" s="18">
        <f t="shared" si="102"/>
        <v>-2.4123813929007865</v>
      </c>
      <c r="N86" s="18">
        <f t="shared" si="102"/>
        <v>7.0494944047023056</v>
      </c>
      <c r="O86" s="18">
        <f t="shared" si="102"/>
        <v>2.4424984284400653</v>
      </c>
      <c r="P86" s="18">
        <f t="shared" si="102"/>
        <v>1.0106241873863331</v>
      </c>
      <c r="Q86" s="18">
        <f t="shared" si="103"/>
        <v>1.4856779173268997</v>
      </c>
      <c r="S86" s="18">
        <f t="shared" si="104"/>
        <v>1.4856779173268997</v>
      </c>
      <c r="T86" s="18">
        <f t="shared" si="105"/>
        <v>2.6905473288364012</v>
      </c>
      <c r="U86" s="18">
        <f t="shared" si="106"/>
        <v>3.748865753826891</v>
      </c>
      <c r="W86" t="str">
        <f t="shared" si="107"/>
        <v>23 Teaching and other educational professionals</v>
      </c>
      <c r="X86" s="18">
        <f t="shared" si="108"/>
        <v>-2.0744727538623997</v>
      </c>
      <c r="Y86" s="18">
        <f t="shared" si="108"/>
        <v>6.1261280609636648</v>
      </c>
      <c r="Z86" s="18">
        <f t="shared" si="108"/>
        <v>1.4414915617325885</v>
      </c>
      <c r="AA86" s="18">
        <f t="shared" si="108"/>
        <v>1.4400251987490842</v>
      </c>
      <c r="AB86" s="18">
        <f t="shared" si="109"/>
        <v>1.4405139840550474</v>
      </c>
      <c r="AD86" s="18">
        <f t="shared" si="110"/>
        <v>1.4405139840550474</v>
      </c>
      <c r="AE86" s="18">
        <f t="shared" si="111"/>
        <v>3.2068187189105979</v>
      </c>
      <c r="AF86" s="18">
        <f t="shared" si="112"/>
        <v>4.1671156904272921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3.9074896093604927</v>
      </c>
      <c r="C87" s="18">
        <f t="shared" si="96"/>
        <v>9.7552449996971102</v>
      </c>
      <c r="D87" s="18">
        <f t="shared" si="96"/>
        <v>2.0349443645919507</v>
      </c>
      <c r="E87" s="18">
        <f t="shared" si="96"/>
        <v>1.2150437781417667</v>
      </c>
      <c r="F87" s="18">
        <f t="shared" si="97"/>
        <v>1.4876093134788659</v>
      </c>
      <c r="H87" s="18">
        <f t="shared" si="98"/>
        <v>1.4876093134788659</v>
      </c>
      <c r="I87" s="18">
        <f t="shared" si="99"/>
        <v>2.9324438558991694</v>
      </c>
      <c r="J87" s="18">
        <f t="shared" si="100"/>
        <v>3.9602832609224592</v>
      </c>
      <c r="L87" t="str">
        <f t="shared" si="101"/>
        <v>24 Business, media and public service professionals</v>
      </c>
      <c r="M87" s="18">
        <f t="shared" si="102"/>
        <v>2.8048009486127956</v>
      </c>
      <c r="N87" s="18">
        <f t="shared" si="102"/>
        <v>8.0238433397349151</v>
      </c>
      <c r="O87" s="18">
        <f t="shared" si="102"/>
        <v>1.9540909621317271</v>
      </c>
      <c r="P87" s="18">
        <f t="shared" si="102"/>
        <v>0.73535378427012077</v>
      </c>
      <c r="Q87" s="18">
        <f t="shared" si="103"/>
        <v>1.1399721252774331</v>
      </c>
      <c r="S87" s="18">
        <f t="shared" si="104"/>
        <v>1.1399721252774331</v>
      </c>
      <c r="T87" s="18">
        <f t="shared" si="105"/>
        <v>2.5985315300989242</v>
      </c>
      <c r="U87" s="18">
        <f t="shared" si="106"/>
        <v>3.4143025222063139</v>
      </c>
      <c r="W87" t="str">
        <f t="shared" si="107"/>
        <v>24 Business, media and public service professionals</v>
      </c>
      <c r="X87" s="18">
        <f t="shared" si="108"/>
        <v>5.5376834344095016</v>
      </c>
      <c r="Y87" s="18">
        <f t="shared" si="108"/>
        <v>12.152607142611815</v>
      </c>
      <c r="Z87" s="18">
        <f t="shared" si="108"/>
        <v>2.1423783133831975</v>
      </c>
      <c r="AA87" s="18">
        <f t="shared" si="108"/>
        <v>1.8190821200687601</v>
      </c>
      <c r="AB87" s="18">
        <f t="shared" si="109"/>
        <v>1.926733659632518</v>
      </c>
      <c r="AD87" s="18">
        <f t="shared" si="110"/>
        <v>1.926733659632518</v>
      </c>
      <c r="AE87" s="18">
        <f t="shared" si="111"/>
        <v>3.3554128942134387</v>
      </c>
      <c r="AF87" s="18">
        <f t="shared" si="112"/>
        <v>4.6311043098829385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3.9807622998349501</v>
      </c>
      <c r="C88" s="18">
        <f t="shared" si="96"/>
        <v>8.1909306965429973</v>
      </c>
      <c r="D88" s="18">
        <f t="shared" si="96"/>
        <v>-3.1125542042014676</v>
      </c>
      <c r="E88" s="18">
        <f t="shared" si="96"/>
        <v>0.41026068752145761</v>
      </c>
      <c r="F88" s="18">
        <f t="shared" si="97"/>
        <v>-0.77801783676146874</v>
      </c>
      <c r="H88" s="18">
        <f t="shared" si="98"/>
        <v>-0.77801783676146874</v>
      </c>
      <c r="I88" s="18">
        <f t="shared" si="99"/>
        <v>2.0219258920154415</v>
      </c>
      <c r="J88" s="18">
        <f t="shared" si="100"/>
        <v>1.4425437674304042</v>
      </c>
      <c r="L88" t="str">
        <f t="shared" si="101"/>
        <v>31 Science, engineering and technology associate professionals</v>
      </c>
      <c r="M88" s="18">
        <f t="shared" si="102"/>
        <v>4.8334124034148829</v>
      </c>
      <c r="N88" s="18">
        <f t="shared" si="102"/>
        <v>4.5588348942518842</v>
      </c>
      <c r="O88" s="18">
        <f t="shared" si="102"/>
        <v>-4.3997492992091214</v>
      </c>
      <c r="P88" s="18">
        <f t="shared" si="102"/>
        <v>-0.11578731707684309</v>
      </c>
      <c r="Q88" s="18">
        <f t="shared" si="103"/>
        <v>-1.5646905605745887</v>
      </c>
      <c r="S88" s="18">
        <f t="shared" si="104"/>
        <v>-1.5646905605745887</v>
      </c>
      <c r="T88" s="18">
        <f t="shared" si="105"/>
        <v>1.721354783245177</v>
      </c>
      <c r="U88" s="18">
        <f t="shared" si="106"/>
        <v>0.52121259704744904</v>
      </c>
      <c r="W88" t="str">
        <f t="shared" si="107"/>
        <v>31 Science, engineering and technology associate professionals</v>
      </c>
      <c r="X88" s="18">
        <f t="shared" si="108"/>
        <v>0.97830838335801751</v>
      </c>
      <c r="Y88" s="18">
        <f t="shared" si="108"/>
        <v>22.243533480756472</v>
      </c>
      <c r="Z88" s="18">
        <f t="shared" si="108"/>
        <v>0.72001057339037278</v>
      </c>
      <c r="AA88" s="18">
        <f t="shared" si="108"/>
        <v>1.6491298644975005</v>
      </c>
      <c r="AB88" s="18">
        <f t="shared" si="109"/>
        <v>1.3384749937813911</v>
      </c>
      <c r="AD88" s="18">
        <f t="shared" si="110"/>
        <v>1.3384749937813911</v>
      </c>
      <c r="AE88" s="18">
        <f t="shared" si="111"/>
        <v>2.9366471214447243</v>
      </c>
      <c r="AF88" s="18">
        <f t="shared" si="112"/>
        <v>3.8578594474208305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1.1187793712101657</v>
      </c>
      <c r="C89" s="18">
        <f t="shared" si="96"/>
        <v>3.4551700056761225</v>
      </c>
      <c r="D89" s="18">
        <f t="shared" si="96"/>
        <v>0.70783317992506589</v>
      </c>
      <c r="E89" s="18">
        <f t="shared" si="96"/>
        <v>1.28023124923069</v>
      </c>
      <c r="F89" s="18">
        <f t="shared" si="97"/>
        <v>1.0890713176993083</v>
      </c>
      <c r="H89" s="18">
        <f t="shared" si="98"/>
        <v>1.0890713176993083</v>
      </c>
      <c r="I89" s="18">
        <f t="shared" si="99"/>
        <v>3.2224029635684159</v>
      </c>
      <c r="J89" s="18">
        <f t="shared" si="100"/>
        <v>3.9407710092996151</v>
      </c>
      <c r="L89" t="str">
        <f t="shared" si="101"/>
        <v>32 Health and social care associate professionals</v>
      </c>
      <c r="M89" s="18">
        <f t="shared" si="102"/>
        <v>-1.1208083572039951</v>
      </c>
      <c r="N89" s="18">
        <f t="shared" si="102"/>
        <v>3.9237514771108373</v>
      </c>
      <c r="O89" s="18">
        <f t="shared" si="102"/>
        <v>-1.6992766589241093</v>
      </c>
      <c r="P89" s="18">
        <f t="shared" si="102"/>
        <v>0.73549616966508413</v>
      </c>
      <c r="Q89" s="18">
        <f>IF(AND(Q$6-O$6 &lt;&gt; 0,O15&lt;&gt;0,Q15&lt;&gt;0),(EXP(LN(Q15/O15)/(Q$6-O$6))-1)*100,0)</f>
        <v>-8.2722720305361541E-2</v>
      </c>
      <c r="S89" s="18">
        <f t="shared" si="104"/>
        <v>-8.2722720305361541E-2</v>
      </c>
      <c r="T89" s="18">
        <f t="shared" si="105"/>
        <v>2.4913341478855378</v>
      </c>
      <c r="U89" s="18">
        <f t="shared" si="106"/>
        <v>2.4328246551933885</v>
      </c>
      <c r="W89" t="str">
        <f t="shared" si="107"/>
        <v>32 Health and social care associate professionals</v>
      </c>
      <c r="X89" s="18">
        <f t="shared" si="108"/>
        <v>1.8095237762384864</v>
      </c>
      <c r="Y89" s="18">
        <f t="shared" si="108"/>
        <v>3.3208619405740158</v>
      </c>
      <c r="Z89" s="18">
        <f t="shared" si="108"/>
        <v>1.3608860078723861</v>
      </c>
      <c r="AA89" s="18">
        <f t="shared" si="108"/>
        <v>1.4109833661387405</v>
      </c>
      <c r="AB89" s="18">
        <f t="shared" si="109"/>
        <v>1.3942814961551253</v>
      </c>
      <c r="AD89" s="18">
        <f t="shared" si="110"/>
        <v>1.3942814961551253</v>
      </c>
      <c r="AE89" s="18">
        <f t="shared" si="111"/>
        <v>3.4203549068391847</v>
      </c>
      <c r="AF89" s="18">
        <f t="shared" si="112"/>
        <v>4.3239709131884352</v>
      </c>
    </row>
    <row r="90" spans="1:32" x14ac:dyDescent="0.2">
      <c r="A90" t="str">
        <f t="shared" si="95"/>
        <v>33 Protective service occupations</v>
      </c>
      <c r="B90" s="18">
        <f t="shared" si="96"/>
        <v>1.1493520718736328</v>
      </c>
      <c r="C90" s="18">
        <f t="shared" si="96"/>
        <v>2.6527823757908964</v>
      </c>
      <c r="D90" s="18">
        <f t="shared" si="96"/>
        <v>2.72655253246048</v>
      </c>
      <c r="E90" s="18">
        <f t="shared" si="96"/>
        <v>1.2418807436173962</v>
      </c>
      <c r="F90" s="18">
        <f t="shared" si="97"/>
        <v>1.7343717334926234</v>
      </c>
      <c r="H90" s="18">
        <f t="shared" si="98"/>
        <v>1.7343717334926234</v>
      </c>
      <c r="I90" s="18">
        <f t="shared" si="99"/>
        <v>2.2276513839982748</v>
      </c>
      <c r="J90" s="18">
        <f t="shared" si="100"/>
        <v>3.5432409127945208</v>
      </c>
      <c r="L90" t="str">
        <f t="shared" si="101"/>
        <v>33 Protective service occupations</v>
      </c>
      <c r="M90" s="18">
        <f t="shared" si="102"/>
        <v>0.74569507379163014</v>
      </c>
      <c r="N90" s="18">
        <f t="shared" si="102"/>
        <v>0.60552148725188104</v>
      </c>
      <c r="O90" s="18">
        <f t="shared" si="102"/>
        <v>1.9569410423401656</v>
      </c>
      <c r="P90" s="18">
        <f t="shared" si="102"/>
        <v>0.68272130620026239</v>
      </c>
      <c r="Q90" s="18">
        <f t="shared" si="103"/>
        <v>1.1056819042366772</v>
      </c>
      <c r="S90" s="18">
        <f t="shared" si="104"/>
        <v>1.1056819042366772</v>
      </c>
      <c r="T90" s="18">
        <f t="shared" si="105"/>
        <v>1.820042650987741</v>
      </c>
      <c r="U90" s="18">
        <f t="shared" si="106"/>
        <v>2.694217108979946</v>
      </c>
      <c r="W90" t="str">
        <f t="shared" si="107"/>
        <v>33 Protective service occupations</v>
      </c>
      <c r="X90" s="18">
        <f t="shared" si="108"/>
        <v>2.7677790745752828</v>
      </c>
      <c r="Y90" s="18">
        <f t="shared" si="108"/>
        <v>10.464412788367582</v>
      </c>
      <c r="Z90" s="18">
        <f t="shared" si="108"/>
        <v>5.2356579584811991</v>
      </c>
      <c r="AA90" s="18">
        <f t="shared" si="108"/>
        <v>2.7541667203894615</v>
      </c>
      <c r="AB90" s="18">
        <f t="shared" si="109"/>
        <v>3.5747597792652908</v>
      </c>
      <c r="AD90" s="18">
        <f t="shared" si="110"/>
        <v>3.5747597792652908</v>
      </c>
      <c r="AE90" s="18">
        <f t="shared" si="111"/>
        <v>3.4900818796575805</v>
      </c>
      <c r="AF90" s="18">
        <f t="shared" si="112"/>
        <v>5.9109501506855455</v>
      </c>
    </row>
    <row r="91" spans="1:32" x14ac:dyDescent="0.2">
      <c r="A91" t="str">
        <f t="shared" si="95"/>
        <v>34 Culture, media and sports occupations</v>
      </c>
      <c r="B91" s="18">
        <f t="shared" si="96"/>
        <v>3.3776683501024474</v>
      </c>
      <c r="C91" s="18">
        <f t="shared" si="96"/>
        <v>-5.7078425294860953</v>
      </c>
      <c r="D91" s="18">
        <f t="shared" si="96"/>
        <v>-1.735751608292635</v>
      </c>
      <c r="E91" s="18">
        <f t="shared" si="96"/>
        <v>1.1972988158659437</v>
      </c>
      <c r="F91" s="18">
        <f t="shared" si="97"/>
        <v>0.21001468848851346</v>
      </c>
      <c r="H91" s="18">
        <f t="shared" si="98"/>
        <v>0.21001468848851346</v>
      </c>
      <c r="I91" s="18">
        <f t="shared" si="99"/>
        <v>2.458294236006453</v>
      </c>
      <c r="J91" s="18">
        <f t="shared" si="100"/>
        <v>2.6084441653763335</v>
      </c>
      <c r="L91" t="str">
        <f t="shared" si="101"/>
        <v>34 Culture, media and sports occupations</v>
      </c>
      <c r="M91" s="18">
        <f t="shared" si="102"/>
        <v>4.7752219898406389</v>
      </c>
      <c r="N91" s="18">
        <f t="shared" si="102"/>
        <v>-13.20820869637368</v>
      </c>
      <c r="O91" s="18">
        <f t="shared" si="102"/>
        <v>-2.0343818195740382</v>
      </c>
      <c r="P91" s="18">
        <f t="shared" si="102"/>
        <v>0.79318269566992505</v>
      </c>
      <c r="Q91" s="18">
        <f t="shared" si="103"/>
        <v>-0.15829235258458807</v>
      </c>
      <c r="S91" s="18">
        <f t="shared" si="104"/>
        <v>-0.15829235258458807</v>
      </c>
      <c r="T91" s="18">
        <f t="shared" si="105"/>
        <v>2.1497389901317332</v>
      </c>
      <c r="U91" s="18">
        <f t="shared" si="106"/>
        <v>2.0325690553478326</v>
      </c>
      <c r="W91" t="str">
        <f t="shared" si="107"/>
        <v>34 Culture, media and sports occupations</v>
      </c>
      <c r="X91" s="18">
        <f t="shared" si="108"/>
        <v>1.5453134949612757</v>
      </c>
      <c r="Y91" s="18">
        <f t="shared" si="108"/>
        <v>4.9276643153591815</v>
      </c>
      <c r="Z91" s="18">
        <f>IF(AND(AA$6-Z$6 &lt;&gt; 0,Z17&lt;&gt;0,AA17&lt;&gt;0),(EXP(LN(AA17/Z17)/(AA$6-Z$6))-1)*100,0)</f>
        <v>-1.3900489965136043</v>
      </c>
      <c r="AA91" s="18">
        <f t="shared" si="108"/>
        <v>1.6390696989556419</v>
      </c>
      <c r="AB91" s="18">
        <f t="shared" si="109"/>
        <v>0.61916335815381807</v>
      </c>
      <c r="AD91" s="18">
        <f t="shared" si="110"/>
        <v>0.61916335815381807</v>
      </c>
      <c r="AE91" s="18">
        <f t="shared" si="111"/>
        <v>2.8043674311774458</v>
      </c>
      <c r="AF91" s="18">
        <f t="shared" si="112"/>
        <v>3.2308560607500647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1.9295146191202095</v>
      </c>
      <c r="C92" s="18">
        <f t="shared" si="96"/>
        <v>3.3098587401803714</v>
      </c>
      <c r="D92" s="18">
        <f t="shared" si="96"/>
        <v>-1.0591219370191141</v>
      </c>
      <c r="E92" s="18">
        <f t="shared" si="96"/>
        <v>0.43147014529727468</v>
      </c>
      <c r="F92" s="18">
        <f t="shared" si="97"/>
        <v>-6.7872485915820846E-2</v>
      </c>
      <c r="H92" s="18">
        <f t="shared" si="98"/>
        <v>-6.7872485915820846E-2</v>
      </c>
      <c r="I92" s="18">
        <f t="shared" si="99"/>
        <v>2.4792861565823499</v>
      </c>
      <c r="J92" s="18">
        <f t="shared" si="100"/>
        <v>2.4311853193075272</v>
      </c>
      <c r="L92" t="str">
        <f t="shared" si="101"/>
        <v>35 Business and public service associate professionals</v>
      </c>
      <c r="M92" s="18">
        <f t="shared" si="102"/>
        <v>1.2074064694812536</v>
      </c>
      <c r="N92" s="18">
        <f t="shared" si="102"/>
        <v>3.6784119669517334</v>
      </c>
      <c r="O92" s="18">
        <f t="shared" si="102"/>
        <v>-1.9071047846759281</v>
      </c>
      <c r="P92" s="18">
        <f t="shared" si="102"/>
        <v>-0.19535386335460814</v>
      </c>
      <c r="Q92" s="18">
        <f t="shared" si="103"/>
        <v>-0.76923097485164238</v>
      </c>
      <c r="S92" s="18">
        <f t="shared" si="104"/>
        <v>-0.76923097485164238</v>
      </c>
      <c r="T92" s="18">
        <f t="shared" si="105"/>
        <v>2.005054495230385</v>
      </c>
      <c r="U92" s="18">
        <f t="shared" si="106"/>
        <v>1.4307331893860464</v>
      </c>
      <c r="W92" t="str">
        <f t="shared" si="107"/>
        <v>35 Business and public service associate professionals</v>
      </c>
      <c r="X92" s="18">
        <f t="shared" si="108"/>
        <v>2.7764148415113432</v>
      </c>
      <c r="Y92" s="18">
        <f t="shared" si="108"/>
        <v>2.8939173285977615</v>
      </c>
      <c r="Z92" s="18">
        <f t="shared" si="108"/>
        <v>-0.12885657627488278</v>
      </c>
      <c r="AA92" s="18">
        <f t="shared" si="108"/>
        <v>1.0477466344978037</v>
      </c>
      <c r="AB92" s="18">
        <f t="shared" si="109"/>
        <v>0.65401337244324065</v>
      </c>
      <c r="AD92" s="18">
        <f t="shared" si="110"/>
        <v>0.65401337244324065</v>
      </c>
      <c r="AE92" s="18">
        <f t="shared" si="111"/>
        <v>2.983695531842967</v>
      </c>
      <c r="AF92" s="18">
        <f t="shared" si="112"/>
        <v>3.4240207174526915</v>
      </c>
    </row>
    <row r="93" spans="1:32" x14ac:dyDescent="0.2">
      <c r="A93" t="str">
        <f t="shared" si="95"/>
        <v>41 Administrative occupations</v>
      </c>
      <c r="B93" s="18">
        <f t="shared" si="96"/>
        <v>-0.10703946092077699</v>
      </c>
      <c r="C93" s="18">
        <f t="shared" si="96"/>
        <v>4.4573618719780495</v>
      </c>
      <c r="D93" s="18">
        <f t="shared" si="96"/>
        <v>-1.5943974511693049</v>
      </c>
      <c r="E93" s="18">
        <f t="shared" si="96"/>
        <v>-0.2715284249068306</v>
      </c>
      <c r="F93" s="18">
        <f t="shared" si="97"/>
        <v>-0.71444898232843057</v>
      </c>
      <c r="H93" s="18">
        <f t="shared" si="98"/>
        <v>-0.71444898232843057</v>
      </c>
      <c r="I93" s="18">
        <f t="shared" si="99"/>
        <v>2.4955348380879316</v>
      </c>
      <c r="J93" s="18">
        <f t="shared" si="100"/>
        <v>1.9975418428305192</v>
      </c>
      <c r="L93" t="str">
        <f t="shared" si="101"/>
        <v>41 Administrative occupations</v>
      </c>
      <c r="M93" s="18">
        <f t="shared" si="102"/>
        <v>-0.47751647138100095</v>
      </c>
      <c r="N93" s="18">
        <f t="shared" si="102"/>
        <v>17.460084298610479</v>
      </c>
      <c r="O93" s="18">
        <f t="shared" si="102"/>
        <v>-0.84828461336500238</v>
      </c>
      <c r="P93" s="18">
        <f t="shared" si="102"/>
        <v>1.0137611480869335</v>
      </c>
      <c r="Q93" s="18">
        <f t="shared" si="103"/>
        <v>0.38922588673926395</v>
      </c>
      <c r="S93" s="18">
        <f t="shared" si="104"/>
        <v>0.38922588673926395</v>
      </c>
      <c r="T93" s="18">
        <f t="shared" si="105"/>
        <v>2.1333151569016273</v>
      </c>
      <c r="U93" s="18">
        <f t="shared" si="106"/>
        <v>2.4250737390128618</v>
      </c>
      <c r="W93" t="str">
        <f t="shared" si="107"/>
        <v>41 Administrative occupations</v>
      </c>
      <c r="X93" s="18">
        <f t="shared" si="108"/>
        <v>7.8444172376057608E-2</v>
      </c>
      <c r="Y93" s="18">
        <f t="shared" si="108"/>
        <v>-1.9625262380754793</v>
      </c>
      <c r="Z93" s="18">
        <f t="shared" si="108"/>
        <v>-2.0466419004449343</v>
      </c>
      <c r="AA93" s="18">
        <f t="shared" si="108"/>
        <v>-1.1630280163948292</v>
      </c>
      <c r="AB93" s="18">
        <f t="shared" si="109"/>
        <v>-1.4584480977731906</v>
      </c>
      <c r="AD93" s="18">
        <f t="shared" si="110"/>
        <v>-1.4584480977731906</v>
      </c>
      <c r="AE93" s="18">
        <f t="shared" si="111"/>
        <v>2.7016584083765061</v>
      </c>
      <c r="AF93" s="18">
        <f t="shared" si="112"/>
        <v>1.7323042070217065</v>
      </c>
    </row>
    <row r="94" spans="1:32" x14ac:dyDescent="0.2">
      <c r="A94" t="str">
        <f t="shared" si="95"/>
        <v>42 Secretarial and related occupations</v>
      </c>
      <c r="B94" s="18">
        <f t="shared" si="96"/>
        <v>-2.4866922162028571</v>
      </c>
      <c r="C94" s="18">
        <f t="shared" si="96"/>
        <v>-2.8491481826147247</v>
      </c>
      <c r="D94" s="18">
        <f t="shared" si="96"/>
        <v>1.3486748772402857</v>
      </c>
      <c r="E94" s="18">
        <f t="shared" si="96"/>
        <v>-2.7588639724411168</v>
      </c>
      <c r="F94" s="18">
        <f t="shared" si="97"/>
        <v>-1.4085226989741684</v>
      </c>
      <c r="H94" s="18">
        <f t="shared" si="98"/>
        <v>-1.4085226989741684</v>
      </c>
      <c r="I94" s="18">
        <f t="shared" si="99"/>
        <v>2.7894901471494427</v>
      </c>
      <c r="J94" s="18">
        <f t="shared" si="100"/>
        <v>1.8640785861604003</v>
      </c>
      <c r="L94" t="str">
        <f t="shared" si="101"/>
        <v>42 Secretarial and related occupations</v>
      </c>
      <c r="M94" s="18">
        <f t="shared" si="102"/>
        <v>-5.1581986942966118</v>
      </c>
      <c r="N94" s="18">
        <f t="shared" si="102"/>
        <v>-9.9171193327640683E-2</v>
      </c>
      <c r="O94" s="18">
        <f t="shared" si="102"/>
        <v>4.4536226364050968</v>
      </c>
      <c r="P94" s="18">
        <f t="shared" si="102"/>
        <v>2.2023804178090023</v>
      </c>
      <c r="Q94" s="18">
        <f t="shared" si="103"/>
        <v>2.9473510779725265</v>
      </c>
      <c r="S94" s="18">
        <f t="shared" si="104"/>
        <v>2.9473510779725265</v>
      </c>
      <c r="T94" s="18">
        <f t="shared" si="105"/>
        <v>2.4656575446432072</v>
      </c>
      <c r="U94" s="18">
        <f t="shared" si="106"/>
        <v>4.6842463643929966</v>
      </c>
      <c r="W94" t="str">
        <f t="shared" si="107"/>
        <v>42 Secretarial and related occupations</v>
      </c>
      <c r="X94" s="18">
        <f t="shared" si="108"/>
        <v>-2.2342892422004379</v>
      </c>
      <c r="Y94" s="18">
        <f t="shared" si="108"/>
        <v>-3.089857421756248</v>
      </c>
      <c r="Z94" s="18">
        <f t="shared" si="108"/>
        <v>1.0490402000857824</v>
      </c>
      <c r="AA94" s="18">
        <f t="shared" si="108"/>
        <v>-3.4481487516633158</v>
      </c>
      <c r="AB94" s="18">
        <f t="shared" si="109"/>
        <v>-1.9717760238288085</v>
      </c>
      <c r="AD94" s="18">
        <f t="shared" si="110"/>
        <v>-1.9717760238288085</v>
      </c>
      <c r="AE94" s="18">
        <f t="shared" si="111"/>
        <v>2.8180192334702037</v>
      </c>
      <c r="AF94" s="18">
        <f t="shared" si="112"/>
        <v>1.5470368506080412</v>
      </c>
    </row>
    <row r="95" spans="1:32" x14ac:dyDescent="0.2">
      <c r="A95" t="str">
        <f t="shared" si="95"/>
        <v>51 Skilled agricultural and related trades</v>
      </c>
      <c r="B95" s="18">
        <f t="shared" si="96"/>
        <v>0.37791794992434458</v>
      </c>
      <c r="C95" s="18">
        <f t="shared" si="96"/>
        <v>-4.1475008426135833</v>
      </c>
      <c r="D95" s="18">
        <f t="shared" si="96"/>
        <v>-0.18790700237160118</v>
      </c>
      <c r="E95" s="18">
        <f t="shared" si="96"/>
        <v>0.56837105531657439</v>
      </c>
      <c r="F95" s="18">
        <f t="shared" si="97"/>
        <v>0.31564380049768914</v>
      </c>
      <c r="H95" s="18">
        <f t="shared" si="98"/>
        <v>0.31564380049768914</v>
      </c>
      <c r="I95" s="18">
        <f t="shared" si="99"/>
        <v>3.0355574952216413</v>
      </c>
      <c r="J95" s="18">
        <f t="shared" si="100"/>
        <v>3.2448781046185982</v>
      </c>
      <c r="L95" t="str">
        <f t="shared" si="101"/>
        <v>51 Skilled agricultural and related trades</v>
      </c>
      <c r="M95" s="18">
        <f t="shared" si="102"/>
        <v>3.2882233144500672</v>
      </c>
      <c r="N95" s="18">
        <f t="shared" si="102"/>
        <v>-8.9767966531924657</v>
      </c>
      <c r="O95" s="18">
        <f t="shared" si="102"/>
        <v>-0.57625408854560245</v>
      </c>
      <c r="P95" s="18">
        <f t="shared" si="102"/>
        <v>0.4241346713726335</v>
      </c>
      <c r="Q95" s="18">
        <f t="shared" si="103"/>
        <v>8.9558303617676138E-2</v>
      </c>
      <c r="S95" s="18">
        <f t="shared" si="104"/>
        <v>8.9558303617676138E-2</v>
      </c>
      <c r="T95" s="18">
        <f t="shared" si="105"/>
        <v>2.8578629072184114</v>
      </c>
      <c r="U95" s="18">
        <f t="shared" si="106"/>
        <v>2.9183575213882706</v>
      </c>
      <c r="W95" t="str">
        <f t="shared" si="107"/>
        <v>51 Skilled agricultural and related trades</v>
      </c>
      <c r="X95" s="18">
        <f t="shared" si="108"/>
        <v>-11.013031695482944</v>
      </c>
      <c r="Y95" s="18">
        <f t="shared" si="108"/>
        <v>23.523481245137724</v>
      </c>
      <c r="Z95" s="18">
        <f t="shared" si="108"/>
        <v>1.3884924756230932</v>
      </c>
      <c r="AA95" s="18">
        <f t="shared" si="108"/>
        <v>1.104034312873492</v>
      </c>
      <c r="AB95" s="18">
        <f t="shared" si="109"/>
        <v>1.198764913797068</v>
      </c>
      <c r="AD95" s="18">
        <f t="shared" si="110"/>
        <v>1.198764913797068</v>
      </c>
      <c r="AE95" s="18">
        <f t="shared" si="111"/>
        <v>3.7419127330385882</v>
      </c>
      <c r="AF95" s="18">
        <f t="shared" si="112"/>
        <v>4.4837508138708904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1.158174331067241</v>
      </c>
      <c r="C96" s="18">
        <f t="shared" si="96"/>
        <v>-15.960448602192056</v>
      </c>
      <c r="D96" s="18">
        <f t="shared" si="96"/>
        <v>-1.3010133348828168</v>
      </c>
      <c r="E96" s="18">
        <f t="shared" si="96"/>
        <v>-1.0230351902082657</v>
      </c>
      <c r="F96" s="18">
        <f t="shared" si="97"/>
        <v>-1.1157814524096143</v>
      </c>
      <c r="H96" s="18">
        <f t="shared" si="98"/>
        <v>-1.1157814524096143</v>
      </c>
      <c r="I96" s="18">
        <f t="shared" si="99"/>
        <v>1.9759884808373762</v>
      </c>
      <c r="J96" s="18">
        <f t="shared" si="100"/>
        <v>1.1449685652837438</v>
      </c>
      <c r="L96" t="str">
        <f t="shared" si="101"/>
        <v>52 Skilled metal, electrical and electronic trades</v>
      </c>
      <c r="M96" s="18">
        <f t="shared" si="102"/>
        <v>0.99555880420230114</v>
      </c>
      <c r="N96" s="18">
        <f t="shared" si="102"/>
        <v>-15.824048918131318</v>
      </c>
      <c r="O96" s="18">
        <f t="shared" si="102"/>
        <v>-1.75348921891888</v>
      </c>
      <c r="P96" s="18">
        <f t="shared" si="102"/>
        <v>-1.2058231147908272</v>
      </c>
      <c r="Q96" s="18">
        <f t="shared" si="103"/>
        <v>-1.3887168578336384</v>
      </c>
      <c r="S96" s="18">
        <f t="shared" si="104"/>
        <v>-1.3887168578336384</v>
      </c>
      <c r="T96" s="18">
        <f t="shared" si="105"/>
        <v>1.8936866294845478</v>
      </c>
      <c r="U96" s="18">
        <f t="shared" si="106"/>
        <v>0.85224548408862066</v>
      </c>
      <c r="W96" t="str">
        <f t="shared" si="107"/>
        <v>52 Skilled metal, electrical and electronic trades</v>
      </c>
      <c r="X96" s="18">
        <f t="shared" si="108"/>
        <v>12.857190154431631</v>
      </c>
      <c r="Y96" s="18">
        <f t="shared" si="108"/>
        <v>-23.450382016634887</v>
      </c>
      <c r="Z96" s="18">
        <f t="shared" si="108"/>
        <v>17.304733360031555</v>
      </c>
      <c r="AA96" s="18">
        <f t="shared" si="108"/>
        <v>2.7644128173250904</v>
      </c>
      <c r="AB96" s="18">
        <f t="shared" si="109"/>
        <v>7.3990258777015372</v>
      </c>
      <c r="AD96" s="18">
        <f t="shared" si="110"/>
        <v>7.3990258777015372</v>
      </c>
      <c r="AE96" s="18">
        <f t="shared" si="111"/>
        <v>5.7585146908947893</v>
      </c>
      <c r="AF96" s="18">
        <f t="shared" si="112"/>
        <v>10.09799265338045</v>
      </c>
    </row>
    <row r="97" spans="1:32" x14ac:dyDescent="0.2">
      <c r="A97" t="str">
        <f t="shared" si="95"/>
        <v>53 Skilled construction and building trades</v>
      </c>
      <c r="B97" s="18">
        <f t="shared" si="96"/>
        <v>1.1187232453513385</v>
      </c>
      <c r="C97" s="18">
        <f t="shared" si="96"/>
        <v>-15.522125908296381</v>
      </c>
      <c r="D97" s="18">
        <f t="shared" si="96"/>
        <v>0.22869241718375122</v>
      </c>
      <c r="E97" s="18">
        <f t="shared" si="96"/>
        <v>-0.83273535016178402</v>
      </c>
      <c r="F97" s="18">
        <f t="shared" si="97"/>
        <v>-0.48018096302627766</v>
      </c>
      <c r="H97" s="18">
        <f t="shared" si="98"/>
        <v>-0.48018096302627766</v>
      </c>
      <c r="I97" s="18">
        <f t="shared" si="99"/>
        <v>2.3057815164469808</v>
      </c>
      <c r="J97" s="18">
        <f t="shared" si="100"/>
        <v>1.9602383100635556</v>
      </c>
      <c r="L97" t="str">
        <f t="shared" si="101"/>
        <v>53 Skilled construction and building trades</v>
      </c>
      <c r="M97" s="18">
        <f t="shared" si="102"/>
        <v>1.064689039437261</v>
      </c>
      <c r="N97" s="18">
        <f t="shared" si="102"/>
        <v>-15.781416940351001</v>
      </c>
      <c r="O97" s="18">
        <f t="shared" si="102"/>
        <v>0.18474026555497236</v>
      </c>
      <c r="P97" s="18">
        <f t="shared" si="102"/>
        <v>-0.88079916127989932</v>
      </c>
      <c r="Q97" s="18">
        <f t="shared" si="103"/>
        <v>-0.52688454248309702</v>
      </c>
      <c r="S97" s="18">
        <f t="shared" si="104"/>
        <v>-0.52688454248309702</v>
      </c>
      <c r="T97" s="18">
        <f t="shared" si="105"/>
        <v>2.2867647605097963</v>
      </c>
      <c r="U97" s="18">
        <f t="shared" si="106"/>
        <v>1.9069697888566939</v>
      </c>
      <c r="W97" t="str">
        <f t="shared" si="107"/>
        <v>53 Skilled construction and building trades</v>
      </c>
      <c r="X97" s="18">
        <f t="shared" si="108"/>
        <v>5.8658993298904338</v>
      </c>
      <c r="Y97" s="18">
        <f t="shared" si="108"/>
        <v>4.7889770431437384</v>
      </c>
      <c r="Z97" s="18">
        <f t="shared" si="108"/>
        <v>2.8523281137504242</v>
      </c>
      <c r="AA97" s="18">
        <f t="shared" si="108"/>
        <v>1.5419043499728113</v>
      </c>
      <c r="AB97" s="18">
        <f t="shared" si="109"/>
        <v>1.9768465897148646</v>
      </c>
      <c r="AD97" s="18">
        <f t="shared" si="110"/>
        <v>1.9768465897148646</v>
      </c>
      <c r="AE97" s="18">
        <f t="shared" si="111"/>
        <v>3.4134311976770082</v>
      </c>
      <c r="AF97" s="18">
        <f t="shared" si="112"/>
        <v>4.7145442047293651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-3.6835606150376621</v>
      </c>
      <c r="C98" s="18">
        <f t="shared" si="96"/>
        <v>-3.1398689387446832</v>
      </c>
      <c r="D98" s="18">
        <f t="shared" si="96"/>
        <v>-0.88740981210211345</v>
      </c>
      <c r="E98" s="18">
        <f t="shared" si="96"/>
        <v>-0.3687656155575314</v>
      </c>
      <c r="F98" s="18">
        <f t="shared" si="97"/>
        <v>-0.54194787102009867</v>
      </c>
      <c r="H98" s="18">
        <f t="shared" si="98"/>
        <v>-0.54194787102009867</v>
      </c>
      <c r="I98" s="18">
        <f t="shared" si="99"/>
        <v>2.2834574444985378</v>
      </c>
      <c r="J98" s="18">
        <f t="shared" si="100"/>
        <v>1.8927453665892102</v>
      </c>
      <c r="L98" t="str">
        <f t="shared" si="101"/>
        <v>54 Textiles, printing and other skilled trades</v>
      </c>
      <c r="M98" s="18">
        <f t="shared" si="102"/>
        <v>-3.9298582258199044</v>
      </c>
      <c r="N98" s="18">
        <f t="shared" si="102"/>
        <v>-8.7855987925297363</v>
      </c>
      <c r="O98" s="18">
        <f t="shared" si="102"/>
        <v>-1.057123819191752</v>
      </c>
      <c r="P98" s="18">
        <f t="shared" si="102"/>
        <v>-0.61504481962276758</v>
      </c>
      <c r="Q98" s="18">
        <f t="shared" si="103"/>
        <v>-0.76262352022969937</v>
      </c>
      <c r="S98" s="18">
        <f t="shared" si="104"/>
        <v>-0.76262352022969937</v>
      </c>
      <c r="T98" s="18">
        <f t="shared" si="105"/>
        <v>1.7473662475776974</v>
      </c>
      <c r="U98" s="18">
        <f t="shared" si="106"/>
        <v>1.1564586283373535</v>
      </c>
      <c r="W98" t="str">
        <f t="shared" si="107"/>
        <v>54 Textiles, printing and other skilled trades</v>
      </c>
      <c r="X98" s="18">
        <f t="shared" si="108"/>
        <v>-3.2677261144571146</v>
      </c>
      <c r="Y98" s="18">
        <f t="shared" si="108"/>
        <v>6.2298434104737455</v>
      </c>
      <c r="Z98" s="18">
        <f t="shared" si="108"/>
        <v>-0.64755336879169789</v>
      </c>
      <c r="AA98" s="18">
        <f t="shared" si="108"/>
        <v>-3.3895152214047375E-2</v>
      </c>
      <c r="AB98" s="18">
        <f t="shared" si="109"/>
        <v>-0.23886788448683749</v>
      </c>
      <c r="AD98" s="18">
        <f t="shared" si="110"/>
        <v>-0.23886788448683749</v>
      </c>
      <c r="AE98" s="18">
        <f t="shared" si="111"/>
        <v>2.9852691408918108</v>
      </c>
      <c r="AF98" s="18">
        <f t="shared" si="112"/>
        <v>2.8279809407141032</v>
      </c>
    </row>
    <row r="99" spans="1:32" x14ac:dyDescent="0.2">
      <c r="A99" t="str">
        <f t="shared" si="95"/>
        <v>61 Caring personal service occupations</v>
      </c>
      <c r="B99" s="18">
        <f t="shared" si="96"/>
        <v>-1.6588666649780981</v>
      </c>
      <c r="C99" s="18">
        <f t="shared" si="96"/>
        <v>-1.2593235496998756</v>
      </c>
      <c r="D99" s="18">
        <f t="shared" si="96"/>
        <v>2.1604142746978194</v>
      </c>
      <c r="E99" s="18">
        <f t="shared" si="96"/>
        <v>1.2128087418880273</v>
      </c>
      <c r="F99" s="18">
        <f t="shared" si="97"/>
        <v>1.5276965748210358</v>
      </c>
      <c r="H99" s="18">
        <f t="shared" si="98"/>
        <v>1.5276965748210358</v>
      </c>
      <c r="I99" s="18">
        <f t="shared" si="99"/>
        <v>3.3258016734569074</v>
      </c>
      <c r="J99" s="18">
        <f t="shared" si="100"/>
        <v>4.3311591227590762</v>
      </c>
      <c r="L99" t="str">
        <f t="shared" si="101"/>
        <v>61 Caring personal service occupations</v>
      </c>
      <c r="M99" s="18">
        <f t="shared" si="102"/>
        <v>-0.55140441168486376</v>
      </c>
      <c r="N99" s="18">
        <f t="shared" si="102"/>
        <v>-7.4227115222460611</v>
      </c>
      <c r="O99" s="18">
        <f t="shared" si="102"/>
        <v>4.4997095557290478</v>
      </c>
      <c r="P99" s="18">
        <f t="shared" si="102"/>
        <v>1.7064645124480471</v>
      </c>
      <c r="Q99" s="18">
        <f t="shared" si="103"/>
        <v>2.6291502333064765</v>
      </c>
      <c r="S99" s="18">
        <f t="shared" si="104"/>
        <v>2.6291502333064765</v>
      </c>
      <c r="T99" s="18">
        <f t="shared" si="105"/>
        <v>3.0120484674147407</v>
      </c>
      <c r="U99" s="18">
        <f t="shared" si="106"/>
        <v>4.8561624641634493</v>
      </c>
      <c r="W99" t="str">
        <f t="shared" si="107"/>
        <v>61 Caring personal service occupations</v>
      </c>
      <c r="X99" s="18">
        <f t="shared" si="108"/>
        <v>-1.848870445143791</v>
      </c>
      <c r="Y99" s="18">
        <f t="shared" si="108"/>
        <v>-0.16668083938790046</v>
      </c>
      <c r="Z99" s="18">
        <f t="shared" si="108"/>
        <v>1.7546159148812412</v>
      </c>
      <c r="AA99" s="18">
        <f t="shared" si="108"/>
        <v>1.1176376906010255</v>
      </c>
      <c r="AB99" s="18">
        <f t="shared" si="109"/>
        <v>1.3295194783910391</v>
      </c>
      <c r="AD99" s="18">
        <f t="shared" si="110"/>
        <v>1.3295194783910391</v>
      </c>
      <c r="AE99" s="18">
        <f t="shared" si="111"/>
        <v>3.3761270085244766</v>
      </c>
      <c r="AF99" s="18">
        <f t="shared" si="112"/>
        <v>4.2412030273836887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0.23561496931439052</v>
      </c>
      <c r="C100" s="18">
        <f t="shared" si="96"/>
        <v>-14.176864835837822</v>
      </c>
      <c r="D100" s="18">
        <f t="shared" si="96"/>
        <v>-0.17567273949101736</v>
      </c>
      <c r="E100" s="18">
        <f t="shared" si="96"/>
        <v>0.11887164033381747</v>
      </c>
      <c r="F100" s="18">
        <f t="shared" si="97"/>
        <v>2.0593741179597558E-2</v>
      </c>
      <c r="H100" s="18">
        <f t="shared" si="98"/>
        <v>2.0593741179597558E-2</v>
      </c>
      <c r="I100" s="18">
        <f t="shared" si="99"/>
        <v>2.7538265557780939</v>
      </c>
      <c r="J100" s="18">
        <f t="shared" si="100"/>
        <v>2.7679120660450307</v>
      </c>
      <c r="L100" t="str">
        <f t="shared" si="101"/>
        <v>62 Leisure, travel and related personal service occupations</v>
      </c>
      <c r="M100" s="18">
        <f t="shared" si="102"/>
        <v>1.2231453440385121</v>
      </c>
      <c r="N100" s="18">
        <f t="shared" si="102"/>
        <v>-7.474070083063622</v>
      </c>
      <c r="O100" s="18">
        <f t="shared" si="102"/>
        <v>-0.33718800390143411</v>
      </c>
      <c r="P100" s="18">
        <f t="shared" si="102"/>
        <v>0.55424620304203032</v>
      </c>
      <c r="Q100" s="18">
        <f t="shared" si="103"/>
        <v>0.25621903381036759</v>
      </c>
      <c r="S100" s="18">
        <f t="shared" si="104"/>
        <v>0.25621903381036759</v>
      </c>
      <c r="T100" s="18">
        <f t="shared" si="105"/>
        <v>2.4007805037977503</v>
      </c>
      <c r="U100" s="18">
        <f t="shared" si="106"/>
        <v>2.5855699698503098</v>
      </c>
      <c r="W100" t="str">
        <f t="shared" si="107"/>
        <v>62 Leisure, travel and related personal service occupations</v>
      </c>
      <c r="X100" s="18">
        <f t="shared" si="108"/>
        <v>-0.15637235688221729</v>
      </c>
      <c r="Y100" s="18">
        <f t="shared" si="108"/>
        <v>-16.930169389677573</v>
      </c>
      <c r="Z100" s="18">
        <f t="shared" si="108"/>
        <v>-0.10212206001389834</v>
      </c>
      <c r="AA100" s="18">
        <f t="shared" si="108"/>
        <v>-8.3724451979616532E-2</v>
      </c>
      <c r="AB100" s="18">
        <f t="shared" si="109"/>
        <v>-8.9857364424661412E-2</v>
      </c>
      <c r="AD100" s="18">
        <f t="shared" si="110"/>
        <v>-8.9857364424661412E-2</v>
      </c>
      <c r="AE100" s="18">
        <f t="shared" si="111"/>
        <v>2.9098581402018819</v>
      </c>
      <c r="AF100" s="18">
        <f t="shared" si="112"/>
        <v>2.8498516698981513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-3.632079978647873</v>
      </c>
      <c r="C101" s="18">
        <f t="shared" si="96"/>
        <v>27.863014760615567</v>
      </c>
      <c r="D101" s="18">
        <f t="shared" si="96"/>
        <v>-5.034716015947871</v>
      </c>
      <c r="E101" s="18">
        <f t="shared" si="96"/>
        <v>1.0304285472036101</v>
      </c>
      <c r="F101" s="18">
        <f t="shared" si="97"/>
        <v>-1.0331485232325188</v>
      </c>
      <c r="H101" s="18">
        <f t="shared" si="98"/>
        <v>-1.0331485232325077</v>
      </c>
      <c r="I101" s="18">
        <f t="shared" si="99"/>
        <v>2.1665910661159415</v>
      </c>
      <c r="J101" s="18">
        <f t="shared" si="100"/>
        <v>1.4169158226168488</v>
      </c>
      <c r="L101" t="str">
        <f t="shared" si="101"/>
        <v>63 Community and civil enforcement occupations</v>
      </c>
      <c r="M101" s="18">
        <f t="shared" si="102"/>
        <v>-6.083109611840209</v>
      </c>
      <c r="N101" s="18">
        <f t="shared" si="102"/>
        <v>42.411250364934801</v>
      </c>
      <c r="O101" s="18">
        <f t="shared" si="102"/>
        <v>-7.8681462465366341</v>
      </c>
      <c r="P101" s="18">
        <f t="shared" si="102"/>
        <v>1.5421794443865267</v>
      </c>
      <c r="Q101" s="18">
        <f t="shared" si="103"/>
        <v>-1.6968147368134123</v>
      </c>
      <c r="S101" s="18">
        <f t="shared" si="104"/>
        <v>-1.6968147368134123</v>
      </c>
      <c r="T101" s="18">
        <f t="shared" si="105"/>
        <v>1.7226144588650572</v>
      </c>
      <c r="U101" s="18">
        <f t="shared" si="106"/>
        <v>0.42445964293544858</v>
      </c>
      <c r="W101" t="str">
        <f t="shared" si="107"/>
        <v>63 Community and civil enforcement occupations</v>
      </c>
      <c r="X101" s="18">
        <f t="shared" si="108"/>
        <v>4.8599155244264391</v>
      </c>
      <c r="Y101" s="18">
        <f t="shared" si="108"/>
        <v>-10.557292065074586</v>
      </c>
      <c r="Z101" s="18">
        <f t="shared" si="108"/>
        <v>4.2069183709353863</v>
      </c>
      <c r="AA101" s="18">
        <f t="shared" si="108"/>
        <v>-0.2270206495934235</v>
      </c>
      <c r="AB101" s="18">
        <f t="shared" si="109"/>
        <v>1.2295901114849572</v>
      </c>
      <c r="AD101" s="18">
        <f t="shared" si="110"/>
        <v>1.2295901114849572</v>
      </c>
      <c r="AE101" s="18">
        <f t="shared" si="111"/>
        <v>3.7852618096976265</v>
      </c>
      <c r="AF101" s="18">
        <f t="shared" si="112"/>
        <v>4.5426181334890625</v>
      </c>
    </row>
    <row r="102" spans="1:32" x14ac:dyDescent="0.2">
      <c r="A102" t="str">
        <f t="shared" si="95"/>
        <v>71 Sales occupations</v>
      </c>
      <c r="B102" s="18">
        <f t="shared" si="96"/>
        <v>0.42374485617255875</v>
      </c>
      <c r="C102" s="18">
        <f t="shared" si="96"/>
        <v>-3.566242605359593</v>
      </c>
      <c r="D102" s="18">
        <f t="shared" si="96"/>
        <v>-1.2676869205653696</v>
      </c>
      <c r="E102" s="18">
        <f t="shared" si="96"/>
        <v>-0.41960213501534005</v>
      </c>
      <c r="F102" s="18">
        <f t="shared" si="97"/>
        <v>-0.70310341401937926</v>
      </c>
      <c r="H102" s="18">
        <f t="shared" si="98"/>
        <v>-0.70310341401937926</v>
      </c>
      <c r="I102" s="18">
        <f t="shared" si="99"/>
        <v>2.4327727066085991</v>
      </c>
      <c r="J102" s="18">
        <f t="shared" si="100"/>
        <v>1.9381830358443652</v>
      </c>
      <c r="L102" t="str">
        <f t="shared" si="101"/>
        <v>71 Sales occupations</v>
      </c>
      <c r="M102" s="18">
        <f t="shared" si="102"/>
        <v>0.72578400239535767</v>
      </c>
      <c r="N102" s="18">
        <f t="shared" si="102"/>
        <v>-4.1395717334941518</v>
      </c>
      <c r="O102" s="18">
        <f t="shared" si="102"/>
        <v>-1.311257097529317</v>
      </c>
      <c r="P102" s="18">
        <f t="shared" si="102"/>
        <v>-0.34671347880494974</v>
      </c>
      <c r="Q102" s="18">
        <f t="shared" si="103"/>
        <v>-0.66927094497964967</v>
      </c>
      <c r="S102" s="18">
        <f t="shared" si="104"/>
        <v>-0.66927094497964967</v>
      </c>
      <c r="T102" s="18">
        <f t="shared" si="105"/>
        <v>1.7907581408705298</v>
      </c>
      <c r="U102" s="18">
        <f t="shared" si="106"/>
        <v>1.2745749050596222</v>
      </c>
      <c r="W102" t="str">
        <f t="shared" si="107"/>
        <v>71 Sales occupations</v>
      </c>
      <c r="X102" s="18">
        <f t="shared" si="108"/>
        <v>0.24777498080399418</v>
      </c>
      <c r="Y102" s="18">
        <f t="shared" si="108"/>
        <v>-3.2282227031197652</v>
      </c>
      <c r="Z102" s="18">
        <f t="shared" si="108"/>
        <v>-1.2422765273326752</v>
      </c>
      <c r="AA102" s="18">
        <f t="shared" si="108"/>
        <v>-0.46224429923585886</v>
      </c>
      <c r="AB102" s="18">
        <f t="shared" si="109"/>
        <v>-0.72293720984776266</v>
      </c>
      <c r="AD102" s="18">
        <f t="shared" si="110"/>
        <v>-0.72293720984776266</v>
      </c>
      <c r="AE102" s="18">
        <f t="shared" si="111"/>
        <v>2.7831939475654099</v>
      </c>
      <c r="AF102" s="18">
        <f t="shared" si="112"/>
        <v>2.2994698309532158</v>
      </c>
    </row>
    <row r="103" spans="1:32" x14ac:dyDescent="0.2">
      <c r="A103" t="str">
        <f t="shared" si="95"/>
        <v>72 Customer service occupations</v>
      </c>
      <c r="B103" s="18">
        <f t="shared" si="96"/>
        <v>2.9055595250158328</v>
      </c>
      <c r="C103" s="18">
        <f t="shared" si="96"/>
        <v>0.96995321306740934</v>
      </c>
      <c r="D103" s="18">
        <f t="shared" si="96"/>
        <v>5.2326884847839317</v>
      </c>
      <c r="E103" s="18">
        <f t="shared" si="96"/>
        <v>1.6092518774709852</v>
      </c>
      <c r="F103" s="18">
        <f t="shared" si="97"/>
        <v>2.802984861403468</v>
      </c>
      <c r="H103" s="18">
        <f t="shared" si="98"/>
        <v>2.802984861403468</v>
      </c>
      <c r="I103" s="18">
        <f t="shared" si="99"/>
        <v>3.1630519165054993</v>
      </c>
      <c r="J103" s="18">
        <f t="shared" si="100"/>
        <v>5.1013599699333501</v>
      </c>
      <c r="L103" t="str">
        <f t="shared" si="101"/>
        <v>72 Customer service occupations</v>
      </c>
      <c r="M103" s="18">
        <f t="shared" si="102"/>
        <v>-0.37119092795677711</v>
      </c>
      <c r="N103" s="18">
        <f t="shared" si="102"/>
        <v>10.983196019611864</v>
      </c>
      <c r="O103" s="18">
        <f t="shared" si="102"/>
        <v>6.7880297156497793</v>
      </c>
      <c r="P103" s="18">
        <f t="shared" si="102"/>
        <v>2.006569958569604</v>
      </c>
      <c r="Q103" s="18">
        <f t="shared" si="103"/>
        <v>3.5761158601191445</v>
      </c>
      <c r="S103" s="18">
        <f t="shared" si="104"/>
        <v>3.5761158601191445</v>
      </c>
      <c r="T103" s="18">
        <f t="shared" si="105"/>
        <v>2.7264061677017226</v>
      </c>
      <c r="U103" s="18">
        <f t="shared" si="106"/>
        <v>5.3680507544731748</v>
      </c>
      <c r="W103" t="str">
        <f t="shared" si="107"/>
        <v>72 Customer service occupations</v>
      </c>
      <c r="X103" s="18">
        <f t="shared" si="108"/>
        <v>5.2854608655674706</v>
      </c>
      <c r="Y103" s="18">
        <f t="shared" si="108"/>
        <v>-5.3627531967808562</v>
      </c>
      <c r="Z103" s="18">
        <f t="shared" si="108"/>
        <v>4.0167579422609956</v>
      </c>
      <c r="AA103" s="18">
        <f t="shared" si="108"/>
        <v>1.2618997391895093</v>
      </c>
      <c r="AB103" s="18">
        <f t="shared" si="109"/>
        <v>2.1719820201270945</v>
      </c>
      <c r="AD103" s="18">
        <f t="shared" si="110"/>
        <v>2.1719820201270945</v>
      </c>
      <c r="AE103" s="18">
        <f t="shared" si="111"/>
        <v>3.4709600817850905</v>
      </c>
      <c r="AF103" s="18">
        <f t="shared" si="112"/>
        <v>4.8972604125953723</v>
      </c>
    </row>
    <row r="104" spans="1:32" x14ac:dyDescent="0.2">
      <c r="A104" t="str">
        <f t="shared" si="95"/>
        <v>81 Process, plant and machine operatives</v>
      </c>
      <c r="B104" s="18">
        <f t="shared" si="96"/>
        <v>-1.4066114760719728</v>
      </c>
      <c r="C104" s="18">
        <f t="shared" si="96"/>
        <v>-15.006971144186465</v>
      </c>
      <c r="D104" s="18">
        <f t="shared" si="96"/>
        <v>2.5394294601310596</v>
      </c>
      <c r="E104" s="18">
        <f t="shared" si="96"/>
        <v>-0.89025833225662154</v>
      </c>
      <c r="F104" s="18">
        <f t="shared" si="97"/>
        <v>0.24003161886183566</v>
      </c>
      <c r="H104" s="18">
        <f t="shared" si="98"/>
        <v>0.24003161886183566</v>
      </c>
      <c r="I104" s="18">
        <f t="shared" si="99"/>
        <v>2.3638977846003772</v>
      </c>
      <c r="J104" s="18">
        <f t="shared" si="100"/>
        <v>2.5378188585473804</v>
      </c>
      <c r="L104" t="str">
        <f t="shared" si="101"/>
        <v>81 Process, plant and machine operatives</v>
      </c>
      <c r="M104" s="18">
        <f t="shared" si="102"/>
        <v>-1.6878853376341429</v>
      </c>
      <c r="N104" s="18">
        <f t="shared" si="102"/>
        <v>-14.7407127085598</v>
      </c>
      <c r="O104" s="18">
        <f t="shared" si="102"/>
        <v>2.3808924056204051</v>
      </c>
      <c r="P104" s="18">
        <f t="shared" si="102"/>
        <v>-0.86807715832845078</v>
      </c>
      <c r="Q104" s="18">
        <f t="shared" si="103"/>
        <v>0.20329214838987753</v>
      </c>
      <c r="S104" s="18">
        <f t="shared" si="104"/>
        <v>0.20329214838987753</v>
      </c>
      <c r="T104" s="18">
        <f t="shared" si="105"/>
        <v>2.1883780717778079</v>
      </c>
      <c r="U104" s="18">
        <f t="shared" si="106"/>
        <v>2.3391083516926203</v>
      </c>
      <c r="W104" t="str">
        <f t="shared" si="107"/>
        <v>81 Process, plant and machine operatives</v>
      </c>
      <c r="X104" s="18">
        <f t="shared" si="108"/>
        <v>-0.50293794927808166</v>
      </c>
      <c r="Y104" s="18">
        <f t="shared" si="108"/>
        <v>-15.837200129961371</v>
      </c>
      <c r="Z104" s="18">
        <f t="shared" si="108"/>
        <v>3.0338717354983613</v>
      </c>
      <c r="AA104" s="18">
        <f t="shared" si="108"/>
        <v>-0.95840991245803586</v>
      </c>
      <c r="AB104" s="18">
        <f t="shared" si="109"/>
        <v>0.35485999677857816</v>
      </c>
      <c r="AD104" s="18">
        <f t="shared" si="110"/>
        <v>0.35485999677857816</v>
      </c>
      <c r="AE104" s="18">
        <f t="shared" si="111"/>
        <v>2.8921969567910377</v>
      </c>
      <c r="AF104" s="18">
        <f t="shared" si="112"/>
        <v>3.1323092907481476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2.5261532039719814</v>
      </c>
      <c r="C105" s="18">
        <f t="shared" si="96"/>
        <v>-10.15018044299083</v>
      </c>
      <c r="D105" s="18">
        <f t="shared" si="96"/>
        <v>0.87717197989372053</v>
      </c>
      <c r="E105" s="18">
        <f t="shared" si="96"/>
        <v>7.6566302990999091E-2</v>
      </c>
      <c r="F105" s="18">
        <f t="shared" si="97"/>
        <v>0.34272636462246986</v>
      </c>
      <c r="H105" s="18">
        <f t="shared" si="98"/>
        <v>0.34272636462246986</v>
      </c>
      <c r="I105" s="18">
        <f t="shared" si="99"/>
        <v>2.9194448489472391</v>
      </c>
      <c r="J105" s="18">
        <f t="shared" si="100"/>
        <v>3.1504365260851097</v>
      </c>
      <c r="L105" t="str">
        <f t="shared" si="101"/>
        <v>82 Transport and mobile machine drivers and operatives</v>
      </c>
      <c r="M105" s="18">
        <f t="shared" si="102"/>
        <v>2.6909246430379952</v>
      </c>
      <c r="N105" s="18">
        <f t="shared" si="102"/>
        <v>-10.321735913166542</v>
      </c>
      <c r="O105" s="18">
        <f t="shared" si="102"/>
        <v>0.55431890342081402</v>
      </c>
      <c r="P105" s="18">
        <f t="shared" si="102"/>
        <v>-1.048634068777643E-2</v>
      </c>
      <c r="Q105" s="18">
        <f t="shared" si="103"/>
        <v>0.17742869513956983</v>
      </c>
      <c r="S105" s="18">
        <f t="shared" si="104"/>
        <v>0.17742869513956983</v>
      </c>
      <c r="T105" s="18">
        <f t="shared" si="105"/>
        <v>2.8565879422514096</v>
      </c>
      <c r="U105" s="18">
        <f t="shared" si="106"/>
        <v>2.976709888081186</v>
      </c>
      <c r="W105" t="str">
        <f t="shared" si="107"/>
        <v>82 Transport and mobile machine drivers and operatives</v>
      </c>
      <c r="X105" s="18">
        <f t="shared" si="108"/>
        <v>-1.8891994567073578</v>
      </c>
      <c r="Y105" s="18">
        <f t="shared" si="108"/>
        <v>-4.9913496201566705</v>
      </c>
      <c r="Z105" s="18">
        <f t="shared" si="108"/>
        <v>8.6787937187820177</v>
      </c>
      <c r="AA105" s="18">
        <f t="shared" si="108"/>
        <v>1.632047026047645</v>
      </c>
      <c r="AB105" s="18">
        <f t="shared" si="109"/>
        <v>3.9286737264560445</v>
      </c>
      <c r="AD105" s="18">
        <f t="shared" si="110"/>
        <v>3.9286737264560445</v>
      </c>
      <c r="AE105" s="18">
        <f t="shared" si="111"/>
        <v>4.5114626451164375</v>
      </c>
      <c r="AF105" s="18">
        <f t="shared" si="112"/>
        <v>6.9009656481749282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-2.1223000699979622</v>
      </c>
      <c r="C106" s="18">
        <f t="shared" si="96"/>
        <v>-16.547581922125808</v>
      </c>
      <c r="D106" s="18">
        <f t="shared" si="96"/>
        <v>-3.7308809528271314</v>
      </c>
      <c r="E106" s="18">
        <f t="shared" si="96"/>
        <v>-0.67257522363338706</v>
      </c>
      <c r="F106" s="18">
        <f t="shared" si="97"/>
        <v>-1.7026560518873857</v>
      </c>
      <c r="H106" s="18">
        <f t="shared" si="98"/>
        <v>-1.7026560518873746</v>
      </c>
      <c r="I106" s="18">
        <f t="shared" si="99"/>
        <v>1.8834959745408497</v>
      </c>
      <c r="J106" s="18">
        <f t="shared" si="100"/>
        <v>0.61236893013194571</v>
      </c>
      <c r="L106" t="str">
        <f t="shared" si="101"/>
        <v>91 Elementary trades and related occupations</v>
      </c>
      <c r="M106" s="18">
        <f t="shared" si="102"/>
        <v>-2.0506276367679321</v>
      </c>
      <c r="N106" s="18">
        <f t="shared" si="102"/>
        <v>-14.183361635407222</v>
      </c>
      <c r="O106" s="18">
        <f t="shared" si="102"/>
        <v>-3.7641040486950161</v>
      </c>
      <c r="P106" s="18">
        <f t="shared" si="102"/>
        <v>-0.71448461695630128</v>
      </c>
      <c r="Q106" s="18">
        <f t="shared" si="103"/>
        <v>-1.741613645859208</v>
      </c>
      <c r="S106" s="18">
        <f t="shared" si="104"/>
        <v>-1.741613645859208</v>
      </c>
      <c r="T106" s="18">
        <f t="shared" si="105"/>
        <v>1.6192836070023642</v>
      </c>
      <c r="U106" s="18">
        <f t="shared" si="106"/>
        <v>0.26680925807984757</v>
      </c>
      <c r="W106" t="str">
        <f t="shared" si="107"/>
        <v>91 Elementary trades and related occupations</v>
      </c>
      <c r="X106" s="18">
        <f t="shared" si="108"/>
        <v>-2.3477698460600327</v>
      </c>
      <c r="Y106" s="18">
        <f t="shared" si="108"/>
        <v>-24.041762460105886</v>
      </c>
      <c r="Z106" s="18">
        <f t="shared" si="108"/>
        <v>-3.6122759359043188</v>
      </c>
      <c r="AA106" s="18">
        <f t="shared" si="108"/>
        <v>-0.52493999722734719</v>
      </c>
      <c r="AB106" s="18">
        <f t="shared" si="109"/>
        <v>-1.5648860393518982</v>
      </c>
      <c r="AD106" s="18">
        <f t="shared" si="110"/>
        <v>-1.5648860393518982</v>
      </c>
      <c r="AE106" s="18">
        <f t="shared" si="111"/>
        <v>2.7581496560593388</v>
      </c>
      <c r="AF106" s="18">
        <f t="shared" si="112"/>
        <v>1.7294466360892935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0.23651737122825089</v>
      </c>
      <c r="C107" s="18">
        <f t="shared" si="96"/>
        <v>-9.6045177717542281</v>
      </c>
      <c r="D107" s="18">
        <f t="shared" si="96"/>
        <v>1.0111829331661326</v>
      </c>
      <c r="E107" s="18">
        <f t="shared" si="96"/>
        <v>-0.12973032209828705</v>
      </c>
      <c r="F107" s="18">
        <f t="shared" si="97"/>
        <v>0.2491350248143176</v>
      </c>
      <c r="H107" s="18">
        <f t="shared" si="98"/>
        <v>0.2491350248143176</v>
      </c>
      <c r="I107" s="18">
        <f t="shared" si="99"/>
        <v>2.7667062794950459</v>
      </c>
      <c r="J107" s="18">
        <f t="shared" si="100"/>
        <v>2.9377173867109141</v>
      </c>
      <c r="L107" t="str">
        <f t="shared" si="101"/>
        <v>92 Elementary administration and service occupations</v>
      </c>
      <c r="M107" s="18">
        <f t="shared" si="102"/>
        <v>5.2626484528572881E-2</v>
      </c>
      <c r="N107" s="18">
        <f t="shared" si="102"/>
        <v>-8.9481037055587294</v>
      </c>
      <c r="O107" s="18">
        <f t="shared" si="102"/>
        <v>1.6011296722401536</v>
      </c>
      <c r="P107" s="18">
        <f t="shared" si="102"/>
        <v>-0.28255801732436359</v>
      </c>
      <c r="Q107" s="18">
        <f t="shared" si="103"/>
        <v>0.34142515220190184</v>
      </c>
      <c r="S107" s="18">
        <f t="shared" si="104"/>
        <v>0.34142515220190184</v>
      </c>
      <c r="T107" s="18">
        <f t="shared" si="105"/>
        <v>2.3694359626962314</v>
      </c>
      <c r="U107" s="18">
        <f t="shared" si="106"/>
        <v>2.6171490731025315</v>
      </c>
      <c r="W107" t="str">
        <f t="shared" si="107"/>
        <v>92 Elementary administration and service occupations</v>
      </c>
      <c r="X107" s="18">
        <f t="shared" si="108"/>
        <v>0.40738693652202507</v>
      </c>
      <c r="Y107" s="18">
        <f t="shared" si="108"/>
        <v>-10.209077662919064</v>
      </c>
      <c r="Z107" s="18">
        <f t="shared" si="108"/>
        <v>0.44747916838787649</v>
      </c>
      <c r="AA107" s="18">
        <f t="shared" si="108"/>
        <v>1.9346385773233443E-2</v>
      </c>
      <c r="AB107" s="18">
        <f t="shared" si="109"/>
        <v>0.16185417147038805</v>
      </c>
      <c r="AD107" s="18">
        <f t="shared" si="110"/>
        <v>0.16185417147038805</v>
      </c>
      <c r="AE107" s="18">
        <f t="shared" si="111"/>
        <v>3.1192645607591496</v>
      </c>
      <c r="AF107" s="18">
        <f t="shared" si="112"/>
        <v>3.2249887037215652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0.68828022604123795</v>
      </c>
      <c r="C109" s="26">
        <f>IF(AND(D$6-C$6 &lt;&gt; 0,C35&lt;&gt;0,D35&lt;&gt;0),(EXP(LN(D35/C35)/(D$6-C$6))-1)*100,0)</f>
        <v>-2.4163440891364463</v>
      </c>
      <c r="D109" s="26">
        <f>IF(AND(E$6-D$6 &lt;&gt; 0,D35&lt;&gt;0,E35&lt;&gt;0),(EXP(LN(E35/D35)/(E$6-D$6))-1)*100,0)</f>
        <v>0.39634405872066569</v>
      </c>
      <c r="E109" s="26">
        <f>IF(AND(F$6-E$6 &lt;&gt; 0,E35&lt;&gt;0,F35&lt;&gt;0),(EXP(LN(F35/E35)/(F$6-E$6))-1)*100,0)</f>
        <v>0.37762536419247983</v>
      </c>
      <c r="F109" s="26">
        <f t="shared" ref="F109" si="113">IF(AND(F$6-D$6 &lt;&gt; 0,D35&lt;&gt;0,F35&lt;&gt;0),(EXP(LN(F35/D35)/(F$6-D$6))-1)*100,0)</f>
        <v>0.38386454121834834</v>
      </c>
      <c r="H109" s="26">
        <f t="shared" ref="H109" si="114">IF($F$6-$D$6 &lt;&gt; 0,(EXP(LN(1+(H72/100))/($F$6-$D$6))-1)*100,0)</f>
        <v>0.38386454121834834</v>
      </c>
      <c r="I109" s="26">
        <f>IF(D35&gt;0,((1+(I35/D35))^(1/($F$6-$D$6))-1)*100,0)</f>
        <v>2.6994303466888248</v>
      </c>
      <c r="J109" s="26">
        <f t="shared" ref="J109" si="115">IF($F$6-$D$6 &lt;&gt; 0,(EXP(LN(1+(J72/100))/($F$6-$D$6))-1)*100,0)</f>
        <v>2.9661289042202554</v>
      </c>
      <c r="L109" s="24" t="str">
        <f>L35</f>
        <v>All occupations</v>
      </c>
      <c r="M109" s="26">
        <f>IF(AND(N$6-M$6 &lt;&gt; 0,M35&lt;&gt;0,N35&lt;&gt;0),(EXP(LN(N35/M35)/(N$6-M$6))-1)*100,0)</f>
        <v>0.92993074636462669</v>
      </c>
      <c r="N109" s="26">
        <f>IF(AND(O$6-N$6 &lt;&gt; 0,N35&lt;&gt;0,O35&lt;&gt;0),(EXP(LN(O35/N35)/(O$6-N$6))-1)*100,0)</f>
        <v>-3.8129040696821326</v>
      </c>
      <c r="O109" s="26">
        <f>IF(AND(P$6-O$6 &lt;&gt; 0,O35&lt;&gt;0,P35&lt;&gt;0),(EXP(LN(P35/O35)/(P$6-O$6))-1)*100,0)</f>
        <v>0.13734254509825128</v>
      </c>
      <c r="P109" s="26">
        <f>IF(AND(Q$6-P$6 &lt;&gt; 0,P35&lt;&gt;0,Q35&lt;&gt;0),(EXP(LN(Q35/P35)/(Q$6-P$6))-1)*100,0)</f>
        <v>0.20730080724360445</v>
      </c>
      <c r="Q109" s="26">
        <f t="shared" ref="Q109" si="116">IF(AND(Q$6-O$6 &lt;&gt; 0,O35&lt;&gt;0,Q35&lt;&gt;0),(EXP(LN(Q35/O35)/(Q$6-O$6))-1)*100,0)</f>
        <v>0.18397595771852959</v>
      </c>
      <c r="S109" s="26">
        <f t="shared" ref="S109" si="117">IF($F$6-$D$6 &lt;&gt; 0,(EXP(LN(1+(S72/100))/($F$6-$D$6))-1)*100,0)</f>
        <v>0.18397595771852959</v>
      </c>
      <c r="T109" s="26">
        <f t="shared" ref="T109" si="118">IF(O35&gt;0,((1+(T35/O35))^(1/($F$6-$D$6))-1)*100,0)</f>
        <v>2.2957802434171448</v>
      </c>
      <c r="U109" s="26">
        <f t="shared" ref="U109" si="119">IF($F$6-$D$6 &lt;&gt; 0,(EXP(LN(1+(U72/100))/($F$6-$D$6))-1)*100,0)</f>
        <v>2.430166985184079</v>
      </c>
      <c r="W109" s="24" t="str">
        <f>W35</f>
        <v>All occupations</v>
      </c>
      <c r="X109" s="26">
        <f>IF(AND(Y$6-X$6 &lt;&gt; 0,X35&lt;&gt;0,Y35&lt;&gt;0),(EXP(LN(Y35/X35)/(Y$6-X$6))-1)*100,0)</f>
        <v>0.40694749073202363</v>
      </c>
      <c r="Y109" s="26">
        <f>IF(AND(Z$6-Y$6 &lt;&gt; 0,Y35&lt;&gt;0,Z35&lt;&gt;0),(EXP(LN(Z35/Y35)/(Z$6-Y$6))-1)*100,0)</f>
        <v>-0.76919382542725012</v>
      </c>
      <c r="Z109" s="26">
        <f>IF(AND(AA$6-Z$6 &lt;&gt; 0,Z35&lt;&gt;0,AA35&lt;&gt;0),(EXP(LN(AA35/Z35)/(AA$6-Z$6))-1)*100,0)</f>
        <v>0.6892118932052993</v>
      </c>
      <c r="AA109" s="26">
        <f>IF(AND(AB$6-AA$6 &lt;&gt; 0,AA35&lt;&gt;0,AB35&lt;&gt;0),(EXP(LN(AB35/AA35)/(AB$6-AA$6))-1)*100,0)</f>
        <v>0.56406584711103935</v>
      </c>
      <c r="AB109" s="26">
        <f t="shared" ref="AB109" si="120">IF(AND(AB$6-Z$6 &lt;&gt; 0,Z35&lt;&gt;0,AB35&lt;&gt;0),(EXP(LN(AB35/Z35)/(AB$6-Z$6))-1)*100,0)</f>
        <v>0.60576390366582356</v>
      </c>
      <c r="AD109" s="26">
        <f t="shared" ref="AD109" si="121">IF($F$6-$D$6 &lt;&gt; 0,(EXP(LN(1+(AD72/100))/($F$6-$D$6))-1)*100,0)</f>
        <v>0.60576390366582356</v>
      </c>
      <c r="AE109" s="26">
        <f t="shared" ref="AE109" si="122">IF(Z35&gt;0,((1+(AE35/Z35))^(1/($F$6-$D$6))-1)*100,0)</f>
        <v>3.1352368559165678</v>
      </c>
      <c r="AF109" s="26">
        <f t="shared" ref="AF109" si="123">IF($F$6-$D$6 &lt;&gt; 0,(EXP(LN(1+(AF72/100))/($F$6-$D$6))-1)*100,0)</f>
        <v>3.5345415330881202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Cumbria (Continued)</v>
      </c>
      <c r="L112" s="19" t="str">
        <f>CONCATENATE(L$1," (Continued)")</f>
        <v>Occupation Table 2.1  Males: Employment Change by Occupation (SOC 2020) and Replacement Demand, 2015-2035, Cumbria (Continued)</v>
      </c>
      <c r="W112" s="19" t="str">
        <f>CONCATENATE(W$1," (Continued)")</f>
        <v>Occupation Table 2.2  Females: Employment Change by Occupation (SOC 2020) and Replacement Demand, 2015-2035, Cumbria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2.3092337790724535</v>
      </c>
      <c r="C119" s="27">
        <f t="shared" si="125"/>
        <v>0.38744536100241334</v>
      </c>
      <c r="D119" s="27">
        <f t="shared" si="125"/>
        <v>-1.3570272384699393</v>
      </c>
      <c r="E119" s="27">
        <f t="shared" si="125"/>
        <v>1.3931137819789186</v>
      </c>
      <c r="F119" s="27">
        <f t="shared" ref="F119:F144" si="126">F8-D8</f>
        <v>3.6086543508979219E-2</v>
      </c>
      <c r="L119" t="str">
        <f t="shared" ref="L119:L144" si="127">L8</f>
        <v>11 Corporate managers and directors</v>
      </c>
      <c r="M119" s="27">
        <f t="shared" ref="M119:P144" si="128">N8-M8</f>
        <v>1.1102316372911805</v>
      </c>
      <c r="N119" s="27">
        <f t="shared" si="128"/>
        <v>0.18989409640571786</v>
      </c>
      <c r="O119" s="27">
        <f t="shared" si="128"/>
        <v>-1.3444456436890579</v>
      </c>
      <c r="P119" s="27">
        <f t="shared" si="128"/>
        <v>0.39871098012799422</v>
      </c>
      <c r="Q119" s="27">
        <f t="shared" ref="Q119:Q144" si="129">Q8-O8</f>
        <v>-0.94573466356106373</v>
      </c>
      <c r="W119" t="str">
        <f t="shared" ref="W119:W144" si="130">W8</f>
        <v>11 Corporate managers and directors</v>
      </c>
      <c r="X119" s="27">
        <f t="shared" ref="X119:AA144" si="131">Y8-X8</f>
        <v>1.1990021417812873</v>
      </c>
      <c r="Y119" s="27">
        <f t="shared" si="131"/>
        <v>0.1975512645966937</v>
      </c>
      <c r="Z119" s="27">
        <f t="shared" si="131"/>
        <v>-1.2581594780899152E-2</v>
      </c>
      <c r="AA119" s="27">
        <f t="shared" si="131"/>
        <v>0.99440280185094032</v>
      </c>
      <c r="AB119" s="27">
        <f t="shared" ref="AB119:AB144" si="132">AB8-Z8</f>
        <v>0.98182120707004117</v>
      </c>
    </row>
    <row r="120" spans="1:28" x14ac:dyDescent="0.2">
      <c r="A120" t="str">
        <f t="shared" si="124"/>
        <v>12 Other managers and proprietors</v>
      </c>
      <c r="B120" s="27">
        <f t="shared" si="125"/>
        <v>5.3928916183124898E-2</v>
      </c>
      <c r="C120" s="27">
        <f t="shared" si="125"/>
        <v>0.58492980870122935</v>
      </c>
      <c r="D120" s="27">
        <f t="shared" si="125"/>
        <v>1.9934329015076173</v>
      </c>
      <c r="E120" s="27">
        <f t="shared" si="125"/>
        <v>1.9252165351130603</v>
      </c>
      <c r="F120" s="27">
        <f t="shared" si="126"/>
        <v>3.9186494366206777</v>
      </c>
      <c r="L120" t="str">
        <f t="shared" si="127"/>
        <v>12 Other managers and proprietors</v>
      </c>
      <c r="M120" s="27">
        <f t="shared" si="128"/>
        <v>-1.1819362438601821E-2</v>
      </c>
      <c r="N120" s="27">
        <f t="shared" si="128"/>
        <v>0.21905267080837643</v>
      </c>
      <c r="O120" s="27">
        <f t="shared" si="128"/>
        <v>1.350745631607281</v>
      </c>
      <c r="P120" s="27">
        <f t="shared" si="128"/>
        <v>1.0934446446149844</v>
      </c>
      <c r="Q120" s="27">
        <f t="shared" si="129"/>
        <v>2.4441902762222654</v>
      </c>
      <c r="W120" t="str">
        <f t="shared" si="130"/>
        <v>12 Other managers and proprietors</v>
      </c>
      <c r="X120" s="27">
        <f t="shared" si="131"/>
        <v>6.5748278621725387E-2</v>
      </c>
      <c r="Y120" s="27">
        <f t="shared" si="131"/>
        <v>0.36587713789284937</v>
      </c>
      <c r="Z120" s="27">
        <f t="shared" si="131"/>
        <v>0.64268726990034031</v>
      </c>
      <c r="AA120" s="27">
        <f t="shared" si="131"/>
        <v>0.83177189049804756</v>
      </c>
      <c r="AB120" s="27">
        <f t="shared" si="132"/>
        <v>1.4744591603983879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1.6249922966297454</v>
      </c>
      <c r="C121" s="27">
        <f t="shared" si="125"/>
        <v>0.43585634569757481</v>
      </c>
      <c r="D121" s="27">
        <f t="shared" si="125"/>
        <v>0.43863225467558919</v>
      </c>
      <c r="E121" s="27">
        <f t="shared" si="125"/>
        <v>1.3517466538410847</v>
      </c>
      <c r="F121" s="27">
        <f t="shared" si="126"/>
        <v>1.7903789085166739</v>
      </c>
      <c r="L121" t="str">
        <f t="shared" si="127"/>
        <v>21 Science, research, engineering and technology professionals</v>
      </c>
      <c r="M121" s="27">
        <f t="shared" si="128"/>
        <v>1.4557173618963226</v>
      </c>
      <c r="N121" s="27">
        <f t="shared" si="128"/>
        <v>-0.10288561064673729</v>
      </c>
      <c r="O121" s="27">
        <f t="shared" si="128"/>
        <v>-4.2267564160278326E-2</v>
      </c>
      <c r="P121" s="27">
        <f t="shared" si="128"/>
        <v>0.61894492918569632</v>
      </c>
      <c r="Q121" s="27">
        <f t="shared" si="129"/>
        <v>0.576677365025418</v>
      </c>
      <c r="W121" t="str">
        <f t="shared" si="130"/>
        <v>21 Science, research, engineering and technology professionals</v>
      </c>
      <c r="X121" s="27">
        <f t="shared" si="131"/>
        <v>0.1692749347334086</v>
      </c>
      <c r="Y121" s="27">
        <f t="shared" si="131"/>
        <v>0.53874195634433519</v>
      </c>
      <c r="Z121" s="27">
        <f t="shared" si="131"/>
        <v>0.48089981883586486</v>
      </c>
      <c r="AA121" s="27">
        <f t="shared" si="131"/>
        <v>0.73280172465538707</v>
      </c>
      <c r="AB121" s="27">
        <f t="shared" si="132"/>
        <v>1.2137015434912519</v>
      </c>
    </row>
    <row r="122" spans="1:28" x14ac:dyDescent="0.2">
      <c r="A122" t="str">
        <f t="shared" si="124"/>
        <v>22 Health professionals</v>
      </c>
      <c r="B122" s="27">
        <f t="shared" si="125"/>
        <v>0.75865751785490509</v>
      </c>
      <c r="C122" s="27">
        <f t="shared" si="125"/>
        <v>0.1047924727320062</v>
      </c>
      <c r="D122" s="27">
        <f t="shared" si="125"/>
        <v>0.99952385315675762</v>
      </c>
      <c r="E122" s="27">
        <f t="shared" si="125"/>
        <v>1.5141564026324019</v>
      </c>
      <c r="F122" s="27">
        <f t="shared" si="126"/>
        <v>2.5136802557891595</v>
      </c>
      <c r="L122" t="str">
        <f t="shared" si="127"/>
        <v>22 Health professionals</v>
      </c>
      <c r="M122" s="27">
        <f t="shared" si="128"/>
        <v>0.10812461753902269</v>
      </c>
      <c r="N122" s="27">
        <f t="shared" si="128"/>
        <v>0.12565597692310781</v>
      </c>
      <c r="O122" s="27">
        <f t="shared" si="128"/>
        <v>0.19682070452980094</v>
      </c>
      <c r="P122" s="27">
        <f t="shared" si="128"/>
        <v>0.32563179675287568</v>
      </c>
      <c r="Q122" s="27">
        <f t="shared" si="129"/>
        <v>0.52245250128267662</v>
      </c>
      <c r="W122" t="str">
        <f t="shared" si="130"/>
        <v>22 Health professionals</v>
      </c>
      <c r="X122" s="27">
        <f t="shared" si="131"/>
        <v>0.65053290031589661</v>
      </c>
      <c r="Y122" s="27">
        <f t="shared" si="131"/>
        <v>-2.0863504191122928E-2</v>
      </c>
      <c r="Z122" s="27">
        <f t="shared" si="131"/>
        <v>0.802703148626982</v>
      </c>
      <c r="AA122" s="27">
        <f t="shared" si="131"/>
        <v>1.1885246058795254</v>
      </c>
      <c r="AB122" s="27">
        <f t="shared" si="132"/>
        <v>1.9912277545065074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-1.0560430771409823</v>
      </c>
      <c r="C123" s="27">
        <f t="shared" si="125"/>
        <v>0.73441001344466272</v>
      </c>
      <c r="D123" s="27">
        <f t="shared" si="125"/>
        <v>1.1219607624858696</v>
      </c>
      <c r="E123" s="27">
        <f t="shared" si="125"/>
        <v>1.8186493442332843</v>
      </c>
      <c r="F123" s="27">
        <f t="shared" si="126"/>
        <v>2.9406101067191539</v>
      </c>
      <c r="L123" t="str">
        <f t="shared" si="127"/>
        <v>23 Teaching and other educational professionals</v>
      </c>
      <c r="M123" s="27">
        <f t="shared" si="128"/>
        <v>-0.39158935785380766</v>
      </c>
      <c r="N123" s="27">
        <f t="shared" si="128"/>
        <v>0.26903441791732696</v>
      </c>
      <c r="O123" s="27">
        <f t="shared" si="128"/>
        <v>0.52390432566199152</v>
      </c>
      <c r="P123" s="27">
        <f t="shared" si="128"/>
        <v>0.48759344982554254</v>
      </c>
      <c r="Q123" s="27">
        <f t="shared" si="129"/>
        <v>1.0114977754875341</v>
      </c>
      <c r="W123" t="str">
        <f t="shared" si="130"/>
        <v>23 Teaching and other educational professionals</v>
      </c>
      <c r="X123" s="27">
        <f t="shared" si="131"/>
        <v>-0.66445371928717112</v>
      </c>
      <c r="Y123" s="27">
        <f t="shared" si="131"/>
        <v>0.46537559552732244</v>
      </c>
      <c r="Z123" s="27">
        <f t="shared" si="131"/>
        <v>0.59805643682386567</v>
      </c>
      <c r="AA123" s="27">
        <f t="shared" si="131"/>
        <v>1.3310558944077666</v>
      </c>
      <c r="AB123" s="27">
        <f t="shared" si="132"/>
        <v>1.9291123312316323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1.8642877308709842</v>
      </c>
      <c r="C124" s="27">
        <f t="shared" si="125"/>
        <v>1.2794157979458767</v>
      </c>
      <c r="D124" s="27">
        <f t="shared" si="125"/>
        <v>1.5254411340521159</v>
      </c>
      <c r="E124" s="27">
        <f t="shared" si="125"/>
        <v>2.043616825255242</v>
      </c>
      <c r="F124" s="27">
        <f t="shared" si="126"/>
        <v>3.5690579593073579</v>
      </c>
      <c r="L124" t="str">
        <f t="shared" si="127"/>
        <v>24 Business, media and public service professionals</v>
      </c>
      <c r="M124" s="27">
        <f t="shared" si="128"/>
        <v>0.79767016970264404</v>
      </c>
      <c r="N124" s="27">
        <f t="shared" si="128"/>
        <v>0.61103990455145762</v>
      </c>
      <c r="O124" s="27">
        <f t="shared" si="128"/>
        <v>0.8357829139948727</v>
      </c>
      <c r="P124" s="27">
        <f t="shared" si="128"/>
        <v>0.68887616028907317</v>
      </c>
      <c r="Q124" s="27">
        <f t="shared" si="129"/>
        <v>1.5246590742839459</v>
      </c>
      <c r="W124" t="str">
        <f t="shared" si="130"/>
        <v>24 Business, media and public service professionals</v>
      </c>
      <c r="X124" s="27">
        <f t="shared" si="131"/>
        <v>1.0666175611682984</v>
      </c>
      <c r="Y124" s="27">
        <f t="shared" si="131"/>
        <v>0.66837589339444214</v>
      </c>
      <c r="Z124" s="27">
        <f t="shared" si="131"/>
        <v>0.68965822005724675</v>
      </c>
      <c r="AA124" s="27">
        <f t="shared" si="131"/>
        <v>1.3547406649661564</v>
      </c>
      <c r="AB124" s="27">
        <f t="shared" si="132"/>
        <v>2.0443988850234032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0.73819794051983223</v>
      </c>
      <c r="C125" s="27">
        <f t="shared" si="125"/>
        <v>0.41826239275173638</v>
      </c>
      <c r="D125" s="27">
        <f t="shared" si="125"/>
        <v>-0.80790909099972108</v>
      </c>
      <c r="E125" s="27">
        <f t="shared" si="125"/>
        <v>0.19712209946176706</v>
      </c>
      <c r="F125" s="27">
        <f t="shared" si="126"/>
        <v>-0.61078699153795402</v>
      </c>
      <c r="L125" t="str">
        <f t="shared" si="127"/>
        <v>31 Science, engineering and technology associate professionals</v>
      </c>
      <c r="M125" s="27">
        <f t="shared" si="128"/>
        <v>0.69814204325423512</v>
      </c>
      <c r="N125" s="27">
        <f t="shared" si="128"/>
        <v>0.18498160287439358</v>
      </c>
      <c r="O125" s="27">
        <f t="shared" si="128"/>
        <v>-0.85473258857167567</v>
      </c>
      <c r="P125" s="27">
        <f t="shared" si="128"/>
        <v>-3.9023820859227953E-2</v>
      </c>
      <c r="Q125" s="27">
        <f t="shared" si="129"/>
        <v>-0.89375640943090362</v>
      </c>
      <c r="W125" t="str">
        <f t="shared" si="130"/>
        <v>31 Science, engineering and technology associate professionals</v>
      </c>
      <c r="X125" s="27">
        <f t="shared" si="131"/>
        <v>4.0055897265605767E-2</v>
      </c>
      <c r="Y125" s="27">
        <f t="shared" si="131"/>
        <v>0.23328078987734746</v>
      </c>
      <c r="Z125" s="27">
        <f t="shared" si="131"/>
        <v>4.682349757194304E-2</v>
      </c>
      <c r="AA125" s="27">
        <f t="shared" si="131"/>
        <v>0.23614592032099235</v>
      </c>
      <c r="AB125" s="27">
        <f t="shared" si="132"/>
        <v>0.28296941789293539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0.21742252159708464</v>
      </c>
      <c r="C126" s="27">
        <f t="shared" si="125"/>
        <v>0.17258993153360702</v>
      </c>
      <c r="D126" s="27">
        <f t="shared" si="125"/>
        <v>0.18550143125469987</v>
      </c>
      <c r="E126" s="27">
        <f t="shared" si="125"/>
        <v>0.72619601453970883</v>
      </c>
      <c r="F126" s="27">
        <f t="shared" si="126"/>
        <v>0.9116974457944087</v>
      </c>
      <c r="L126" t="str">
        <f t="shared" si="127"/>
        <v>32 Health and social care associate professionals</v>
      </c>
      <c r="M126" s="27">
        <f t="shared" si="128"/>
        <v>-5.1318499373161686E-2</v>
      </c>
      <c r="N126" s="27">
        <f t="shared" si="128"/>
        <v>4.3662829265428416E-2</v>
      </c>
      <c r="O126" s="27">
        <f t="shared" si="128"/>
        <v>-9.4973027314547043E-2</v>
      </c>
      <c r="P126" s="27">
        <f t="shared" si="128"/>
        <v>8.0706174602910963E-2</v>
      </c>
      <c r="Q126" s="27">
        <f t="shared" si="129"/>
        <v>-1.426685271163608E-2</v>
      </c>
      <c r="W126" t="str">
        <f t="shared" si="130"/>
        <v>32 Health and social care associate professionals</v>
      </c>
      <c r="X126" s="27">
        <f t="shared" si="131"/>
        <v>0.26874102097023433</v>
      </c>
      <c r="Y126" s="27">
        <f t="shared" si="131"/>
        <v>0.12892710226818416</v>
      </c>
      <c r="Z126" s="27">
        <f t="shared" si="131"/>
        <v>0.28047445856925002</v>
      </c>
      <c r="AA126" s="27">
        <f t="shared" si="131"/>
        <v>0.64548983993679343</v>
      </c>
      <c r="AB126" s="27">
        <f t="shared" si="132"/>
        <v>0.92596429850604345</v>
      </c>
    </row>
    <row r="127" spans="1:28" x14ac:dyDescent="0.2">
      <c r="A127" t="str">
        <f t="shared" si="124"/>
        <v>33 Protective service occupations</v>
      </c>
      <c r="B127" s="27">
        <f t="shared" si="125"/>
        <v>0.10783242464218423</v>
      </c>
      <c r="C127" s="27">
        <f t="shared" si="125"/>
        <v>6.4019198771193331E-2</v>
      </c>
      <c r="D127" s="27">
        <f t="shared" si="125"/>
        <v>0.35665051727403796</v>
      </c>
      <c r="E127" s="27">
        <f t="shared" si="125"/>
        <v>0.37227732182663287</v>
      </c>
      <c r="F127" s="27">
        <f t="shared" si="126"/>
        <v>0.72892783910067083</v>
      </c>
      <c r="L127" t="str">
        <f t="shared" si="127"/>
        <v>33 Protective service occupations</v>
      </c>
      <c r="M127" s="27">
        <f t="shared" si="128"/>
        <v>5.5987647956257103E-2</v>
      </c>
      <c r="N127" s="27">
        <f t="shared" si="128"/>
        <v>1.1578486111019748E-2</v>
      </c>
      <c r="O127" s="27">
        <f t="shared" si="128"/>
        <v>0.19574401153489207</v>
      </c>
      <c r="P127" s="27">
        <f t="shared" si="128"/>
        <v>0.14922846256563282</v>
      </c>
      <c r="Q127" s="27">
        <f t="shared" si="129"/>
        <v>0.3449724741005249</v>
      </c>
      <c r="W127" t="str">
        <f t="shared" si="130"/>
        <v>33 Protective service occupations</v>
      </c>
      <c r="X127" s="27">
        <f t="shared" si="131"/>
        <v>5.1844776685928684E-2</v>
      </c>
      <c r="Y127" s="27">
        <f t="shared" si="131"/>
        <v>5.2440712660173472E-2</v>
      </c>
      <c r="Z127" s="27">
        <f t="shared" si="131"/>
        <v>0.16090650573914855</v>
      </c>
      <c r="AA127" s="27">
        <f t="shared" si="131"/>
        <v>0.22304885926099982</v>
      </c>
      <c r="AB127" s="27">
        <f t="shared" si="132"/>
        <v>0.38395536500014837</v>
      </c>
    </row>
    <row r="128" spans="1:28" x14ac:dyDescent="0.2">
      <c r="A128" t="str">
        <f t="shared" si="124"/>
        <v>34 Culture, media and sports occupations</v>
      </c>
      <c r="B128" s="27">
        <f t="shared" si="125"/>
        <v>0.4115536904212802</v>
      </c>
      <c r="C128" s="27">
        <f t="shared" si="125"/>
        <v>-0.18879428428686174</v>
      </c>
      <c r="D128" s="27">
        <f t="shared" si="125"/>
        <v>-0.26144132168634737</v>
      </c>
      <c r="E128" s="27">
        <f t="shared" si="125"/>
        <v>0.36114910981703652</v>
      </c>
      <c r="F128" s="27">
        <f t="shared" si="126"/>
        <v>9.9707788130689146E-2</v>
      </c>
      <c r="L128" t="str">
        <f t="shared" si="127"/>
        <v>34 Culture, media and sports occupations</v>
      </c>
      <c r="M128" s="27">
        <f t="shared" si="128"/>
        <v>0.33016734185450303</v>
      </c>
      <c r="N128" s="27">
        <f t="shared" si="128"/>
        <v>-0.25620081474592094</v>
      </c>
      <c r="O128" s="27">
        <f t="shared" si="128"/>
        <v>-0.16441768317729344</v>
      </c>
      <c r="P128" s="27">
        <f t="shared" si="128"/>
        <v>0.12488460748602659</v>
      </c>
      <c r="Q128" s="27">
        <f t="shared" si="129"/>
        <v>-3.953307569126685E-2</v>
      </c>
      <c r="W128" t="str">
        <f t="shared" si="130"/>
        <v>34 Culture, media and sports occupations</v>
      </c>
      <c r="X128" s="27">
        <f t="shared" si="131"/>
        <v>8.1386348566779398E-2</v>
      </c>
      <c r="Y128" s="27">
        <f t="shared" si="131"/>
        <v>6.7406530459059866E-2</v>
      </c>
      <c r="Z128" s="27">
        <f t="shared" si="131"/>
        <v>-9.7023638509052823E-2</v>
      </c>
      <c r="AA128" s="27">
        <f t="shared" si="131"/>
        <v>0.23626450233101304</v>
      </c>
      <c r="AB128" s="27">
        <f t="shared" si="132"/>
        <v>0.13924086382196021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0.99883087636641044</v>
      </c>
      <c r="C129" s="27">
        <f t="shared" si="125"/>
        <v>0.44920451141163653</v>
      </c>
      <c r="D129" s="27">
        <f t="shared" si="125"/>
        <v>-0.72693092083540556</v>
      </c>
      <c r="E129" s="27">
        <f t="shared" si="125"/>
        <v>0.58486194955288262</v>
      </c>
      <c r="F129" s="27">
        <f t="shared" si="126"/>
        <v>-0.14206897128252294</v>
      </c>
      <c r="L129" t="str">
        <f t="shared" si="127"/>
        <v>35 Business and public service associate professionals</v>
      </c>
      <c r="M129" s="27">
        <f t="shared" si="128"/>
        <v>0.33728628290931262</v>
      </c>
      <c r="N129" s="27">
        <f t="shared" si="128"/>
        <v>0.26468979560162786</v>
      </c>
      <c r="O129" s="27">
        <f t="shared" si="128"/>
        <v>-0.6847717608841446</v>
      </c>
      <c r="P129" s="27">
        <f t="shared" si="128"/>
        <v>-0.13120796620191211</v>
      </c>
      <c r="Q129" s="27">
        <f t="shared" si="129"/>
        <v>-0.81597972708605671</v>
      </c>
      <c r="W129" t="str">
        <f t="shared" si="130"/>
        <v>35 Business and public service associate professionals</v>
      </c>
      <c r="X129" s="27">
        <f t="shared" si="131"/>
        <v>0.66154459345708361</v>
      </c>
      <c r="Y129" s="27">
        <f t="shared" si="131"/>
        <v>0.18451471581001488</v>
      </c>
      <c r="Z129" s="27">
        <f t="shared" si="131"/>
        <v>-4.2159159951243197E-2</v>
      </c>
      <c r="AA129" s="27">
        <f t="shared" si="131"/>
        <v>0.7160699157547743</v>
      </c>
      <c r="AB129" s="27">
        <f t="shared" si="132"/>
        <v>0.6739107558035311</v>
      </c>
    </row>
    <row r="130" spans="1:28" x14ac:dyDescent="0.2">
      <c r="A130" t="str">
        <f t="shared" si="124"/>
        <v>41 Administrative occupations</v>
      </c>
      <c r="B130" s="27">
        <f t="shared" si="125"/>
        <v>-0.10510063845450546</v>
      </c>
      <c r="C130" s="27">
        <f t="shared" si="125"/>
        <v>1.0912298656331245</v>
      </c>
      <c r="D130" s="27">
        <f t="shared" si="125"/>
        <v>-1.974675922929702</v>
      </c>
      <c r="E130" s="27">
        <f t="shared" si="125"/>
        <v>-0.63298192115911434</v>
      </c>
      <c r="F130" s="27">
        <f t="shared" si="126"/>
        <v>-2.6076578440888163</v>
      </c>
      <c r="L130" t="str">
        <f t="shared" si="127"/>
        <v>41 Administrative occupations</v>
      </c>
      <c r="M130" s="27">
        <f t="shared" si="128"/>
        <v>-0.15642629580792722</v>
      </c>
      <c r="N130" s="27">
        <f t="shared" si="128"/>
        <v>1.4128776109307832</v>
      </c>
      <c r="O130" s="27">
        <f t="shared" si="128"/>
        <v>-0.39636207324639905</v>
      </c>
      <c r="P130" s="27">
        <f t="shared" si="128"/>
        <v>0.96667392448173395</v>
      </c>
      <c r="Q130" s="27">
        <f t="shared" si="129"/>
        <v>0.5703118512353349</v>
      </c>
      <c r="W130" t="str">
        <f t="shared" si="130"/>
        <v>41 Administrative occupations</v>
      </c>
      <c r="X130" s="27">
        <f t="shared" si="131"/>
        <v>5.1325657353391563E-2</v>
      </c>
      <c r="Y130" s="27">
        <f t="shared" si="131"/>
        <v>-0.32164774529764983</v>
      </c>
      <c r="Z130" s="27">
        <f t="shared" si="131"/>
        <v>-1.5783138496833189</v>
      </c>
      <c r="AA130" s="27">
        <f t="shared" si="131"/>
        <v>-1.5996558456408447</v>
      </c>
      <c r="AB130" s="27">
        <f t="shared" si="132"/>
        <v>-3.1779696953241636</v>
      </c>
    </row>
    <row r="131" spans="1:28" x14ac:dyDescent="0.2">
      <c r="A131" t="str">
        <f t="shared" si="124"/>
        <v>42 Secretarial and related occupations</v>
      </c>
      <c r="B131" s="27">
        <f t="shared" si="125"/>
        <v>-0.55601477701042779</v>
      </c>
      <c r="C131" s="27">
        <f t="shared" si="125"/>
        <v>-0.14948821822870428</v>
      </c>
      <c r="D131" s="27">
        <f t="shared" si="125"/>
        <v>0.35312616828011922</v>
      </c>
      <c r="E131" s="27">
        <f t="shared" si="125"/>
        <v>-1.3301037705592602</v>
      </c>
      <c r="F131" s="27">
        <f t="shared" si="126"/>
        <v>-0.97697760227914099</v>
      </c>
      <c r="L131" t="str">
        <f t="shared" si="127"/>
        <v>42 Secretarial and related occupations</v>
      </c>
      <c r="M131" s="27">
        <f t="shared" si="128"/>
        <v>-9.9639930288678791E-2</v>
      </c>
      <c r="N131" s="27">
        <f t="shared" si="128"/>
        <v>-4.1879296400604282E-4</v>
      </c>
      <c r="O131" s="27">
        <f t="shared" si="128"/>
        <v>0.10269222812325762</v>
      </c>
      <c r="P131" s="27">
        <f t="shared" si="128"/>
        <v>0.12767833117130278</v>
      </c>
      <c r="Q131" s="27">
        <f t="shared" si="129"/>
        <v>0.23037055929456041</v>
      </c>
      <c r="W131" t="str">
        <f t="shared" si="130"/>
        <v>42 Secretarial and related occupations</v>
      </c>
      <c r="X131" s="27">
        <f t="shared" si="131"/>
        <v>-0.45637484672174633</v>
      </c>
      <c r="Y131" s="27">
        <f t="shared" si="131"/>
        <v>-0.14906942526470157</v>
      </c>
      <c r="Z131" s="27">
        <f t="shared" si="131"/>
        <v>0.25043394015686449</v>
      </c>
      <c r="AA131" s="27">
        <f t="shared" si="131"/>
        <v>-1.4577821017305626</v>
      </c>
      <c r="AB131" s="27">
        <f t="shared" si="132"/>
        <v>-1.2073481615736981</v>
      </c>
    </row>
    <row r="132" spans="1:28" x14ac:dyDescent="0.2">
      <c r="A132" t="str">
        <f t="shared" si="124"/>
        <v>51 Skilled agricultural and related trades</v>
      </c>
      <c r="B132" s="27">
        <f t="shared" si="125"/>
        <v>6.0602262363474324E-2</v>
      </c>
      <c r="C132" s="27">
        <f t="shared" si="125"/>
        <v>-0.16784538511818559</v>
      </c>
      <c r="D132" s="27">
        <f t="shared" si="125"/>
        <v>-3.6308406821561334E-2</v>
      </c>
      <c r="E132" s="27">
        <f t="shared" si="125"/>
        <v>0.22408255266857902</v>
      </c>
      <c r="F132" s="27">
        <f t="shared" si="126"/>
        <v>0.18777414584701768</v>
      </c>
      <c r="L132" t="str">
        <f t="shared" si="127"/>
        <v>51 Skilled agricultural and related trades</v>
      </c>
      <c r="M132" s="27">
        <f t="shared" si="128"/>
        <v>0.41825272017843229</v>
      </c>
      <c r="N132" s="27">
        <f t="shared" si="128"/>
        <v>-0.30930134471348891</v>
      </c>
      <c r="O132" s="27">
        <f t="shared" si="128"/>
        <v>-8.9328760639944882E-2</v>
      </c>
      <c r="P132" s="27">
        <f t="shared" si="128"/>
        <v>0.13172568097252713</v>
      </c>
      <c r="Q132" s="27">
        <f t="shared" si="129"/>
        <v>4.2396920332582244E-2</v>
      </c>
      <c r="W132" t="str">
        <f t="shared" si="130"/>
        <v>51 Skilled agricultural and related trades</v>
      </c>
      <c r="X132" s="27">
        <f t="shared" si="131"/>
        <v>-0.35765045781496374</v>
      </c>
      <c r="Y132" s="27">
        <f t="shared" si="131"/>
        <v>0.14145595959530255</v>
      </c>
      <c r="Z132" s="27">
        <f t="shared" si="131"/>
        <v>5.3020353818384658E-2</v>
      </c>
      <c r="AA132" s="27">
        <f t="shared" si="131"/>
        <v>9.2356871696050558E-2</v>
      </c>
      <c r="AB132" s="27">
        <f t="shared" si="132"/>
        <v>0.14537722551443522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0.56080140664539613</v>
      </c>
      <c r="C133" s="27">
        <f t="shared" si="125"/>
        <v>-1.9883220423648886</v>
      </c>
      <c r="D133" s="27">
        <f t="shared" si="125"/>
        <v>-0.66355507322046492</v>
      </c>
      <c r="E133" s="27">
        <f t="shared" si="125"/>
        <v>-0.95823583436941995</v>
      </c>
      <c r="F133" s="27">
        <f t="shared" si="126"/>
        <v>-1.6217909075898849</v>
      </c>
      <c r="L133" t="str">
        <f t="shared" si="127"/>
        <v>52 Skilled metal, electrical and electronic trades</v>
      </c>
      <c r="M133" s="27">
        <f t="shared" si="128"/>
        <v>0.47533705855650155</v>
      </c>
      <c r="N133" s="27">
        <f t="shared" si="128"/>
        <v>-1.9360716989423263</v>
      </c>
      <c r="O133" s="27">
        <f t="shared" si="128"/>
        <v>-0.87183666859478315</v>
      </c>
      <c r="P133" s="27">
        <f t="shared" si="128"/>
        <v>-1.0770002892389812</v>
      </c>
      <c r="Q133" s="27">
        <f t="shared" si="129"/>
        <v>-1.9488369578337643</v>
      </c>
      <c r="W133" t="str">
        <f t="shared" si="130"/>
        <v>52 Skilled metal, electrical and electronic trades</v>
      </c>
      <c r="X133" s="27">
        <f t="shared" si="131"/>
        <v>8.5464348088888142E-2</v>
      </c>
      <c r="Y133" s="27">
        <f t="shared" si="131"/>
        <v>-5.225034342255358E-2</v>
      </c>
      <c r="Z133" s="27">
        <f t="shared" si="131"/>
        <v>0.20828159537431679</v>
      </c>
      <c r="AA133" s="27">
        <f t="shared" si="131"/>
        <v>0.11876445486956966</v>
      </c>
      <c r="AB133" s="27">
        <f t="shared" si="132"/>
        <v>0.32704605024388644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0.42830682398254538</v>
      </c>
      <c r="C134" s="27">
        <f t="shared" si="125"/>
        <v>-1.5274566428108507</v>
      </c>
      <c r="D134" s="27">
        <f t="shared" si="125"/>
        <v>9.5492404793988683E-2</v>
      </c>
      <c r="E134" s="27">
        <f t="shared" si="125"/>
        <v>-0.67454473608985843</v>
      </c>
      <c r="F134" s="27">
        <f t="shared" si="126"/>
        <v>-0.57905233129586975</v>
      </c>
      <c r="L134" t="str">
        <f t="shared" si="127"/>
        <v>53 Skilled construction and building trades</v>
      </c>
      <c r="M134" s="27">
        <f t="shared" si="128"/>
        <v>0.40301684190816012</v>
      </c>
      <c r="N134" s="27">
        <f t="shared" si="128"/>
        <v>-1.5333969011322548</v>
      </c>
      <c r="O134" s="27">
        <f t="shared" si="128"/>
        <v>7.5866966296400662E-2</v>
      </c>
      <c r="P134" s="27">
        <f t="shared" si="128"/>
        <v>-0.69928073589349804</v>
      </c>
      <c r="Q134" s="27">
        <f t="shared" si="129"/>
        <v>-0.62341376959709738</v>
      </c>
      <c r="W134" t="str">
        <f t="shared" si="130"/>
        <v>53 Skilled construction and building trades</v>
      </c>
      <c r="X134" s="27">
        <f t="shared" si="131"/>
        <v>2.5289982074396769E-2</v>
      </c>
      <c r="Y134" s="27">
        <f t="shared" si="131"/>
        <v>5.9402583213999799E-3</v>
      </c>
      <c r="Z134" s="27">
        <f t="shared" si="131"/>
        <v>1.9625438497595238E-2</v>
      </c>
      <c r="AA134" s="27">
        <f t="shared" si="131"/>
        <v>2.4735999803617709E-2</v>
      </c>
      <c r="AB134" s="27">
        <f t="shared" si="132"/>
        <v>4.4361438301212947E-2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-1.0404526171542443</v>
      </c>
      <c r="C135" s="27">
        <f t="shared" si="125"/>
        <v>-0.2016855579216168</v>
      </c>
      <c r="D135" s="27">
        <f t="shared" si="125"/>
        <v>-0.27120314492317643</v>
      </c>
      <c r="E135" s="27">
        <f t="shared" si="125"/>
        <v>-0.21582767585924856</v>
      </c>
      <c r="F135" s="27">
        <f t="shared" si="126"/>
        <v>-0.48703082078242499</v>
      </c>
      <c r="L135" t="str">
        <f t="shared" si="127"/>
        <v>54 Textiles, printing and other skilled trades</v>
      </c>
      <c r="M135" s="27">
        <f t="shared" si="128"/>
        <v>-0.69719360366031058</v>
      </c>
      <c r="N135" s="27">
        <f t="shared" si="128"/>
        <v>-0.35214601531949485</v>
      </c>
      <c r="O135" s="27">
        <f t="shared" si="128"/>
        <v>-0.18920333944054724</v>
      </c>
      <c r="P135" s="27">
        <f t="shared" si="128"/>
        <v>-0.20742224691565925</v>
      </c>
      <c r="Q135" s="27">
        <f t="shared" si="129"/>
        <v>-0.39662558635620648</v>
      </c>
      <c r="W135" t="str">
        <f t="shared" si="130"/>
        <v>54 Textiles, printing and other skilled trades</v>
      </c>
      <c r="X135" s="27">
        <f t="shared" si="131"/>
        <v>-0.34325901349392307</v>
      </c>
      <c r="Y135" s="27">
        <f t="shared" si="131"/>
        <v>0.15046045739787317</v>
      </c>
      <c r="Z135" s="27">
        <f t="shared" si="131"/>
        <v>-8.1999805482635857E-2</v>
      </c>
      <c r="AA135" s="27">
        <f t="shared" si="131"/>
        <v>-8.4054289435790963E-3</v>
      </c>
      <c r="AB135" s="27">
        <f t="shared" si="132"/>
        <v>-9.0405234426214953E-2</v>
      </c>
    </row>
    <row r="136" spans="1:28" x14ac:dyDescent="0.2">
      <c r="A136" t="str">
        <f t="shared" si="124"/>
        <v>61 Caring personal service occupations</v>
      </c>
      <c r="B136" s="27">
        <f t="shared" si="125"/>
        <v>-1.3413700971959734</v>
      </c>
      <c r="C136" s="27">
        <f t="shared" si="125"/>
        <v>-0.24410492800012662</v>
      </c>
      <c r="D136" s="27">
        <f t="shared" si="125"/>
        <v>2.1587683490473708</v>
      </c>
      <c r="E136" s="27">
        <f t="shared" si="125"/>
        <v>2.7287316465695106</v>
      </c>
      <c r="F136" s="27">
        <f t="shared" si="126"/>
        <v>4.8874999956168814</v>
      </c>
      <c r="L136" t="str">
        <f t="shared" si="127"/>
        <v>61 Caring personal service occupations</v>
      </c>
      <c r="M136" s="27">
        <f t="shared" si="128"/>
        <v>-6.5276998168013467E-2</v>
      </c>
      <c r="N136" s="27">
        <f t="shared" si="128"/>
        <v>-0.21666106156176168</v>
      </c>
      <c r="O136" s="27">
        <f t="shared" si="128"/>
        <v>0.66519407841135347</v>
      </c>
      <c r="P136" s="27">
        <f t="shared" si="128"/>
        <v>0.62083575171233063</v>
      </c>
      <c r="Q136" s="27">
        <f t="shared" si="129"/>
        <v>1.2860298301236841</v>
      </c>
      <c r="W136" t="str">
        <f t="shared" si="130"/>
        <v>61 Caring personal service occupations</v>
      </c>
      <c r="X136" s="27">
        <f t="shared" si="131"/>
        <v>-1.2760930990279711</v>
      </c>
      <c r="Y136" s="27">
        <f t="shared" si="131"/>
        <v>-2.7443866438339626E-2</v>
      </c>
      <c r="Z136" s="27">
        <f t="shared" si="131"/>
        <v>1.4935742706360067</v>
      </c>
      <c r="AA136" s="27">
        <f t="shared" si="131"/>
        <v>2.1078958948571689</v>
      </c>
      <c r="AB136" s="27">
        <f t="shared" si="132"/>
        <v>3.6014701654931756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5.9389793687521397E-2</v>
      </c>
      <c r="C137" s="27">
        <f t="shared" si="125"/>
        <v>-0.89863388325732885</v>
      </c>
      <c r="D137" s="27">
        <f t="shared" si="125"/>
        <v>-4.7616280890483864E-2</v>
      </c>
      <c r="E137" s="27">
        <f t="shared" si="125"/>
        <v>6.4445332629106566E-2</v>
      </c>
      <c r="F137" s="27">
        <f t="shared" si="126"/>
        <v>1.6829051738622702E-2</v>
      </c>
      <c r="L137" t="str">
        <f t="shared" si="127"/>
        <v>62 Leisure, travel and related personal service occupations</v>
      </c>
      <c r="M137" s="27">
        <f t="shared" si="128"/>
        <v>8.7603896576756046E-2</v>
      </c>
      <c r="N137" s="27">
        <f t="shared" si="128"/>
        <v>-0.1379437364538596</v>
      </c>
      <c r="O137" s="27">
        <f t="shared" si="128"/>
        <v>-2.859707574614756E-2</v>
      </c>
      <c r="P137" s="27">
        <f t="shared" si="128"/>
        <v>9.5418652952159899E-2</v>
      </c>
      <c r="Q137" s="27">
        <f t="shared" si="129"/>
        <v>6.6821577206012339E-2</v>
      </c>
      <c r="W137" t="str">
        <f t="shared" si="130"/>
        <v>62 Leisure, travel and related personal service occupations</v>
      </c>
      <c r="X137" s="27">
        <f t="shared" si="131"/>
        <v>-2.8214102889223547E-2</v>
      </c>
      <c r="Y137" s="27">
        <f t="shared" si="131"/>
        <v>-0.7606901468034768</v>
      </c>
      <c r="Z137" s="27">
        <f t="shared" si="131"/>
        <v>-1.9019205144337636E-2</v>
      </c>
      <c r="AA137" s="27">
        <f t="shared" si="131"/>
        <v>-3.0973320323045783E-2</v>
      </c>
      <c r="AB137" s="27">
        <f t="shared" si="132"/>
        <v>-4.999252546738342E-2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-3.5179591741211796E-2</v>
      </c>
      <c r="C138" s="27">
        <f t="shared" si="125"/>
        <v>6.1455854537539739E-2</v>
      </c>
      <c r="D138" s="27">
        <f t="shared" si="125"/>
        <v>-6.4196762267477669E-2</v>
      </c>
      <c r="E138" s="27">
        <f t="shared" si="125"/>
        <v>2.3515026359787222E-2</v>
      </c>
      <c r="F138" s="27">
        <f t="shared" si="126"/>
        <v>-4.0681735907690447E-2</v>
      </c>
      <c r="L138" t="str">
        <f t="shared" si="127"/>
        <v>63 Community and civil enforcement occupations</v>
      </c>
      <c r="M138" s="27">
        <f t="shared" si="128"/>
        <v>-4.5653372648424756E-2</v>
      </c>
      <c r="N138" s="27">
        <f t="shared" si="128"/>
        <v>6.7851435433891827E-2</v>
      </c>
      <c r="O138" s="27">
        <f t="shared" si="128"/>
        <v>-7.659433917797287E-2</v>
      </c>
      <c r="P138" s="27">
        <f t="shared" si="128"/>
        <v>2.5011220726100125E-2</v>
      </c>
      <c r="Q138" s="27">
        <f t="shared" si="129"/>
        <v>-5.1583118451872745E-2</v>
      </c>
      <c r="W138" t="str">
        <f t="shared" si="130"/>
        <v>63 Community and civil enforcement occupations</v>
      </c>
      <c r="X138" s="27">
        <f t="shared" si="131"/>
        <v>1.0473780907213313E-2</v>
      </c>
      <c r="Y138" s="27">
        <f t="shared" si="131"/>
        <v>-6.3955808963522126E-3</v>
      </c>
      <c r="Z138" s="27">
        <f t="shared" si="131"/>
        <v>1.2397576910495298E-2</v>
      </c>
      <c r="AA138" s="27">
        <f t="shared" si="131"/>
        <v>-1.4961943663132776E-3</v>
      </c>
      <c r="AB138" s="27">
        <f t="shared" si="132"/>
        <v>1.090138254418202E-2</v>
      </c>
    </row>
    <row r="139" spans="1:28" x14ac:dyDescent="0.2">
      <c r="A139" t="str">
        <f t="shared" si="124"/>
        <v>71 Sales occupations</v>
      </c>
      <c r="B139" s="27">
        <f t="shared" si="125"/>
        <v>0.36240226791637298</v>
      </c>
      <c r="C139" s="27">
        <f t="shared" si="125"/>
        <v>-0.77059030026729758</v>
      </c>
      <c r="D139" s="27">
        <f t="shared" si="125"/>
        <v>-1.2876951647403985</v>
      </c>
      <c r="E139" s="27">
        <f t="shared" si="125"/>
        <v>-0.80498914010312461</v>
      </c>
      <c r="F139" s="27">
        <f t="shared" si="126"/>
        <v>-2.0926843048435231</v>
      </c>
      <c r="L139" t="str">
        <f t="shared" si="127"/>
        <v>71 Sales occupations</v>
      </c>
      <c r="M139" s="27">
        <f t="shared" si="128"/>
        <v>0.22850732505691607</v>
      </c>
      <c r="N139" s="27">
        <f t="shared" si="128"/>
        <v>-0.33176120719381696</v>
      </c>
      <c r="O139" s="27">
        <f t="shared" si="128"/>
        <v>-0.49065734623947321</v>
      </c>
      <c r="P139" s="27">
        <f t="shared" si="128"/>
        <v>-0.2455004500622282</v>
      </c>
      <c r="Q139" s="27">
        <f t="shared" si="129"/>
        <v>-0.73615779630170142</v>
      </c>
      <c r="W139" t="str">
        <f t="shared" si="130"/>
        <v>71 Sales occupations</v>
      </c>
      <c r="X139" s="27">
        <f t="shared" si="131"/>
        <v>0.13389494285940096</v>
      </c>
      <c r="Y139" s="27">
        <f t="shared" si="131"/>
        <v>-0.4388290930734513</v>
      </c>
      <c r="Z139" s="27">
        <f t="shared" si="131"/>
        <v>-0.79703781850091637</v>
      </c>
      <c r="AA139" s="27">
        <f t="shared" si="131"/>
        <v>-0.55948869004092039</v>
      </c>
      <c r="AB139" s="27">
        <f t="shared" si="132"/>
        <v>-1.3565265085418368</v>
      </c>
    </row>
    <row r="140" spans="1:28" x14ac:dyDescent="0.2">
      <c r="A140" t="str">
        <f t="shared" si="124"/>
        <v>72 Customer service occupations</v>
      </c>
      <c r="B140" s="27">
        <f t="shared" si="125"/>
        <v>0.52728354777203812</v>
      </c>
      <c r="C140" s="27">
        <f t="shared" si="125"/>
        <v>4.724759353196184E-2</v>
      </c>
      <c r="D140" s="27">
        <f t="shared" si="125"/>
        <v>1.4287176544420843</v>
      </c>
      <c r="E140" s="27">
        <f t="shared" si="125"/>
        <v>1.0986377997479257</v>
      </c>
      <c r="F140" s="27">
        <f t="shared" si="126"/>
        <v>2.5273554541900101</v>
      </c>
      <c r="L140" t="str">
        <f t="shared" si="127"/>
        <v>72 Customer service occupations</v>
      </c>
      <c r="M140" s="27">
        <f t="shared" si="128"/>
        <v>-2.828178832216155E-2</v>
      </c>
      <c r="N140" s="27">
        <f t="shared" si="128"/>
        <v>0.2072701925764795</v>
      </c>
      <c r="O140" s="27">
        <f t="shared" si="128"/>
        <v>0.81413367905790501</v>
      </c>
      <c r="P140" s="27">
        <f t="shared" si="128"/>
        <v>0.63924306059347824</v>
      </c>
      <c r="Q140" s="27">
        <f t="shared" si="129"/>
        <v>1.4533767396513833</v>
      </c>
      <c r="W140" t="str">
        <f t="shared" si="130"/>
        <v>72 Customer service occupations</v>
      </c>
      <c r="X140" s="27">
        <f t="shared" si="131"/>
        <v>0.55556533609419922</v>
      </c>
      <c r="Y140" s="27">
        <f t="shared" si="131"/>
        <v>-0.16002259904450211</v>
      </c>
      <c r="Z140" s="27">
        <f t="shared" si="131"/>
        <v>0.61458397538415577</v>
      </c>
      <c r="AA140" s="27">
        <f t="shared" si="131"/>
        <v>0.45939473915445861</v>
      </c>
      <c r="AB140" s="27">
        <f t="shared" si="132"/>
        <v>1.0739787145386144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-0.53609920623391005</v>
      </c>
      <c r="C141" s="27">
        <f t="shared" si="125"/>
        <v>-1.3799681979623353</v>
      </c>
      <c r="D141" s="27">
        <f t="shared" si="125"/>
        <v>1.0440477557284167</v>
      </c>
      <c r="E141" s="27">
        <f t="shared" si="125"/>
        <v>-0.75787340083179089</v>
      </c>
      <c r="F141" s="27">
        <f t="shared" si="126"/>
        <v>0.28617435489662579</v>
      </c>
      <c r="L141" t="str">
        <f t="shared" si="127"/>
        <v>81 Process, plant and machine operatives</v>
      </c>
      <c r="M141" s="27">
        <f t="shared" si="128"/>
        <v>-0.49060758564707729</v>
      </c>
      <c r="N141" s="27">
        <f t="shared" si="128"/>
        <v>-1.0263340807079686</v>
      </c>
      <c r="O141" s="27">
        <f t="shared" si="128"/>
        <v>0.74113953926324161</v>
      </c>
      <c r="P141" s="27">
        <f t="shared" si="128"/>
        <v>-0.55752186541340887</v>
      </c>
      <c r="Q141" s="27">
        <f t="shared" si="129"/>
        <v>0.18361767384983274</v>
      </c>
      <c r="W141" t="str">
        <f t="shared" si="130"/>
        <v>81 Process, plant and machine operatives</v>
      </c>
      <c r="X141" s="27">
        <f t="shared" si="131"/>
        <v>-4.5491620586855852E-2</v>
      </c>
      <c r="Y141" s="27">
        <f t="shared" si="131"/>
        <v>-0.3536341172543549</v>
      </c>
      <c r="Z141" s="27">
        <f t="shared" si="131"/>
        <v>0.30290821646517485</v>
      </c>
      <c r="AA141" s="27">
        <f t="shared" si="131"/>
        <v>-0.20035153541836714</v>
      </c>
      <c r="AB141" s="27">
        <f t="shared" si="132"/>
        <v>0.10255668104680771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1.2289972503019069</v>
      </c>
      <c r="C142" s="27">
        <f t="shared" si="125"/>
        <v>-1.3134777837577776</v>
      </c>
      <c r="D142" s="27">
        <f t="shared" si="125"/>
        <v>0.51896713312153153</v>
      </c>
      <c r="E142" s="27">
        <f t="shared" si="125"/>
        <v>9.3317947897141096E-2</v>
      </c>
      <c r="F142" s="27">
        <f t="shared" si="126"/>
        <v>0.61228508101867263</v>
      </c>
      <c r="L142" t="str">
        <f t="shared" si="127"/>
        <v>82 Transport and mobile machine drivers and operatives</v>
      </c>
      <c r="M142" s="27">
        <f t="shared" si="128"/>
        <v>1.2620143821938861</v>
      </c>
      <c r="N142" s="27">
        <f t="shared" si="128"/>
        <v>-1.2926897771253323</v>
      </c>
      <c r="O142" s="27">
        <f t="shared" si="128"/>
        <v>0.31475539721514245</v>
      </c>
      <c r="P142" s="27">
        <f t="shared" si="128"/>
        <v>-1.2101840997740254E-2</v>
      </c>
      <c r="Q142" s="27">
        <f t="shared" si="129"/>
        <v>0.3026535562174022</v>
      </c>
      <c r="W142" t="str">
        <f t="shared" si="130"/>
        <v>82 Transport and mobile machine drivers and operatives</v>
      </c>
      <c r="X142" s="27">
        <f t="shared" si="131"/>
        <v>-3.301713189200034E-2</v>
      </c>
      <c r="Y142" s="27">
        <f t="shared" si="131"/>
        <v>-2.0788006632443845E-2</v>
      </c>
      <c r="Z142" s="27">
        <f t="shared" si="131"/>
        <v>0.20421173590639452</v>
      </c>
      <c r="AA142" s="27">
        <f t="shared" si="131"/>
        <v>0.10541978889487069</v>
      </c>
      <c r="AB142" s="27">
        <f t="shared" si="132"/>
        <v>0.30963152480126521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-0.44728503984405954</v>
      </c>
      <c r="C143" s="27">
        <f t="shared" si="125"/>
        <v>-0.82610761311807046</v>
      </c>
      <c r="D143" s="27">
        <f t="shared" si="125"/>
        <v>-0.7213135183567867</v>
      </c>
      <c r="E143" s="27">
        <f t="shared" si="125"/>
        <v>-0.22480695202748979</v>
      </c>
      <c r="F143" s="27">
        <f t="shared" si="126"/>
        <v>-0.94612047038427649</v>
      </c>
      <c r="L143" t="str">
        <f t="shared" si="127"/>
        <v>91 Elementary trades and related occupations</v>
      </c>
      <c r="M143" s="27">
        <f t="shared" si="128"/>
        <v>-0.32792832914259096</v>
      </c>
      <c r="N143" s="27">
        <f t="shared" si="128"/>
        <v>-0.53826846922216021</v>
      </c>
      <c r="O143" s="27">
        <f t="shared" si="128"/>
        <v>-0.56850748747871682</v>
      </c>
      <c r="P143" s="27">
        <f t="shared" si="128"/>
        <v>-0.18601511969289541</v>
      </c>
      <c r="Q143" s="27">
        <f t="shared" si="129"/>
        <v>-0.75452260717161224</v>
      </c>
      <c r="W143" t="str">
        <f t="shared" si="130"/>
        <v>91 Elementary trades and related occupations</v>
      </c>
      <c r="X143" s="27">
        <f t="shared" si="131"/>
        <v>-0.11935671070147902</v>
      </c>
      <c r="Y143" s="27">
        <f t="shared" si="131"/>
        <v>-0.28783914389591336</v>
      </c>
      <c r="Z143" s="27">
        <f t="shared" si="131"/>
        <v>-0.15280603087806599</v>
      </c>
      <c r="AA143" s="27">
        <f t="shared" si="131"/>
        <v>-3.8791832334595933E-2</v>
      </c>
      <c r="AB143" s="27">
        <f t="shared" si="132"/>
        <v>-0.19159786321266192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0.27882399794812329</v>
      </c>
      <c r="C144" s="27">
        <f t="shared" si="125"/>
        <v>-2.8473843106006669</v>
      </c>
      <c r="D144" s="27">
        <f t="shared" si="125"/>
        <v>1.382610526321411</v>
      </c>
      <c r="E144" s="27">
        <f t="shared" si="125"/>
        <v>-0.36347291312481289</v>
      </c>
      <c r="F144" s="27">
        <f t="shared" si="126"/>
        <v>1.0191376131965981</v>
      </c>
      <c r="L144" t="str">
        <f t="shared" si="127"/>
        <v>92 Elementary administration and service occupations</v>
      </c>
      <c r="M144" s="27">
        <f t="shared" si="128"/>
        <v>2.9881123939530241E-2</v>
      </c>
      <c r="N144" s="27">
        <f t="shared" si="128"/>
        <v>-1.2718466363920093</v>
      </c>
      <c r="O144" s="27">
        <f t="shared" si="128"/>
        <v>1.0697834859232351</v>
      </c>
      <c r="P144" s="27">
        <f t="shared" si="128"/>
        <v>-0.3909106251484058</v>
      </c>
      <c r="Q144" s="27">
        <f t="shared" si="129"/>
        <v>0.67887286077482933</v>
      </c>
      <c r="W144" t="str">
        <f t="shared" si="130"/>
        <v>92 Elementary administration and service occupations</v>
      </c>
      <c r="X144" s="27">
        <f t="shared" si="131"/>
        <v>0.24894287400858239</v>
      </c>
      <c r="Y144" s="27">
        <f t="shared" si="131"/>
        <v>-1.5755376742086753</v>
      </c>
      <c r="Z144" s="27">
        <f t="shared" si="131"/>
        <v>0.31282704039821674</v>
      </c>
      <c r="AA144" s="27">
        <f t="shared" si="131"/>
        <v>2.743771202358225E-2</v>
      </c>
      <c r="AB144" s="27">
        <f t="shared" si="132"/>
        <v>0.34026475242179899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7.4740000000000464</v>
      </c>
      <c r="C146" s="29">
        <f t="shared" ref="C146" si="133">D35-C35</f>
        <v>-6.6730000000001155</v>
      </c>
      <c r="D146" s="29">
        <f>E35-D35</f>
        <v>5.383000000000095</v>
      </c>
      <c r="E146" s="29">
        <f>F35-E35</f>
        <v>10.557999999999993</v>
      </c>
      <c r="F146" s="29">
        <f t="shared" ref="F146" si="134">F35-D35</f>
        <v>15.941000000000088</v>
      </c>
      <c r="L146" s="24" t="str">
        <f>L35</f>
        <v>All occupations</v>
      </c>
      <c r="M146" s="29">
        <f>N35-M35</f>
        <v>5.4322053274628956</v>
      </c>
      <c r="N146" s="29">
        <f t="shared" ref="N146" si="135">O35-N35</f>
        <v>-5.6983371277215156</v>
      </c>
      <c r="O146" s="29">
        <f>P35-O35</f>
        <v>0.98986760325837508</v>
      </c>
      <c r="P146" s="29">
        <f>Q35-P35</f>
        <v>3.0286228676364146</v>
      </c>
      <c r="Q146" s="29">
        <f t="shared" ref="Q146" si="136">Q35-O35</f>
        <v>4.0184904708947897</v>
      </c>
      <c r="W146" s="24" t="str">
        <f>W35</f>
        <v>All occupations</v>
      </c>
      <c r="X146" s="29">
        <f>Y35-X35</f>
        <v>2.0417946725369944</v>
      </c>
      <c r="Y146" s="29">
        <f t="shared" ref="Y146" si="137">Z35-Y35</f>
        <v>-0.97466287227854309</v>
      </c>
      <c r="Z146" s="29">
        <f>AA35-Z35</f>
        <v>4.3931323967417768</v>
      </c>
      <c r="AA146" s="29">
        <f>AB35-AA35</f>
        <v>7.5293771323634928</v>
      </c>
      <c r="AB146" s="29">
        <f t="shared" ref="AB146" si="138">AB35-Z35</f>
        <v>11.92250952910527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14.075073793188906</v>
      </c>
      <c r="C153" s="11">
        <f t="shared" ref="C153:F153" si="143">C8</f>
        <v>16.38430757226136</v>
      </c>
      <c r="D153" s="11">
        <f t="shared" si="143"/>
        <v>16.771752933263773</v>
      </c>
      <c r="E153" s="11">
        <f t="shared" si="143"/>
        <v>15.414725694793834</v>
      </c>
      <c r="F153" s="11">
        <f t="shared" si="143"/>
        <v>16.807839476772752</v>
      </c>
      <c r="H153" s="40">
        <f>IF(D$151-B$151 &lt;&gt; 0,(EXP(LN(D153/B153)/(D$151-B$151))-1)*100,0)</f>
        <v>3.5679917632889691</v>
      </c>
      <c r="I153" s="40">
        <f>IF(F$151-D$151 &lt;&gt; 0,(EXP(LN(F153/D153)/(F$151-D$151))-1)*100,0)</f>
        <v>1.4329791921552371E-2</v>
      </c>
      <c r="L153" s="10" t="str">
        <f>L8</f>
        <v>11 Corporate managers and directors</v>
      </c>
      <c r="M153" s="11">
        <f>M8</f>
        <v>10.23970479657469</v>
      </c>
      <c r="N153" s="11">
        <f t="shared" ref="N153:Q153" si="144">N8</f>
        <v>11.349936433865871</v>
      </c>
      <c r="O153" s="11">
        <f t="shared" si="144"/>
        <v>11.539830530271589</v>
      </c>
      <c r="P153" s="11">
        <f t="shared" si="144"/>
        <v>10.195384886582531</v>
      </c>
      <c r="Q153" s="11">
        <f t="shared" si="144"/>
        <v>10.594095866710525</v>
      </c>
      <c r="S153" s="40">
        <f>IF(O$151-M$151 &lt;&gt; 0,(EXP(LN(O153/M153)/(O$151-M$151))-1)*100,0)</f>
        <v>2.4194404725847107</v>
      </c>
      <c r="T153" s="40">
        <f>IF(Q$151-O$151 &lt;&gt; 0,(EXP(LN(Q153/O153)/(Q$151-O$151))-1)*100,0)</f>
        <v>-0.56842977829792973</v>
      </c>
      <c r="W153" s="10" t="str">
        <f>W8</f>
        <v>11 Corporate managers and directors</v>
      </c>
      <c r="X153" s="11">
        <f>X8</f>
        <v>3.8353689966142106</v>
      </c>
      <c r="Y153" s="11">
        <f t="shared" ref="Y153:AB153" si="145">Y8</f>
        <v>5.0343711383954979</v>
      </c>
      <c r="Z153" s="11">
        <f t="shared" si="145"/>
        <v>5.2319224029921916</v>
      </c>
      <c r="AA153" s="11">
        <f t="shared" si="145"/>
        <v>5.2193408082112924</v>
      </c>
      <c r="AB153" s="11">
        <f t="shared" si="145"/>
        <v>6.2137436100622327</v>
      </c>
      <c r="AD153" s="40">
        <f>IF(Z$151-X$151 &lt;&gt; 0,(EXP(LN(Z153/X153)/(Z$151-X$151))-1)*100,0)</f>
        <v>6.4071541481897087</v>
      </c>
      <c r="AE153" s="40">
        <f>IF(AB$151-Z$151 &lt;&gt; 0,(EXP(LN(AB153/Z153)/(AB$151-Z$151))-1)*100,0)</f>
        <v>1.1531633665131658</v>
      </c>
    </row>
    <row r="154" spans="1:31" x14ac:dyDescent="0.2">
      <c r="A154" s="10" t="str">
        <f t="shared" si="142"/>
        <v>12 Other managers and proprietors</v>
      </c>
      <c r="B154" s="11">
        <f t="shared" si="142"/>
        <v>8.569141045014792</v>
      </c>
      <c r="C154" s="11">
        <f t="shared" ref="C154:F178" si="146">C9</f>
        <v>8.6230699611979169</v>
      </c>
      <c r="D154" s="11">
        <f t="shared" si="146"/>
        <v>9.2079997698991463</v>
      </c>
      <c r="E154" s="11">
        <f t="shared" si="146"/>
        <v>11.201432671406764</v>
      </c>
      <c r="F154" s="11">
        <f t="shared" si="146"/>
        <v>13.126649206519824</v>
      </c>
      <c r="H154" s="40">
        <f t="shared" ref="H154:H177" si="147">IF(D$151-B$151 &lt;&gt; 0,(EXP(LN(D154/B154)/(D$151-B$151))-1)*100,0)</f>
        <v>1.4484933882912721</v>
      </c>
      <c r="I154" s="40">
        <f t="shared" ref="I154:I180" si="148">IF(F$151-D$151 &lt;&gt; 0,(EXP(LN(F154/D154)/(F$151-D$151))-1)*100,0)</f>
        <v>2.3919715316329748</v>
      </c>
      <c r="L154" s="10" t="str">
        <f t="shared" ref="L154:Q154" si="149">L9</f>
        <v>12 Other managers and proprietors</v>
      </c>
      <c r="M154" s="11">
        <f t="shared" si="149"/>
        <v>5.2049040709653296</v>
      </c>
      <c r="N154" s="11">
        <f t="shared" si="149"/>
        <v>5.1930847085267278</v>
      </c>
      <c r="O154" s="11">
        <f t="shared" si="149"/>
        <v>5.4121373793351042</v>
      </c>
      <c r="P154" s="11">
        <f t="shared" si="149"/>
        <v>6.7628830109423852</v>
      </c>
      <c r="Q154" s="11">
        <f t="shared" si="149"/>
        <v>7.8563276555573696</v>
      </c>
      <c r="S154" s="40">
        <f t="shared" ref="S154:S177" si="150">IF(O$151-M$151 &lt;&gt; 0,(EXP(LN(O154/M154)/(O$151-M$151))-1)*100,0)</f>
        <v>0.78391308411926985</v>
      </c>
      <c r="T154" s="40">
        <f t="shared" ref="T154:T177" si="151">IF(Q$151-O$151 &lt;&gt; 0,(EXP(LN(Q154/O154)/(Q$151-O$151))-1)*100,0)</f>
        <v>2.5156221549457181</v>
      </c>
      <c r="W154" s="10" t="str">
        <f t="shared" ref="W154:AB154" si="152">W9</f>
        <v>12 Other managers and proprietors</v>
      </c>
      <c r="X154" s="11">
        <f t="shared" si="152"/>
        <v>3.3642369740494633</v>
      </c>
      <c r="Y154" s="11">
        <f t="shared" si="152"/>
        <v>3.4299852526711887</v>
      </c>
      <c r="Z154" s="11">
        <f t="shared" si="152"/>
        <v>3.7958623905640381</v>
      </c>
      <c r="AA154" s="11">
        <f t="shared" si="152"/>
        <v>4.4385496604643784</v>
      </c>
      <c r="AB154" s="11">
        <f t="shared" si="152"/>
        <v>5.2703215509624259</v>
      </c>
      <c r="AD154" s="40">
        <f t="shared" ref="AD154:AD177" si="153">IF(Z$151-X$151 &lt;&gt; 0,(EXP(LN(Z154/X154)/(Z$151-X$151))-1)*100,0)</f>
        <v>2.4435868651437209</v>
      </c>
      <c r="AE154" s="40">
        <f t="shared" ref="AE154:AE177" si="154">IF(AB$151-Z$151 &lt;&gt; 0,(EXP(LN(AB154/Z154)/(AB$151-Z$151))-1)*100,0)</f>
        <v>2.2119742518203367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12.661478123899222</v>
      </c>
      <c r="C155" s="11">
        <f t="shared" si="146"/>
        <v>14.286470420528968</v>
      </c>
      <c r="D155" s="11">
        <f t="shared" si="146"/>
        <v>14.722326766226542</v>
      </c>
      <c r="E155" s="11">
        <f t="shared" si="146"/>
        <v>15.160959020902132</v>
      </c>
      <c r="F155" s="11">
        <f t="shared" si="146"/>
        <v>16.512705674743216</v>
      </c>
      <c r="H155" s="40">
        <f t="shared" si="147"/>
        <v>3.0619626781615006</v>
      </c>
      <c r="I155" s="40">
        <f t="shared" si="148"/>
        <v>0.76803407534868917</v>
      </c>
      <c r="L155" s="10" t="str">
        <f t="shared" ref="L155:Q155" si="155">L10</f>
        <v>21 Science, research, engineering and technology professionals</v>
      </c>
      <c r="M155" s="11">
        <f t="shared" si="155"/>
        <v>10.571705340241778</v>
      </c>
      <c r="N155" s="11">
        <f t="shared" si="155"/>
        <v>12.0274227021381</v>
      </c>
      <c r="O155" s="11">
        <f t="shared" si="155"/>
        <v>11.924537091491363</v>
      </c>
      <c r="P155" s="11">
        <f t="shared" si="155"/>
        <v>11.882269527331085</v>
      </c>
      <c r="Q155" s="11">
        <f t="shared" si="155"/>
        <v>12.501214456516781</v>
      </c>
      <c r="S155" s="40">
        <f t="shared" si="150"/>
        <v>2.437576633066918</v>
      </c>
      <c r="T155" s="40">
        <f t="shared" si="151"/>
        <v>0.31534669761030809</v>
      </c>
      <c r="W155" s="10" t="str">
        <f t="shared" ref="W155:AB155" si="156">W10</f>
        <v>21 Science, research, engineering and technology professionals</v>
      </c>
      <c r="X155" s="11">
        <f t="shared" si="156"/>
        <v>2.089772783657446</v>
      </c>
      <c r="Y155" s="11">
        <f t="shared" si="156"/>
        <v>2.2590477183908546</v>
      </c>
      <c r="Z155" s="11">
        <f t="shared" si="156"/>
        <v>2.7977896747351898</v>
      </c>
      <c r="AA155" s="11">
        <f t="shared" si="156"/>
        <v>3.2786894935710547</v>
      </c>
      <c r="AB155" s="11">
        <f t="shared" si="156"/>
        <v>4.0114912182264417</v>
      </c>
      <c r="AD155" s="40">
        <f t="shared" si="153"/>
        <v>6.0091125507784504</v>
      </c>
      <c r="AE155" s="40">
        <f t="shared" si="154"/>
        <v>2.4313080844886814</v>
      </c>
    </row>
    <row r="156" spans="1:31" x14ac:dyDescent="0.2">
      <c r="A156" s="10" t="str">
        <f t="shared" si="142"/>
        <v>22 Health professionals</v>
      </c>
      <c r="B156" s="11">
        <f t="shared" si="142"/>
        <v>10.492650563621151</v>
      </c>
      <c r="C156" s="11">
        <f t="shared" si="146"/>
        <v>11.251308081476056</v>
      </c>
      <c r="D156" s="11">
        <f t="shared" si="146"/>
        <v>11.356100554208062</v>
      </c>
      <c r="E156" s="11">
        <f t="shared" si="146"/>
        <v>12.35562440736482</v>
      </c>
      <c r="F156" s="11">
        <f t="shared" si="146"/>
        <v>13.869780809997222</v>
      </c>
      <c r="H156" s="40">
        <f t="shared" si="147"/>
        <v>1.5941740521181247</v>
      </c>
      <c r="I156" s="40">
        <f t="shared" si="148"/>
        <v>1.3419736281632622</v>
      </c>
      <c r="L156" s="10" t="str">
        <f t="shared" ref="L156:Q156" si="157">L11</f>
        <v>22 Health professionals</v>
      </c>
      <c r="M156" s="11">
        <f t="shared" si="157"/>
        <v>2.8796144889868063</v>
      </c>
      <c r="N156" s="11">
        <f t="shared" si="157"/>
        <v>2.987739106525829</v>
      </c>
      <c r="O156" s="11">
        <f t="shared" si="157"/>
        <v>3.1133950834489368</v>
      </c>
      <c r="P156" s="11">
        <f t="shared" si="157"/>
        <v>3.3102157879787377</v>
      </c>
      <c r="Q156" s="11">
        <f t="shared" si="157"/>
        <v>3.6358475847316134</v>
      </c>
      <c r="S156" s="40">
        <f t="shared" si="150"/>
        <v>1.5733969729484487</v>
      </c>
      <c r="T156" s="40">
        <f t="shared" si="151"/>
        <v>1.0395559555949285</v>
      </c>
      <c r="W156" s="10" t="str">
        <f t="shared" ref="W156:AB156" si="158">W11</f>
        <v>22 Health professionals</v>
      </c>
      <c r="X156" s="11">
        <f t="shared" si="158"/>
        <v>7.6130360746343406</v>
      </c>
      <c r="Y156" s="11">
        <f t="shared" si="158"/>
        <v>8.2635689749502372</v>
      </c>
      <c r="Z156" s="11">
        <f t="shared" si="158"/>
        <v>8.2427054707591143</v>
      </c>
      <c r="AA156" s="11">
        <f t="shared" si="158"/>
        <v>9.0454086193860963</v>
      </c>
      <c r="AB156" s="11">
        <f t="shared" si="158"/>
        <v>10.233933225265622</v>
      </c>
      <c r="AD156" s="40">
        <f t="shared" si="153"/>
        <v>1.602028509163822</v>
      </c>
      <c r="AE156" s="40">
        <f t="shared" si="154"/>
        <v>1.4529905023007217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12.468977626341951</v>
      </c>
      <c r="C157" s="11">
        <f t="shared" si="146"/>
        <v>11.412934549200969</v>
      </c>
      <c r="D157" s="11">
        <f t="shared" si="146"/>
        <v>12.147344562645632</v>
      </c>
      <c r="E157" s="11">
        <f t="shared" si="146"/>
        <v>13.269305325131501</v>
      </c>
      <c r="F157" s="11">
        <f t="shared" si="146"/>
        <v>15.087954669364786</v>
      </c>
      <c r="H157" s="40">
        <f t="shared" si="147"/>
        <v>-0.52130005624112519</v>
      </c>
      <c r="I157" s="40">
        <f t="shared" si="148"/>
        <v>1.4557349671154185</v>
      </c>
      <c r="L157" s="10" t="str">
        <f t="shared" ref="L157:Q157" si="159">L12</f>
        <v>23 Teaching and other educational professionals</v>
      </c>
      <c r="M157" s="11">
        <f t="shared" si="159"/>
        <v>4.2079540852003543</v>
      </c>
      <c r="N157" s="11">
        <f t="shared" si="159"/>
        <v>3.8163647273465466</v>
      </c>
      <c r="O157" s="11">
        <f t="shared" si="159"/>
        <v>4.0853991452638736</v>
      </c>
      <c r="P157" s="11">
        <f t="shared" si="159"/>
        <v>4.6093034709258651</v>
      </c>
      <c r="Q157" s="11">
        <f t="shared" si="159"/>
        <v>5.0968969207514077</v>
      </c>
      <c r="S157" s="40">
        <f t="shared" si="150"/>
        <v>-0.58939880082666818</v>
      </c>
      <c r="T157" s="40">
        <f t="shared" si="151"/>
        <v>1.4856779173268997</v>
      </c>
      <c r="W157" s="10" t="str">
        <f t="shared" ref="W157:AB157" si="160">W12</f>
        <v>23 Teaching and other educational professionals</v>
      </c>
      <c r="X157" s="11">
        <f t="shared" si="160"/>
        <v>8.261023541141606</v>
      </c>
      <c r="Y157" s="11">
        <f t="shared" si="160"/>
        <v>7.5965698218544349</v>
      </c>
      <c r="Z157" s="11">
        <f t="shared" si="160"/>
        <v>8.0619454173817573</v>
      </c>
      <c r="AA157" s="11">
        <f t="shared" si="160"/>
        <v>8.660001854205623</v>
      </c>
      <c r="AB157" s="11">
        <f t="shared" si="160"/>
        <v>9.9910577486133896</v>
      </c>
      <c r="AD157" s="40">
        <f t="shared" si="153"/>
        <v>-0.48668385615805443</v>
      </c>
      <c r="AE157" s="40">
        <f t="shared" si="154"/>
        <v>1.4405139840550474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11.250870299353792</v>
      </c>
      <c r="C158" s="11">
        <f t="shared" si="146"/>
        <v>13.115158030224777</v>
      </c>
      <c r="D158" s="11">
        <f t="shared" si="146"/>
        <v>14.394573828170653</v>
      </c>
      <c r="E158" s="11">
        <f t="shared" si="146"/>
        <v>15.920014962222769</v>
      </c>
      <c r="F158" s="11">
        <f t="shared" si="146"/>
        <v>17.963631787478011</v>
      </c>
      <c r="H158" s="40">
        <f t="shared" si="147"/>
        <v>5.0515679032211214</v>
      </c>
      <c r="I158" s="40">
        <f t="shared" si="148"/>
        <v>1.4876093134788659</v>
      </c>
      <c r="L158" s="10" t="str">
        <f t="shared" ref="L158:Q158" si="161">L13</f>
        <v>24 Business, media and public service professionals</v>
      </c>
      <c r="M158" s="11">
        <f t="shared" si="161"/>
        <v>6.8176318580117323</v>
      </c>
      <c r="N158" s="11">
        <f t="shared" si="161"/>
        <v>7.6153020277143764</v>
      </c>
      <c r="O158" s="11">
        <f t="shared" si="161"/>
        <v>8.226341932265834</v>
      </c>
      <c r="P158" s="11">
        <f t="shared" si="161"/>
        <v>9.0621248462607067</v>
      </c>
      <c r="Q158" s="11">
        <f t="shared" si="161"/>
        <v>9.7510010065497799</v>
      </c>
      <c r="S158" s="40">
        <f t="shared" si="150"/>
        <v>3.8280367574459406</v>
      </c>
      <c r="T158" s="40">
        <f t="shared" si="151"/>
        <v>1.1399721252774331</v>
      </c>
      <c r="W158" s="10" t="str">
        <f t="shared" ref="W158:AB158" si="162">W13</f>
        <v>24 Business, media and public service professionals</v>
      </c>
      <c r="X158" s="11">
        <f t="shared" si="162"/>
        <v>4.4332384413420858</v>
      </c>
      <c r="Y158" s="11">
        <f t="shared" si="162"/>
        <v>5.4998560025103842</v>
      </c>
      <c r="Z158" s="11">
        <f t="shared" si="162"/>
        <v>6.1682318959048263</v>
      </c>
      <c r="AA158" s="11">
        <f t="shared" si="162"/>
        <v>6.8578901159620731</v>
      </c>
      <c r="AB158" s="11">
        <f t="shared" si="162"/>
        <v>8.2126307809282295</v>
      </c>
      <c r="AD158" s="40">
        <f t="shared" si="153"/>
        <v>6.8286943359092689</v>
      </c>
      <c r="AE158" s="40">
        <f t="shared" si="154"/>
        <v>1.926733659632518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4.3682106990779292</v>
      </c>
      <c r="C159" s="11">
        <f t="shared" si="146"/>
        <v>5.1064086395977615</v>
      </c>
      <c r="D159" s="11">
        <f t="shared" si="146"/>
        <v>5.5246710323494979</v>
      </c>
      <c r="E159" s="11">
        <f t="shared" si="146"/>
        <v>4.7167619413497768</v>
      </c>
      <c r="F159" s="11">
        <f t="shared" si="146"/>
        <v>4.9138840408115438</v>
      </c>
      <c r="H159" s="40">
        <f t="shared" si="147"/>
        <v>4.8094806416881353</v>
      </c>
      <c r="I159" s="40">
        <f t="shared" si="148"/>
        <v>-0.77801783676146874</v>
      </c>
      <c r="L159" s="10" t="str">
        <f t="shared" ref="L159:Q159" si="163">L14</f>
        <v>31 Science, engineering and technology associate professionals</v>
      </c>
      <c r="M159" s="11">
        <f t="shared" si="163"/>
        <v>3.3595088075724049</v>
      </c>
      <c r="N159" s="11">
        <f t="shared" si="163"/>
        <v>4.05765085082664</v>
      </c>
      <c r="O159" s="11">
        <f t="shared" si="163"/>
        <v>4.2426324537010336</v>
      </c>
      <c r="P159" s="11">
        <f t="shared" si="163"/>
        <v>3.3878998651293579</v>
      </c>
      <c r="Q159" s="11">
        <f t="shared" si="163"/>
        <v>3.34887604427013</v>
      </c>
      <c r="S159" s="40">
        <f t="shared" si="150"/>
        <v>4.778439277582569</v>
      </c>
      <c r="T159" s="40">
        <f t="shared" si="151"/>
        <v>-1.5646905605745887</v>
      </c>
      <c r="W159" s="10" t="str">
        <f t="shared" ref="W159:AB159" si="164">W14</f>
        <v>31 Science, engineering and technology associate professionals</v>
      </c>
      <c r="X159" s="11">
        <f t="shared" si="164"/>
        <v>1.0087018915055244</v>
      </c>
      <c r="Y159" s="11">
        <f t="shared" si="164"/>
        <v>1.0487577887711301</v>
      </c>
      <c r="Z159" s="11">
        <f t="shared" si="164"/>
        <v>1.2820385786484776</v>
      </c>
      <c r="AA159" s="11">
        <f t="shared" si="164"/>
        <v>1.3288620762204206</v>
      </c>
      <c r="AB159" s="11">
        <f t="shared" si="164"/>
        <v>1.565007996541413</v>
      </c>
      <c r="AD159" s="40">
        <f t="shared" si="153"/>
        <v>4.9126004059832251</v>
      </c>
      <c r="AE159" s="40">
        <f t="shared" si="154"/>
        <v>1.3384749937813911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4.7776987387194101</v>
      </c>
      <c r="C160" s="11">
        <f t="shared" si="146"/>
        <v>4.9951212603164947</v>
      </c>
      <c r="D160" s="11">
        <f t="shared" si="146"/>
        <v>5.1677111918501017</v>
      </c>
      <c r="E160" s="11">
        <f t="shared" si="146"/>
        <v>5.3532126231048016</v>
      </c>
      <c r="F160" s="11">
        <f t="shared" si="146"/>
        <v>6.0794086376445104</v>
      </c>
      <c r="H160" s="40">
        <f t="shared" si="147"/>
        <v>1.5817977564408725</v>
      </c>
      <c r="I160" s="40">
        <f t="shared" si="148"/>
        <v>1.0890713176993083</v>
      </c>
      <c r="L160" s="10" t="str">
        <f t="shared" ref="L160:Q160" si="165">L15</f>
        <v>32 Health and social care associate professionals</v>
      </c>
      <c r="M160" s="11">
        <f t="shared" si="165"/>
        <v>1.164101241097121</v>
      </c>
      <c r="N160" s="11">
        <f t="shared" si="165"/>
        <v>1.1127827417239593</v>
      </c>
      <c r="O160" s="11">
        <f t="shared" si="165"/>
        <v>1.1564455709893877</v>
      </c>
      <c r="P160" s="11">
        <f t="shared" si="165"/>
        <v>1.0614725436748407</v>
      </c>
      <c r="Q160" s="11">
        <f t="shared" si="165"/>
        <v>1.1421787182777516</v>
      </c>
      <c r="S160" s="40">
        <f t="shared" si="150"/>
        <v>-0.13187665412803806</v>
      </c>
      <c r="T160" s="40">
        <f>IF(Q$151-O$151 &lt;&gt; 0,(EXP(LN(Q160/O160)/(Q$151-O$151))-1)*100,0)</f>
        <v>-8.2722720305361541E-2</v>
      </c>
      <c r="W160" s="10" t="str">
        <f t="shared" ref="W160:AB160" si="166">W15</f>
        <v>32 Health and social care associate professionals</v>
      </c>
      <c r="X160" s="11">
        <f t="shared" si="166"/>
        <v>3.6135974976222944</v>
      </c>
      <c r="Y160" s="11">
        <f t="shared" si="166"/>
        <v>3.8823385185925288</v>
      </c>
      <c r="Z160" s="11">
        <f t="shared" si="166"/>
        <v>4.0112656208607129</v>
      </c>
      <c r="AA160" s="11">
        <f t="shared" si="166"/>
        <v>4.2917400794299629</v>
      </c>
      <c r="AB160" s="11">
        <f t="shared" si="166"/>
        <v>4.9372299193667564</v>
      </c>
      <c r="AD160" s="40">
        <f t="shared" si="153"/>
        <v>2.1100123947449756</v>
      </c>
      <c r="AE160" s="40">
        <f t="shared" si="154"/>
        <v>1.3942814961551253</v>
      </c>
    </row>
    <row r="161" spans="1:31" x14ac:dyDescent="0.2">
      <c r="A161" s="10" t="str">
        <f t="shared" si="142"/>
        <v>33 Protective service occupations</v>
      </c>
      <c r="B161" s="11">
        <f t="shared" si="142"/>
        <v>2.3054525607915179</v>
      </c>
      <c r="C161" s="11">
        <f t="shared" si="146"/>
        <v>2.4132849854337022</v>
      </c>
      <c r="D161" s="11">
        <f t="shared" si="146"/>
        <v>2.4773041842048955</v>
      </c>
      <c r="E161" s="11">
        <f t="shared" si="146"/>
        <v>2.8339547014789335</v>
      </c>
      <c r="F161" s="11">
        <f t="shared" si="146"/>
        <v>3.2062320233055663</v>
      </c>
      <c r="H161" s="40">
        <f t="shared" si="147"/>
        <v>1.4482662162142557</v>
      </c>
      <c r="I161" s="40">
        <f t="shared" si="148"/>
        <v>1.7343717334926234</v>
      </c>
      <c r="L161" s="10" t="str">
        <f t="shared" ref="L161:Q161" si="167">L16</f>
        <v>33 Protective service occupations</v>
      </c>
      <c r="M161" s="11">
        <f t="shared" si="167"/>
        <v>1.8561635068389244</v>
      </c>
      <c r="N161" s="11">
        <f t="shared" si="167"/>
        <v>1.9121511547951815</v>
      </c>
      <c r="O161" s="11">
        <f t="shared" si="167"/>
        <v>1.9237296409062012</v>
      </c>
      <c r="P161" s="11">
        <f t="shared" si="167"/>
        <v>2.1194736524410933</v>
      </c>
      <c r="Q161" s="11">
        <f t="shared" si="167"/>
        <v>2.2687021150067261</v>
      </c>
      <c r="S161" s="40">
        <f t="shared" si="150"/>
        <v>0.71764474088573671</v>
      </c>
      <c r="T161" s="40">
        <f t="shared" si="151"/>
        <v>1.1056819042366772</v>
      </c>
      <c r="W161" s="10" t="str">
        <f t="shared" ref="W161:AB161" si="168">W16</f>
        <v>33 Protective service occupations</v>
      </c>
      <c r="X161" s="11">
        <f t="shared" si="168"/>
        <v>0.44928905395258967</v>
      </c>
      <c r="Y161" s="11">
        <f t="shared" si="168"/>
        <v>0.50113383063851835</v>
      </c>
      <c r="Z161" s="11">
        <f t="shared" si="168"/>
        <v>0.55357454329869182</v>
      </c>
      <c r="AA161" s="11">
        <f t="shared" si="168"/>
        <v>0.71448104903784038</v>
      </c>
      <c r="AB161" s="11">
        <f t="shared" si="168"/>
        <v>0.9375299082988402</v>
      </c>
      <c r="AD161" s="40">
        <f t="shared" si="153"/>
        <v>4.2629610099616411</v>
      </c>
      <c r="AE161" s="40">
        <f t="shared" si="154"/>
        <v>3.5747597792652908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2.8960758265384285</v>
      </c>
      <c r="C162" s="11">
        <f t="shared" si="146"/>
        <v>3.3076295169597087</v>
      </c>
      <c r="D162" s="11">
        <f t="shared" si="146"/>
        <v>3.118835232672847</v>
      </c>
      <c r="E162" s="11">
        <f t="shared" si="146"/>
        <v>2.8573939109864996</v>
      </c>
      <c r="F162" s="11">
        <f t="shared" si="146"/>
        <v>3.2185430208035362</v>
      </c>
      <c r="H162" s="40">
        <f t="shared" si="147"/>
        <v>1.4930959898662888</v>
      </c>
      <c r="I162" s="40">
        <f t="shared" si="148"/>
        <v>0.21001468848851346</v>
      </c>
      <c r="L162" s="10" t="str">
        <f t="shared" ref="L162:Q162" si="169">L17</f>
        <v>34 Culture, media and sports occupations</v>
      </c>
      <c r="M162" s="11">
        <f t="shared" si="169"/>
        <v>1.6095416727090004</v>
      </c>
      <c r="N162" s="11">
        <f t="shared" si="169"/>
        <v>1.9397090145635034</v>
      </c>
      <c r="O162" s="11">
        <f t="shared" si="169"/>
        <v>1.6835081998175825</v>
      </c>
      <c r="P162" s="11">
        <f t="shared" si="169"/>
        <v>1.519090516640289</v>
      </c>
      <c r="Q162" s="11">
        <f t="shared" si="169"/>
        <v>1.6439751241263156</v>
      </c>
      <c r="S162" s="40">
        <f t="shared" si="150"/>
        <v>0.90265694011073538</v>
      </c>
      <c r="T162" s="40">
        <f t="shared" si="151"/>
        <v>-0.15829235258458807</v>
      </c>
      <c r="W162" s="10" t="str">
        <f t="shared" ref="W162:AB162" si="170">W17</f>
        <v>34 Culture, media and sports occupations</v>
      </c>
      <c r="X162" s="11">
        <f t="shared" si="170"/>
        <v>1.2865341538294255</v>
      </c>
      <c r="Y162" s="11">
        <f t="shared" si="170"/>
        <v>1.3679205023962049</v>
      </c>
      <c r="Z162" s="11">
        <f t="shared" si="170"/>
        <v>1.4353270328552648</v>
      </c>
      <c r="AA162" s="11">
        <f t="shared" si="170"/>
        <v>1.3383033943462119</v>
      </c>
      <c r="AB162" s="11">
        <f t="shared" si="170"/>
        <v>1.574567896677225</v>
      </c>
      <c r="AD162" s="40">
        <f t="shared" si="153"/>
        <v>2.2129467299856431</v>
      </c>
      <c r="AE162" s="40">
        <f t="shared" si="154"/>
        <v>0.61916335815381807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12.572881594575957</v>
      </c>
      <c r="C163" s="11">
        <f t="shared" si="146"/>
        <v>13.571712470942368</v>
      </c>
      <c r="D163" s="11">
        <f t="shared" si="146"/>
        <v>14.020916982354004</v>
      </c>
      <c r="E163" s="11">
        <f t="shared" si="146"/>
        <v>13.293986061518599</v>
      </c>
      <c r="F163" s="11">
        <f t="shared" si="146"/>
        <v>13.878848011071481</v>
      </c>
      <c r="H163" s="40">
        <f t="shared" si="147"/>
        <v>2.2041000546205058</v>
      </c>
      <c r="I163" s="40">
        <f t="shared" si="148"/>
        <v>-6.7872485915820846E-2</v>
      </c>
      <c r="L163" s="10" t="str">
        <f t="shared" ref="L163:Q163" si="171">L18</f>
        <v>35 Business and public service associate professionals</v>
      </c>
      <c r="M163" s="11">
        <f t="shared" si="171"/>
        <v>6.8584763989137665</v>
      </c>
      <c r="N163" s="11">
        <f t="shared" si="171"/>
        <v>7.1957626818230791</v>
      </c>
      <c r="O163" s="11">
        <f t="shared" si="171"/>
        <v>7.460452477424707</v>
      </c>
      <c r="P163" s="11">
        <f t="shared" si="171"/>
        <v>6.7756807165405624</v>
      </c>
      <c r="Q163" s="11">
        <f t="shared" si="171"/>
        <v>6.6444727503386503</v>
      </c>
      <c r="S163" s="40">
        <f t="shared" si="150"/>
        <v>1.6968506655683502</v>
      </c>
      <c r="T163" s="40">
        <f t="shared" si="151"/>
        <v>-0.76923097485164238</v>
      </c>
      <c r="W163" s="10" t="str">
        <f t="shared" ref="W163:AB163" si="172">W18</f>
        <v>35 Business and public service associate professionals</v>
      </c>
      <c r="X163" s="11">
        <f t="shared" si="172"/>
        <v>5.7144051956621986</v>
      </c>
      <c r="Y163" s="11">
        <f t="shared" si="172"/>
        <v>6.3759497891192822</v>
      </c>
      <c r="Z163" s="11">
        <f t="shared" si="172"/>
        <v>6.5604645049292971</v>
      </c>
      <c r="AA163" s="11">
        <f t="shared" si="172"/>
        <v>6.5183053449780539</v>
      </c>
      <c r="AB163" s="11">
        <f t="shared" si="172"/>
        <v>7.2343752607328282</v>
      </c>
      <c r="AD163" s="40">
        <f t="shared" si="153"/>
        <v>2.7999045992109561</v>
      </c>
      <c r="AE163" s="40">
        <f t="shared" si="154"/>
        <v>0.65401337244324065</v>
      </c>
    </row>
    <row r="164" spans="1:31" x14ac:dyDescent="0.2">
      <c r="A164" s="10" t="str">
        <f t="shared" si="142"/>
        <v>41 Administrative occupations</v>
      </c>
      <c r="B164" s="11">
        <f t="shared" si="142"/>
        <v>24.58661901131363</v>
      </c>
      <c r="C164" s="11">
        <f t="shared" si="146"/>
        <v>24.481518372859124</v>
      </c>
      <c r="D164" s="11">
        <f t="shared" si="146"/>
        <v>25.572748238492249</v>
      </c>
      <c r="E164" s="11">
        <f t="shared" si="146"/>
        <v>23.598072315562547</v>
      </c>
      <c r="F164" s="11">
        <f t="shared" si="146"/>
        <v>22.965090394403433</v>
      </c>
      <c r="H164" s="40">
        <f t="shared" si="147"/>
        <v>0.78959922617178879</v>
      </c>
      <c r="I164" s="40">
        <f t="shared" si="148"/>
        <v>-0.71444898232843057</v>
      </c>
      <c r="L164" s="10" t="str">
        <f t="shared" ref="L164:Q164" si="173">L19</f>
        <v>41 Administrative occupations</v>
      </c>
      <c r="M164" s="11">
        <f t="shared" si="173"/>
        <v>8.2484697634515722</v>
      </c>
      <c r="N164" s="11">
        <f t="shared" si="173"/>
        <v>8.092043467643645</v>
      </c>
      <c r="O164" s="11">
        <f t="shared" si="173"/>
        <v>9.5049210785744283</v>
      </c>
      <c r="P164" s="11">
        <f t="shared" si="173"/>
        <v>9.1085590053280292</v>
      </c>
      <c r="Q164" s="11">
        <f t="shared" si="173"/>
        <v>10.075232929809763</v>
      </c>
      <c r="S164" s="40">
        <f t="shared" si="150"/>
        <v>2.8762264375351565</v>
      </c>
      <c r="T164" s="40">
        <f t="shared" si="151"/>
        <v>0.38922588673926395</v>
      </c>
      <c r="W164" s="10" t="str">
        <f t="shared" ref="W164:AB164" si="174">W19</f>
        <v>41 Administrative occupations</v>
      </c>
      <c r="X164" s="11">
        <f t="shared" si="174"/>
        <v>16.338149247862077</v>
      </c>
      <c r="Y164" s="11">
        <f t="shared" si="174"/>
        <v>16.389474905215469</v>
      </c>
      <c r="Z164" s="11">
        <f t="shared" si="174"/>
        <v>16.067827159917819</v>
      </c>
      <c r="AA164" s="11">
        <f t="shared" si="174"/>
        <v>14.4895133102345</v>
      </c>
      <c r="AB164" s="11">
        <f t="shared" si="174"/>
        <v>12.889857464593655</v>
      </c>
      <c r="AD164" s="40">
        <f t="shared" si="153"/>
        <v>-0.33312108126347661</v>
      </c>
      <c r="AE164" s="40">
        <f t="shared" si="154"/>
        <v>-1.4584480977731906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5.8027835881543917</v>
      </c>
      <c r="C165" s="11">
        <f t="shared" si="146"/>
        <v>5.2467688111439639</v>
      </c>
      <c r="D165" s="11">
        <f t="shared" si="146"/>
        <v>5.0972805929152596</v>
      </c>
      <c r="E165" s="11">
        <f t="shared" si="146"/>
        <v>5.4504067611953788</v>
      </c>
      <c r="F165" s="11">
        <f t="shared" si="146"/>
        <v>4.1203029906361186</v>
      </c>
      <c r="H165" s="40">
        <f t="shared" si="147"/>
        <v>-2.5592914300910596</v>
      </c>
      <c r="I165" s="40">
        <f t="shared" si="148"/>
        <v>-1.4085226989741684</v>
      </c>
      <c r="L165" s="10" t="str">
        <f t="shared" ref="L165:Q165" si="175">L20</f>
        <v>42 Secretarial and related occupations</v>
      </c>
      <c r="M165" s="11">
        <f t="shared" si="175"/>
        <v>0.52193288649264358</v>
      </c>
      <c r="N165" s="11">
        <f t="shared" si="175"/>
        <v>0.42229295620396479</v>
      </c>
      <c r="O165" s="11">
        <f t="shared" si="175"/>
        <v>0.42187416323995874</v>
      </c>
      <c r="P165" s="11">
        <f t="shared" si="175"/>
        <v>0.52456639136321637</v>
      </c>
      <c r="Q165" s="11">
        <f t="shared" si="175"/>
        <v>0.65224472253451915</v>
      </c>
      <c r="S165" s="40">
        <f>IF(O$151-M$151 &lt;&gt; 0,(EXP(LN(O165/M165)/(O$151-M$151))-1)*100,0)</f>
        <v>-4.167315636144564</v>
      </c>
      <c r="T165" s="40">
        <f t="shared" si="151"/>
        <v>2.9473510779725265</v>
      </c>
      <c r="W165" s="10" t="str">
        <f t="shared" ref="W165:AB165" si="176">W20</f>
        <v>42 Secretarial and related occupations</v>
      </c>
      <c r="X165" s="11">
        <f t="shared" si="176"/>
        <v>5.2808507016617474</v>
      </c>
      <c r="Y165" s="11">
        <f t="shared" si="176"/>
        <v>4.8244758549400011</v>
      </c>
      <c r="Z165" s="11">
        <f t="shared" si="176"/>
        <v>4.6754064296752995</v>
      </c>
      <c r="AA165" s="11">
        <f t="shared" si="176"/>
        <v>4.925840369832164</v>
      </c>
      <c r="AB165" s="11">
        <f t="shared" si="176"/>
        <v>3.4680582681016014</v>
      </c>
      <c r="AD165" s="40">
        <f t="shared" si="153"/>
        <v>-2.406005023073432</v>
      </c>
      <c r="AE165" s="40">
        <f t="shared" si="154"/>
        <v>-1.9717760238288085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3.9863019213236006</v>
      </c>
      <c r="C166" s="11">
        <f t="shared" si="146"/>
        <v>4.0469041836870749</v>
      </c>
      <c r="D166" s="11">
        <f t="shared" si="146"/>
        <v>3.8790587985688894</v>
      </c>
      <c r="E166" s="11">
        <f t="shared" si="146"/>
        <v>3.842750391747328</v>
      </c>
      <c r="F166" s="11">
        <f t="shared" si="146"/>
        <v>4.066832944415907</v>
      </c>
      <c r="H166" s="40">
        <f t="shared" si="147"/>
        <v>-0.5439435970374884</v>
      </c>
      <c r="I166" s="40">
        <f t="shared" si="148"/>
        <v>0.31564380049768914</v>
      </c>
      <c r="L166" s="10" t="str">
        <f t="shared" ref="L166:Q166" si="177">L21</f>
        <v>51 Skilled agricultural and related trades</v>
      </c>
      <c r="M166" s="11">
        <f t="shared" si="177"/>
        <v>3.0273120693892399</v>
      </c>
      <c r="N166" s="11">
        <f t="shared" si="177"/>
        <v>3.4455647895676722</v>
      </c>
      <c r="O166" s="11">
        <f t="shared" si="177"/>
        <v>3.1362634448541833</v>
      </c>
      <c r="P166" s="11">
        <f t="shared" si="177"/>
        <v>3.0469346842142384</v>
      </c>
      <c r="Q166" s="11">
        <f t="shared" si="177"/>
        <v>3.1786603651867655</v>
      </c>
      <c r="S166" s="40">
        <f t="shared" si="150"/>
        <v>0.70964584891242133</v>
      </c>
      <c r="T166" s="40">
        <f t="shared" si="151"/>
        <v>8.9558303617676138E-2</v>
      </c>
      <c r="W166" s="10" t="str">
        <f t="shared" ref="W166:AB166" si="178">W21</f>
        <v>51 Skilled agricultural and related trades</v>
      </c>
      <c r="X166" s="11">
        <f t="shared" si="178"/>
        <v>0.95898985193436648</v>
      </c>
      <c r="Y166" s="11">
        <f t="shared" si="178"/>
        <v>0.60133939411940274</v>
      </c>
      <c r="Z166" s="11">
        <f t="shared" si="178"/>
        <v>0.74279535371470529</v>
      </c>
      <c r="AA166" s="11">
        <f t="shared" si="178"/>
        <v>0.79581570753308994</v>
      </c>
      <c r="AB166" s="11">
        <f t="shared" si="178"/>
        <v>0.8881725792291405</v>
      </c>
      <c r="AD166" s="40">
        <f t="shared" si="153"/>
        <v>-4.9808735603271703</v>
      </c>
      <c r="AE166" s="40">
        <f t="shared" si="154"/>
        <v>1.198764913797068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11.897006590629855</v>
      </c>
      <c r="C167" s="11">
        <f t="shared" si="146"/>
        <v>12.457807997275252</v>
      </c>
      <c r="D167" s="11">
        <f t="shared" si="146"/>
        <v>10.469485954910363</v>
      </c>
      <c r="E167" s="11">
        <f t="shared" si="146"/>
        <v>9.805930881689898</v>
      </c>
      <c r="F167" s="11">
        <f t="shared" si="146"/>
        <v>8.8476950473204781</v>
      </c>
      <c r="H167" s="40">
        <f t="shared" si="147"/>
        <v>-2.5240377054060237</v>
      </c>
      <c r="I167" s="40">
        <f t="shared" si="148"/>
        <v>-1.1157814524096143</v>
      </c>
      <c r="L167" s="10" t="str">
        <f t="shared" ref="L167:Q167" si="179">L22</f>
        <v>52 Skilled metal, electrical and electronic trades</v>
      </c>
      <c r="M167" s="11">
        <f t="shared" si="179"/>
        <v>11.759658605062564</v>
      </c>
      <c r="N167" s="11">
        <f t="shared" si="179"/>
        <v>12.234995663619065</v>
      </c>
      <c r="O167" s="11">
        <f t="shared" si="179"/>
        <v>10.298923964676739</v>
      </c>
      <c r="P167" s="11">
        <f t="shared" si="179"/>
        <v>9.4270872960819556</v>
      </c>
      <c r="Q167" s="11">
        <f t="shared" si="179"/>
        <v>8.3500870068429744</v>
      </c>
      <c r="S167" s="40">
        <f t="shared" si="150"/>
        <v>-2.6178345440743933</v>
      </c>
      <c r="T167" s="40">
        <f t="shared" si="151"/>
        <v>-1.3887168578336384</v>
      </c>
      <c r="W167" s="10" t="str">
        <f t="shared" ref="W167:AB167" si="180">W22</f>
        <v>52 Skilled metal, electrical and electronic trades</v>
      </c>
      <c r="X167" s="11">
        <f t="shared" si="180"/>
        <v>0.13734798556729283</v>
      </c>
      <c r="Y167" s="11">
        <f t="shared" si="180"/>
        <v>0.22281233365618097</v>
      </c>
      <c r="Z167" s="11">
        <f t="shared" si="180"/>
        <v>0.17056199023362739</v>
      </c>
      <c r="AA167" s="11">
        <f t="shared" si="180"/>
        <v>0.37884358560794418</v>
      </c>
      <c r="AB167" s="11">
        <f t="shared" si="180"/>
        <v>0.49760804047751384</v>
      </c>
      <c r="AD167" s="40">
        <f t="shared" si="153"/>
        <v>4.4268053512938721</v>
      </c>
      <c r="AE167" s="40">
        <f t="shared" si="154"/>
        <v>7.3990258777015372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9.4122050481344299</v>
      </c>
      <c r="C168" s="11">
        <f t="shared" si="146"/>
        <v>9.8405118721169753</v>
      </c>
      <c r="D168" s="11">
        <f t="shared" si="146"/>
        <v>8.3130552293061246</v>
      </c>
      <c r="E168" s="11">
        <f t="shared" si="146"/>
        <v>8.4085476341001133</v>
      </c>
      <c r="F168" s="11">
        <f t="shared" si="146"/>
        <v>7.7340028980102549</v>
      </c>
      <c r="H168" s="40">
        <f t="shared" si="147"/>
        <v>-2.4530135382539897</v>
      </c>
      <c r="I168" s="40">
        <f t="shared" si="148"/>
        <v>-0.48018096302627766</v>
      </c>
      <c r="L168" s="10" t="str">
        <f t="shared" ref="L168:Q168" si="181">L23</f>
        <v>53 Skilled construction and building trades</v>
      </c>
      <c r="M168" s="11">
        <f t="shared" si="181"/>
        <v>9.3134547963993057</v>
      </c>
      <c r="N168" s="11">
        <f t="shared" si="181"/>
        <v>9.7164716383074659</v>
      </c>
      <c r="O168" s="11">
        <f t="shared" si="181"/>
        <v>8.1830747371752111</v>
      </c>
      <c r="P168" s="11">
        <f t="shared" si="181"/>
        <v>8.2589417034716117</v>
      </c>
      <c r="Q168" s="11">
        <f t="shared" si="181"/>
        <v>7.5596609675781137</v>
      </c>
      <c r="S168" s="40">
        <f t="shared" si="150"/>
        <v>-2.5546451752911925</v>
      </c>
      <c r="T168" s="40">
        <f t="shared" si="151"/>
        <v>-0.52688454248309702</v>
      </c>
      <c r="W168" s="10" t="str">
        <f t="shared" ref="W168:AB168" si="182">W23</f>
        <v>53 Skilled construction and building trades</v>
      </c>
      <c r="X168" s="11">
        <f t="shared" si="182"/>
        <v>9.8750251735128219E-2</v>
      </c>
      <c r="Y168" s="11">
        <f t="shared" si="182"/>
        <v>0.12404023380952499</v>
      </c>
      <c r="Z168" s="11">
        <f t="shared" si="182"/>
        <v>0.12998049213092497</v>
      </c>
      <c r="AA168" s="11">
        <f t="shared" si="182"/>
        <v>0.14960593062852021</v>
      </c>
      <c r="AB168" s="11">
        <f t="shared" si="182"/>
        <v>0.17434193043213791</v>
      </c>
      <c r="AD168" s="40">
        <f t="shared" si="153"/>
        <v>5.649633084519512</v>
      </c>
      <c r="AE168" s="40">
        <f t="shared" si="154"/>
        <v>1.9768465897148646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7.4638276642111565</v>
      </c>
      <c r="C169" s="11">
        <f t="shared" si="146"/>
        <v>6.4233750470569122</v>
      </c>
      <c r="D169" s="11">
        <f t="shared" si="146"/>
        <v>6.2216894891352954</v>
      </c>
      <c r="E169" s="11">
        <f t="shared" si="146"/>
        <v>5.950486344212119</v>
      </c>
      <c r="F169" s="11">
        <f t="shared" si="146"/>
        <v>5.7346586683528704</v>
      </c>
      <c r="H169" s="40">
        <f t="shared" si="147"/>
        <v>-3.5750669760385545</v>
      </c>
      <c r="I169" s="40">
        <f t="shared" si="148"/>
        <v>-0.54194787102009867</v>
      </c>
      <c r="L169" s="10" t="str">
        <f t="shared" ref="L169:Q169" si="183">L24</f>
        <v>54 Textiles, printing and other skilled trades</v>
      </c>
      <c r="M169" s="11">
        <f t="shared" si="183"/>
        <v>4.7054123219896695</v>
      </c>
      <c r="N169" s="11">
        <f t="shared" si="183"/>
        <v>4.0082187183293589</v>
      </c>
      <c r="O169" s="11">
        <f t="shared" si="183"/>
        <v>3.6560727030098641</v>
      </c>
      <c r="P169" s="11">
        <f t="shared" si="183"/>
        <v>3.4668693635693169</v>
      </c>
      <c r="Q169" s="11">
        <f t="shared" si="183"/>
        <v>3.2594471166536576</v>
      </c>
      <c r="S169" s="40">
        <f t="shared" si="150"/>
        <v>-4.9212578474754132</v>
      </c>
      <c r="T169" s="40">
        <f t="shared" si="151"/>
        <v>-0.76262352022969937</v>
      </c>
      <c r="W169" s="10" t="str">
        <f t="shared" ref="W169:AB169" si="184">W24</f>
        <v>54 Textiles, printing and other skilled trades</v>
      </c>
      <c r="X169" s="11">
        <f t="shared" si="184"/>
        <v>2.7584153422214799</v>
      </c>
      <c r="Y169" s="11">
        <f t="shared" si="184"/>
        <v>2.4151563287275568</v>
      </c>
      <c r="Z169" s="11">
        <f t="shared" si="184"/>
        <v>2.56561678612543</v>
      </c>
      <c r="AA169" s="11">
        <f t="shared" si="184"/>
        <v>2.4836169806427941</v>
      </c>
      <c r="AB169" s="11">
        <f t="shared" si="184"/>
        <v>2.475211551699215</v>
      </c>
      <c r="AD169" s="40">
        <f t="shared" si="153"/>
        <v>-1.438699399853427</v>
      </c>
      <c r="AE169" s="40">
        <f t="shared" si="154"/>
        <v>-0.23886788448683749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20.725183578513199</v>
      </c>
      <c r="C170" s="11">
        <f t="shared" si="146"/>
        <v>19.383813481317226</v>
      </c>
      <c r="D170" s="11">
        <f t="shared" si="146"/>
        <v>19.139708553317099</v>
      </c>
      <c r="E170" s="11">
        <f t="shared" si="146"/>
        <v>21.29847690236447</v>
      </c>
      <c r="F170" s="11">
        <f t="shared" si="146"/>
        <v>24.027208548933981</v>
      </c>
      <c r="H170" s="40">
        <f t="shared" si="147"/>
        <v>-1.579087588253969</v>
      </c>
      <c r="I170" s="40">
        <f t="shared" si="148"/>
        <v>1.5276965748210358</v>
      </c>
      <c r="L170" s="10" t="str">
        <f t="shared" ref="L170:Q170" si="185">L25</f>
        <v>61 Caring personal service occupations</v>
      </c>
      <c r="M170" s="11">
        <f t="shared" si="185"/>
        <v>2.984170732788074</v>
      </c>
      <c r="N170" s="11">
        <f t="shared" si="185"/>
        <v>2.9188937346200605</v>
      </c>
      <c r="O170" s="11">
        <f t="shared" si="185"/>
        <v>2.7022326730582988</v>
      </c>
      <c r="P170" s="11">
        <f t="shared" si="185"/>
        <v>3.3674267514696523</v>
      </c>
      <c r="Q170" s="11">
        <f t="shared" si="185"/>
        <v>3.9882625031819829</v>
      </c>
      <c r="S170" s="40">
        <f t="shared" si="150"/>
        <v>-1.9653021126573522</v>
      </c>
      <c r="T170" s="40">
        <f t="shared" si="151"/>
        <v>2.6291502333064765</v>
      </c>
      <c r="W170" s="10" t="str">
        <f t="shared" ref="W170:AB170" si="186">W25</f>
        <v>61 Caring personal service occupations</v>
      </c>
      <c r="X170" s="11">
        <f t="shared" si="186"/>
        <v>17.741012845725127</v>
      </c>
      <c r="Y170" s="11">
        <f t="shared" si="186"/>
        <v>16.464919746697156</v>
      </c>
      <c r="Z170" s="11">
        <f t="shared" si="186"/>
        <v>16.437475880258816</v>
      </c>
      <c r="AA170" s="11">
        <f t="shared" si="186"/>
        <v>17.931050150894823</v>
      </c>
      <c r="AB170" s="11">
        <f t="shared" si="186"/>
        <v>20.038946045751992</v>
      </c>
      <c r="AD170" s="40">
        <f t="shared" si="153"/>
        <v>-1.5147155398448686</v>
      </c>
      <c r="AE170" s="40">
        <f t="shared" si="154"/>
        <v>1.3295194783910391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6.2793451358129992</v>
      </c>
      <c r="C171" s="11">
        <f t="shared" si="146"/>
        <v>6.3387349295005206</v>
      </c>
      <c r="D171" s="11">
        <f t="shared" si="146"/>
        <v>5.4401010462431918</v>
      </c>
      <c r="E171" s="11">
        <f t="shared" si="146"/>
        <v>5.3924847653527079</v>
      </c>
      <c r="F171" s="11">
        <f t="shared" si="146"/>
        <v>5.4569300979818145</v>
      </c>
      <c r="H171" s="40">
        <f t="shared" si="147"/>
        <v>-2.8285859961625137</v>
      </c>
      <c r="I171" s="40">
        <f t="shared" si="148"/>
        <v>2.0593741179597558E-2</v>
      </c>
      <c r="L171" s="10" t="str">
        <f t="shared" ref="L171:Q171" si="187">L26</f>
        <v>62 Leisure, travel and related personal service occupations</v>
      </c>
      <c r="M171" s="11">
        <f t="shared" si="187"/>
        <v>1.7580268631139049</v>
      </c>
      <c r="N171" s="11">
        <f t="shared" si="187"/>
        <v>1.8456307596906609</v>
      </c>
      <c r="O171" s="11">
        <f t="shared" si="187"/>
        <v>1.7076870232368013</v>
      </c>
      <c r="P171" s="11">
        <f t="shared" si="187"/>
        <v>1.6790899474906538</v>
      </c>
      <c r="Q171" s="11">
        <f t="shared" si="187"/>
        <v>1.7745086004428137</v>
      </c>
      <c r="S171" s="40">
        <f t="shared" si="150"/>
        <v>-0.57936005376156841</v>
      </c>
      <c r="T171" s="40">
        <f t="shared" si="151"/>
        <v>0.25621903381036759</v>
      </c>
      <c r="W171" s="10" t="str">
        <f t="shared" ref="W171:AB171" si="188">W26</f>
        <v>62 Leisure, travel and related personal service occupations</v>
      </c>
      <c r="X171" s="11">
        <f t="shared" si="188"/>
        <v>4.5213182726990899</v>
      </c>
      <c r="Y171" s="11">
        <f t="shared" si="188"/>
        <v>4.4931041698098664</v>
      </c>
      <c r="Z171" s="11">
        <f t="shared" si="188"/>
        <v>3.7324140230063896</v>
      </c>
      <c r="AA171" s="11">
        <f t="shared" si="188"/>
        <v>3.7133948178620519</v>
      </c>
      <c r="AB171" s="11">
        <f t="shared" si="188"/>
        <v>3.6824214975390062</v>
      </c>
      <c r="AD171" s="40">
        <f t="shared" si="153"/>
        <v>-3.7623639620695593</v>
      </c>
      <c r="AE171" s="40">
        <f t="shared" si="154"/>
        <v>-8.9857364424661412E-2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0.25574385969834512</v>
      </c>
      <c r="C172" s="11">
        <f t="shared" si="146"/>
        <v>0.22056426795713333</v>
      </c>
      <c r="D172" s="11">
        <f t="shared" si="146"/>
        <v>0.28202012249467306</v>
      </c>
      <c r="E172" s="11">
        <f t="shared" si="146"/>
        <v>0.2178233602271954</v>
      </c>
      <c r="F172" s="11">
        <f t="shared" si="146"/>
        <v>0.24133838658698262</v>
      </c>
      <c r="H172" s="40">
        <f t="shared" si="147"/>
        <v>1.9752964037174081</v>
      </c>
      <c r="I172" s="40">
        <f t="shared" si="148"/>
        <v>-1.0331485232325188</v>
      </c>
      <c r="L172" s="10" t="str">
        <f t="shared" ref="L172:Q172" si="189">L27</f>
        <v>63 Community and civil enforcement occupations</v>
      </c>
      <c r="M172" s="11">
        <f t="shared" si="189"/>
        <v>0.20563789291145076</v>
      </c>
      <c r="N172" s="11">
        <f t="shared" si="189"/>
        <v>0.15998452026302601</v>
      </c>
      <c r="O172" s="11">
        <f t="shared" si="189"/>
        <v>0.22783595569691784</v>
      </c>
      <c r="P172" s="11">
        <f t="shared" si="189"/>
        <v>0.15124161651894497</v>
      </c>
      <c r="Q172" s="11">
        <f t="shared" si="189"/>
        <v>0.17625283724504509</v>
      </c>
      <c r="S172" s="40">
        <f t="shared" si="150"/>
        <v>2.0713417119942346</v>
      </c>
      <c r="T172" s="40">
        <f t="shared" si="151"/>
        <v>-1.6968147368134123</v>
      </c>
      <c r="W172" s="10" t="str">
        <f t="shared" ref="W172:AB172" si="190">W27</f>
        <v>63 Community and civil enforcement occupations</v>
      </c>
      <c r="X172" s="11">
        <f t="shared" si="190"/>
        <v>5.0105966786894184E-2</v>
      </c>
      <c r="Y172" s="11">
        <f t="shared" si="190"/>
        <v>6.0579747694107497E-2</v>
      </c>
      <c r="Z172" s="11">
        <f t="shared" si="190"/>
        <v>5.4184166797755284E-2</v>
      </c>
      <c r="AA172" s="11">
        <f t="shared" si="190"/>
        <v>6.6581743708250582E-2</v>
      </c>
      <c r="AB172" s="11">
        <f t="shared" si="190"/>
        <v>6.5085549341937304E-2</v>
      </c>
      <c r="AD172" s="40">
        <f t="shared" si="153"/>
        <v>1.5772826656795358</v>
      </c>
      <c r="AE172" s="40">
        <f t="shared" si="154"/>
        <v>1.2295901114849572</v>
      </c>
    </row>
    <row r="173" spans="1:31" x14ac:dyDescent="0.2">
      <c r="A173" s="10" t="str">
        <f t="shared" si="142"/>
        <v>71 Sales occupations</v>
      </c>
      <c r="B173" s="11">
        <f t="shared" si="142"/>
        <v>21.24550234040171</v>
      </c>
      <c r="C173" s="11">
        <f t="shared" si="146"/>
        <v>21.607904608318083</v>
      </c>
      <c r="D173" s="11">
        <f t="shared" si="146"/>
        <v>20.837314308050786</v>
      </c>
      <c r="E173" s="11">
        <f t="shared" si="146"/>
        <v>19.549619143310387</v>
      </c>
      <c r="F173" s="11">
        <f t="shared" si="146"/>
        <v>18.744630003207263</v>
      </c>
      <c r="H173" s="40">
        <f t="shared" si="147"/>
        <v>-0.38724589759284722</v>
      </c>
      <c r="I173" s="40">
        <f t="shared" si="148"/>
        <v>-0.70310341401937926</v>
      </c>
      <c r="L173" s="10" t="str">
        <f t="shared" ref="L173:Q173" si="191">L28</f>
        <v>71 Sales occupations</v>
      </c>
      <c r="M173" s="11">
        <f t="shared" si="191"/>
        <v>7.7858774604383223</v>
      </c>
      <c r="N173" s="11">
        <f t="shared" si="191"/>
        <v>8.0143847854952384</v>
      </c>
      <c r="O173" s="11">
        <f t="shared" si="191"/>
        <v>7.6826235783014214</v>
      </c>
      <c r="P173" s="11">
        <f t="shared" si="191"/>
        <v>7.1919662320619482</v>
      </c>
      <c r="Q173" s="11">
        <f t="shared" si="191"/>
        <v>6.94646578199972</v>
      </c>
      <c r="S173" s="40">
        <f t="shared" si="150"/>
        <v>-0.26665205084012156</v>
      </c>
      <c r="T173" s="40">
        <f t="shared" si="151"/>
        <v>-0.66927094497964967</v>
      </c>
      <c r="W173" s="10" t="str">
        <f t="shared" ref="W173:AB173" si="192">W28</f>
        <v>71 Sales occupations</v>
      </c>
      <c r="X173" s="11">
        <f t="shared" si="192"/>
        <v>13.459624879963403</v>
      </c>
      <c r="Y173" s="11">
        <f t="shared" si="192"/>
        <v>13.593519822822804</v>
      </c>
      <c r="Z173" s="11">
        <f t="shared" si="192"/>
        <v>13.154690729749353</v>
      </c>
      <c r="AA173" s="11">
        <f t="shared" si="192"/>
        <v>12.357652911248437</v>
      </c>
      <c r="AB173" s="11">
        <f t="shared" si="192"/>
        <v>11.798164221207516</v>
      </c>
      <c r="AD173" s="40">
        <f t="shared" si="153"/>
        <v>-0.45727231360029874</v>
      </c>
      <c r="AE173" s="40">
        <f t="shared" si="154"/>
        <v>-0.72293720984776266</v>
      </c>
    </row>
    <row r="174" spans="1:31" x14ac:dyDescent="0.2">
      <c r="A174" s="10" t="str">
        <f t="shared" si="142"/>
        <v>72 Customer service occupations</v>
      </c>
      <c r="B174" s="11">
        <f t="shared" si="142"/>
        <v>4.3438373367646923</v>
      </c>
      <c r="C174" s="11">
        <f t="shared" si="146"/>
        <v>4.8711208845367304</v>
      </c>
      <c r="D174" s="11">
        <f t="shared" si="146"/>
        <v>4.9183684780686923</v>
      </c>
      <c r="E174" s="11">
        <f t="shared" si="146"/>
        <v>6.3470861325107766</v>
      </c>
      <c r="F174" s="11">
        <f t="shared" si="146"/>
        <v>7.4457239322587023</v>
      </c>
      <c r="H174" s="40">
        <f t="shared" si="147"/>
        <v>2.5154923231507142</v>
      </c>
      <c r="I174" s="40">
        <f t="shared" si="148"/>
        <v>2.802984861403468</v>
      </c>
      <c r="L174" s="10" t="str">
        <f t="shared" ref="L174:Q174" si="193">L29</f>
        <v>72 Customer service occupations</v>
      </c>
      <c r="M174" s="11">
        <f t="shared" si="193"/>
        <v>1.9154391531399488</v>
      </c>
      <c r="N174" s="11">
        <f t="shared" si="193"/>
        <v>1.8871573648177873</v>
      </c>
      <c r="O174" s="11">
        <f t="shared" si="193"/>
        <v>2.0944275573942668</v>
      </c>
      <c r="P174" s="11">
        <f t="shared" si="193"/>
        <v>2.9085612364521718</v>
      </c>
      <c r="Q174" s="11">
        <f t="shared" si="193"/>
        <v>3.54780429704565</v>
      </c>
      <c r="S174" s="40">
        <f t="shared" si="150"/>
        <v>1.8027234708678064</v>
      </c>
      <c r="T174" s="40">
        <f t="shared" si="151"/>
        <v>3.5761158601191445</v>
      </c>
      <c r="W174" s="10" t="str">
        <f t="shared" ref="W174:AB174" si="194">W29</f>
        <v>72 Customer service occupations</v>
      </c>
      <c r="X174" s="11">
        <f t="shared" si="194"/>
        <v>2.4283981836247444</v>
      </c>
      <c r="Y174" s="11">
        <f t="shared" si="194"/>
        <v>2.9839635197189436</v>
      </c>
      <c r="Z174" s="11">
        <f t="shared" si="194"/>
        <v>2.8239409206744415</v>
      </c>
      <c r="AA174" s="11">
        <f t="shared" si="194"/>
        <v>3.4385248960585972</v>
      </c>
      <c r="AB174" s="11">
        <f t="shared" si="194"/>
        <v>3.8979196352130558</v>
      </c>
      <c r="AD174" s="40">
        <f t="shared" si="153"/>
        <v>3.0640350451381249</v>
      </c>
      <c r="AE174" s="40">
        <f>IF(AB$151-Z$151 &lt;&gt; 0,(EXP(LN(AB174/Z174)/(AB$151-Z$151))-1)*100,0)</f>
        <v>2.1719820201270945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9.7316136421826958</v>
      </c>
      <c r="C175" s="11">
        <f t="shared" si="146"/>
        <v>9.1955144359487857</v>
      </c>
      <c r="D175" s="11">
        <f t="shared" si="146"/>
        <v>7.8155462379864504</v>
      </c>
      <c r="E175" s="11">
        <f t="shared" si="146"/>
        <v>8.8595939937148671</v>
      </c>
      <c r="F175" s="11">
        <f t="shared" si="146"/>
        <v>8.1017205928830762</v>
      </c>
      <c r="H175" s="40">
        <f t="shared" si="147"/>
        <v>-4.2905334472120638</v>
      </c>
      <c r="I175" s="40">
        <f t="shared" si="148"/>
        <v>0.24003161886183566</v>
      </c>
      <c r="L175" s="10" t="str">
        <f t="shared" ref="L175:Q175" si="195">L30</f>
        <v>81 Process, plant and machine operatives</v>
      </c>
      <c r="M175" s="11">
        <f t="shared" si="195"/>
        <v>7.4531887104524319</v>
      </c>
      <c r="N175" s="11">
        <f t="shared" si="195"/>
        <v>6.9625811248053546</v>
      </c>
      <c r="O175" s="11">
        <f t="shared" si="195"/>
        <v>5.936247044097386</v>
      </c>
      <c r="P175" s="11">
        <f t="shared" si="195"/>
        <v>6.6773865833606276</v>
      </c>
      <c r="Q175" s="11">
        <f t="shared" si="195"/>
        <v>6.1198647179472188</v>
      </c>
      <c r="S175" s="40">
        <f t="shared" si="150"/>
        <v>-4.4492787131835909</v>
      </c>
      <c r="T175" s="40">
        <f t="shared" si="151"/>
        <v>0.20329214838987753</v>
      </c>
      <c r="W175" s="10" t="str">
        <f t="shared" ref="W175:AB175" si="196">W30</f>
        <v>81 Process, plant and machine operatives</v>
      </c>
      <c r="X175" s="11">
        <f t="shared" si="196"/>
        <v>2.2784249317302656</v>
      </c>
      <c r="Y175" s="11">
        <f t="shared" si="196"/>
        <v>2.2329333111434098</v>
      </c>
      <c r="Z175" s="11">
        <f t="shared" si="196"/>
        <v>1.8792991938890549</v>
      </c>
      <c r="AA175" s="11">
        <f t="shared" si="196"/>
        <v>2.1822074103542297</v>
      </c>
      <c r="AB175" s="11">
        <f t="shared" si="196"/>
        <v>1.9818558749358626</v>
      </c>
      <c r="AD175" s="40">
        <f t="shared" si="153"/>
        <v>-3.7784739021726965</v>
      </c>
      <c r="AE175" s="40">
        <f t="shared" si="154"/>
        <v>0.35485999677857816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11.711440519597982</v>
      </c>
      <c r="C176" s="11">
        <f t="shared" si="146"/>
        <v>12.940437769899889</v>
      </c>
      <c r="D176" s="11">
        <f t="shared" si="146"/>
        <v>11.626959986142111</v>
      </c>
      <c r="E176" s="11">
        <f t="shared" si="146"/>
        <v>12.145927119263643</v>
      </c>
      <c r="F176" s="11">
        <f t="shared" si="146"/>
        <v>12.239245067160784</v>
      </c>
      <c r="H176" s="40">
        <f t="shared" si="147"/>
        <v>-0.14468818585872123</v>
      </c>
      <c r="I176" s="40">
        <f t="shared" si="148"/>
        <v>0.34272636462246986</v>
      </c>
      <c r="L176" s="10" t="str">
        <f t="shared" ref="L176:Q176" si="197">L31</f>
        <v>82 Transport and mobile machine drivers and operatives</v>
      </c>
      <c r="M176" s="11">
        <f t="shared" si="197"/>
        <v>11.261942711848404</v>
      </c>
      <c r="N176" s="11">
        <f t="shared" si="197"/>
        <v>12.52395709404229</v>
      </c>
      <c r="O176" s="11">
        <f t="shared" si="197"/>
        <v>11.231267316916957</v>
      </c>
      <c r="P176" s="11">
        <f t="shared" si="197"/>
        <v>11.5460227141321</v>
      </c>
      <c r="Q176" s="11">
        <f t="shared" si="197"/>
        <v>11.53392087313436</v>
      </c>
      <c r="S176" s="40">
        <f t="shared" si="150"/>
        <v>-5.4535655213217016E-2</v>
      </c>
      <c r="T176" s="40">
        <f t="shared" si="151"/>
        <v>0.17742869513956983</v>
      </c>
      <c r="W176" s="10" t="str">
        <f t="shared" ref="W176:AB176" si="198">W31</f>
        <v>82 Transport and mobile machine drivers and operatives</v>
      </c>
      <c r="X176" s="11">
        <f t="shared" si="198"/>
        <v>0.44949780774959208</v>
      </c>
      <c r="Y176" s="11">
        <f t="shared" si="198"/>
        <v>0.41648067585759174</v>
      </c>
      <c r="Z176" s="11">
        <f t="shared" si="198"/>
        <v>0.3956926692251479</v>
      </c>
      <c r="AA176" s="11">
        <f t="shared" si="198"/>
        <v>0.59990440513154242</v>
      </c>
      <c r="AB176" s="11">
        <f t="shared" si="198"/>
        <v>0.70532419402641311</v>
      </c>
      <c r="AD176" s="40">
        <f t="shared" si="153"/>
        <v>-2.5176286440305562</v>
      </c>
      <c r="AE176" s="40">
        <f t="shared" si="154"/>
        <v>3.9286737264560445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5.4396012405179484</v>
      </c>
      <c r="C177" s="11">
        <f t="shared" si="146"/>
        <v>4.9923162006738888</v>
      </c>
      <c r="D177" s="11">
        <f t="shared" si="146"/>
        <v>4.1662085875558184</v>
      </c>
      <c r="E177" s="11">
        <f t="shared" si="146"/>
        <v>3.4448950691990317</v>
      </c>
      <c r="F177" s="11">
        <f t="shared" si="146"/>
        <v>3.2200881171715419</v>
      </c>
      <c r="H177" s="40">
        <f t="shared" si="147"/>
        <v>-5.1942257943010102</v>
      </c>
      <c r="I177" s="40">
        <f t="shared" si="148"/>
        <v>-1.7026560518873857</v>
      </c>
      <c r="L177" s="10" t="str">
        <f t="shared" ref="L177:Q178" si="199">L32</f>
        <v>91 Elementary trades and related occupations</v>
      </c>
      <c r="M177" s="11">
        <f t="shared" si="199"/>
        <v>4.1229980951029503</v>
      </c>
      <c r="N177" s="11">
        <f t="shared" si="199"/>
        <v>3.7950697659603594</v>
      </c>
      <c r="O177" s="11">
        <f t="shared" si="199"/>
        <v>3.2568012967381992</v>
      </c>
      <c r="P177" s="11">
        <f t="shared" si="199"/>
        <v>2.6882938092594824</v>
      </c>
      <c r="Q177" s="11">
        <f t="shared" si="199"/>
        <v>2.5022786895665869</v>
      </c>
      <c r="S177" s="40">
        <f t="shared" si="150"/>
        <v>-4.607193607482218</v>
      </c>
      <c r="T177" s="40">
        <f t="shared" si="151"/>
        <v>-1.741613645859208</v>
      </c>
      <c r="W177" s="10" t="str">
        <f t="shared" ref="W177:AB178" si="200">W32</f>
        <v>91 Elementary trades and related occupations</v>
      </c>
      <c r="X177" s="11">
        <f t="shared" si="200"/>
        <v>1.3166031454150082</v>
      </c>
      <c r="Y177" s="11">
        <f t="shared" si="200"/>
        <v>1.1972464347135292</v>
      </c>
      <c r="Z177" s="11">
        <f t="shared" si="200"/>
        <v>0.90940729081761584</v>
      </c>
      <c r="AA177" s="11">
        <f t="shared" si="200"/>
        <v>0.75660125993954985</v>
      </c>
      <c r="AB177" s="11">
        <f t="shared" si="200"/>
        <v>0.71780942760495392</v>
      </c>
      <c r="AD177" s="40">
        <f t="shared" si="153"/>
        <v>-7.133151295727103</v>
      </c>
      <c r="AE177" s="40">
        <f t="shared" si="154"/>
        <v>-1.5648860393518982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29.367477651620302</v>
      </c>
      <c r="C178" s="11">
        <f t="shared" si="146"/>
        <v>29.646301649568425</v>
      </c>
      <c r="D178" s="11">
        <f t="shared" si="146"/>
        <v>26.798917338967758</v>
      </c>
      <c r="E178" s="11">
        <f t="shared" si="146"/>
        <v>28.181527865289169</v>
      </c>
      <c r="F178" s="11">
        <f t="shared" si="146"/>
        <v>27.818054952164356</v>
      </c>
      <c r="H178" s="40">
        <f>IF(D$151-B$151 &lt;&gt; 0,(EXP(LN(D178/B178)/(D$151-B$151))-1)*100,0)</f>
        <v>-1.8138750270341841</v>
      </c>
      <c r="I178" s="40">
        <f t="shared" ref="I178" si="201">IF(F$151-D$151 &lt;&gt; 0,(EXP(LN(F178/D178)/(F$151-D$151))-1)*100,0)</f>
        <v>0.2491350248143176</v>
      </c>
      <c r="L178" s="10" t="str">
        <f t="shared" si="199"/>
        <v>92 Elementary administration and service occupations</v>
      </c>
      <c r="M178" s="11">
        <f t="shared" si="199"/>
        <v>14.183707343993786</v>
      </c>
      <c r="N178" s="11">
        <f t="shared" si="199"/>
        <v>14.213588467933317</v>
      </c>
      <c r="O178" s="11">
        <f t="shared" si="199"/>
        <v>12.941741831541307</v>
      </c>
      <c r="P178" s="11">
        <f t="shared" si="199"/>
        <v>14.011525317464542</v>
      </c>
      <c r="Q178" s="11">
        <f t="shared" si="199"/>
        <v>13.620614692316137</v>
      </c>
      <c r="S178" s="40">
        <f t="shared" ref="S178" si="202">IF(O$151-M$151 &lt;&gt; 0,(EXP(LN(O178/M178)/(O$151-M$151))-1)*100,0)</f>
        <v>-1.8160287471680747</v>
      </c>
      <c r="T178" s="40">
        <f t="shared" ref="T178" si="203">IF(Q$151-O$151 &lt;&gt; 0,(EXP(LN(Q178/O178)/(Q$151-O$151))-1)*100,0)</f>
        <v>0.34142515220190184</v>
      </c>
      <c r="W178" s="10" t="str">
        <f t="shared" si="200"/>
        <v>92 Elementary administration and service occupations</v>
      </c>
      <c r="X178" s="11">
        <f t="shared" si="200"/>
        <v>15.183770307626514</v>
      </c>
      <c r="Y178" s="11">
        <f t="shared" si="200"/>
        <v>15.432713181635096</v>
      </c>
      <c r="Z178" s="11">
        <f t="shared" si="200"/>
        <v>13.857175507426421</v>
      </c>
      <c r="AA178" s="11">
        <f t="shared" si="200"/>
        <v>14.170002547824637</v>
      </c>
      <c r="AB178" s="11">
        <f t="shared" si="200"/>
        <v>14.19744025984822</v>
      </c>
      <c r="AD178" s="40">
        <f t="shared" ref="AD178" si="204">IF(Z$151-X$151 &lt;&gt; 0,(EXP(LN(Z178/X178)/(Z$151-X$151))-1)*100,0)</f>
        <v>-1.8118633300922893</v>
      </c>
      <c r="AE178" s="40">
        <f t="shared" ref="AE178" si="205">IF(AB$151-Z$151 &lt;&gt; 0,(EXP(LN(AB178/Z178)/(AB$151-Z$151))-1)*100,0)</f>
        <v>0.16185417147038805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268.68700000000001</v>
      </c>
      <c r="C180" s="34">
        <f t="shared" si="206"/>
        <v>276.16100000000006</v>
      </c>
      <c r="D180" s="34">
        <f t="shared" si="206"/>
        <v>269.48799999999994</v>
      </c>
      <c r="E180" s="34">
        <f t="shared" si="206"/>
        <v>274.87100000000004</v>
      </c>
      <c r="F180" s="34">
        <f t="shared" si="206"/>
        <v>285.42900000000003</v>
      </c>
      <c r="H180" s="43">
        <f>IF(D$151-B$151 &lt;&gt; 0,(EXP(LN(D180/B180)/(D$151-B$151))-1)*100,0)</f>
        <v>5.9552307332544352E-2</v>
      </c>
      <c r="I180" s="43">
        <f t="shared" si="148"/>
        <v>0.38386454121834834</v>
      </c>
      <c r="L180" s="231" t="str">
        <f t="shared" ref="L180:Q180" si="207">L35</f>
        <v>All occupations</v>
      </c>
      <c r="M180" s="34">
        <f t="shared" si="207"/>
        <v>144.01653567368618</v>
      </c>
      <c r="N180" s="34">
        <f t="shared" si="207"/>
        <v>149.44874100114907</v>
      </c>
      <c r="O180" s="34">
        <f t="shared" si="207"/>
        <v>143.75040387342756</v>
      </c>
      <c r="P180" s="34">
        <f t="shared" si="207"/>
        <v>144.74027147668593</v>
      </c>
      <c r="Q180" s="34">
        <f t="shared" si="207"/>
        <v>147.76889434432235</v>
      </c>
      <c r="S180" s="43">
        <f t="shared" ref="S180" si="208">IF(O$151-M$151 &lt;&gt; 0,(EXP(LN(O180/M180)/(O$151-M$151))-1)*100,0)</f>
        <v>-3.6985855003512924E-2</v>
      </c>
      <c r="T180" s="43">
        <f t="shared" ref="T180" si="209">IF(Q$151-O$151 &lt;&gt; 0,(EXP(LN(Q180/O180)/(Q$151-O$151))-1)*100,0)</f>
        <v>0.18397595771852959</v>
      </c>
      <c r="W180" s="231" t="str">
        <f t="shared" ref="W180:AB180" si="210">W35</f>
        <v>All occupations</v>
      </c>
      <c r="X180" s="34">
        <f t="shared" si="210"/>
        <v>124.6704643263139</v>
      </c>
      <c r="Y180" s="34">
        <f t="shared" si="210"/>
        <v>126.7122589988509</v>
      </c>
      <c r="Z180" s="34">
        <f t="shared" si="210"/>
        <v>125.73759612657236</v>
      </c>
      <c r="AA180" s="34">
        <f t="shared" si="210"/>
        <v>130.13072852331413</v>
      </c>
      <c r="AB180" s="34">
        <f t="shared" si="210"/>
        <v>137.66010565567763</v>
      </c>
      <c r="AD180" s="43">
        <f t="shared" ref="AD180" si="211">IF(Z$151-X$151 &lt;&gt; 0,(EXP(LN(Z180/X180)/(Z$151-X$151))-1)*100,0)</f>
        <v>0.17060925565222096</v>
      </c>
      <c r="AE180" s="43">
        <f t="shared" ref="AE180" si="212">IF(AB$151-Z$151 &lt;&gt; 0,(EXP(LN(AB180/Z180)/(AB$151-Z$151))-1)*100,0)</f>
        <v>0.60576390366582356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Cumbria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22.644214838203698</v>
      </c>
      <c r="C7" s="31">
        <f>'Occ T1'!C8</f>
        <v>25.007377533459277</v>
      </c>
      <c r="D7" s="31">
        <f>'Occ T1'!D8</f>
        <v>25.979752703162919</v>
      </c>
      <c r="E7" s="31">
        <f>'Occ T1'!E8</f>
        <v>26.616158366200597</v>
      </c>
      <c r="F7" s="31">
        <f>'Occ T1'!F8</f>
        <v>29.934488683292578</v>
      </c>
      <c r="H7" s="31">
        <f>C7-B7</f>
        <v>2.3631626952555784</v>
      </c>
      <c r="I7" s="31">
        <f>D7-C7</f>
        <v>0.97237516970364268</v>
      </c>
      <c r="J7" s="31">
        <f>E7-D7</f>
        <v>0.63640566303767798</v>
      </c>
      <c r="K7" s="31">
        <f>F7-E7</f>
        <v>3.3183303170919807</v>
      </c>
      <c r="L7" s="31">
        <f>F7-D7</f>
        <v>3.9547359801296587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14.075073793188906</v>
      </c>
      <c r="C8" s="32">
        <f>'Occ T2'!C8</f>
        <v>16.38430757226136</v>
      </c>
      <c r="D8" s="32">
        <f>'Occ T2'!D8</f>
        <v>16.771752933263773</v>
      </c>
      <c r="E8" s="32">
        <f>'Occ T2'!E8</f>
        <v>15.414725694793834</v>
      </c>
      <c r="F8" s="32">
        <f>'Occ T2'!F8</f>
        <v>16.807839476772752</v>
      </c>
      <c r="H8" s="31">
        <f t="shared" ref="H8:H9" si="0">C8-B8</f>
        <v>2.3092337790724535</v>
      </c>
      <c r="I8" s="31">
        <f t="shared" ref="I8:I9" si="1">D8-C8</f>
        <v>0.38744536100241334</v>
      </c>
      <c r="J8" s="31">
        <f t="shared" ref="J8:J9" si="2">E8-D8</f>
        <v>-1.3570272384699393</v>
      </c>
      <c r="K8" s="31">
        <f t="shared" ref="K8:K9" si="3">F8-E8</f>
        <v>1.3931137819789186</v>
      </c>
      <c r="L8" s="31">
        <f t="shared" ref="L8:L49" si="4">F8-D8</f>
        <v>3.6086543508979219E-2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8.569141045014792</v>
      </c>
      <c r="C9" s="32">
        <f>'Occ T2'!C9</f>
        <v>8.6230699611979169</v>
      </c>
      <c r="D9" s="32">
        <f>'Occ T2'!D9</f>
        <v>9.2079997698991463</v>
      </c>
      <c r="E9" s="32">
        <f>'Occ T2'!E9</f>
        <v>11.201432671406764</v>
      </c>
      <c r="F9" s="32">
        <f>'Occ T2'!F9</f>
        <v>13.126649206519824</v>
      </c>
      <c r="H9" s="31">
        <f t="shared" si="0"/>
        <v>5.3928916183124898E-2</v>
      </c>
      <c r="I9" s="31">
        <f t="shared" si="1"/>
        <v>0.58492980870122935</v>
      </c>
      <c r="J9" s="31">
        <f t="shared" si="2"/>
        <v>1.9934329015076173</v>
      </c>
      <c r="K9" s="31">
        <f t="shared" si="3"/>
        <v>1.9252165351130603</v>
      </c>
      <c r="L9" s="31">
        <f t="shared" si="4"/>
        <v>3.9186494366206777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46.873976613216115</v>
      </c>
      <c r="C11" s="31">
        <f>'Occ T1'!C9</f>
        <v>50.065871081430771</v>
      </c>
      <c r="D11" s="31">
        <f>'Occ T1'!D9</f>
        <v>52.620345711250891</v>
      </c>
      <c r="E11" s="31">
        <f>'Occ T1'!E9</f>
        <v>56.705903715621218</v>
      </c>
      <c r="F11" s="31">
        <f>'Occ T1'!F9</f>
        <v>63.434072941583239</v>
      </c>
      <c r="H11" s="31">
        <f>C11-B11</f>
        <v>3.1918944682146559</v>
      </c>
      <c r="I11" s="31">
        <f t="shared" ref="I11:I49" si="5">D11-C11</f>
        <v>2.5544746298201204</v>
      </c>
      <c r="J11" s="31">
        <f>E11-D11</f>
        <v>4.085558004370327</v>
      </c>
      <c r="K11" s="31">
        <f>F11-E11</f>
        <v>6.7281692259620201</v>
      </c>
      <c r="L11" s="31">
        <f t="shared" si="4"/>
        <v>10.813727230332347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12.661478123899222</v>
      </c>
      <c r="C12" s="10">
        <f>'Occ T2'!C10</f>
        <v>14.286470420528968</v>
      </c>
      <c r="D12" s="10">
        <f>'Occ T2'!D10</f>
        <v>14.722326766226542</v>
      </c>
      <c r="E12" s="10">
        <f>'Occ T2'!E10</f>
        <v>15.160959020902132</v>
      </c>
      <c r="F12" s="10">
        <f>'Occ T2'!F10</f>
        <v>16.512705674743216</v>
      </c>
      <c r="H12" s="11">
        <f t="shared" ref="H12:K14" si="6">C12-B12</f>
        <v>1.6249922966297454</v>
      </c>
      <c r="I12" s="31">
        <f t="shared" si="5"/>
        <v>0.43585634569757481</v>
      </c>
      <c r="J12" s="11">
        <f t="shared" si="6"/>
        <v>0.43863225467558919</v>
      </c>
      <c r="K12" s="11">
        <f t="shared" si="6"/>
        <v>1.3517466538410847</v>
      </c>
      <c r="L12" s="31">
        <f t="shared" si="4"/>
        <v>1.7903789085166739</v>
      </c>
    </row>
    <row r="13" spans="1:12" x14ac:dyDescent="0.2">
      <c r="A13" s="10" t="str">
        <f>'Occ T2'!A11</f>
        <v>22 Health professionals</v>
      </c>
      <c r="B13" s="10">
        <f>'Occ T2'!B11</f>
        <v>10.492650563621151</v>
      </c>
      <c r="C13" s="10">
        <f>'Occ T2'!C11</f>
        <v>11.251308081476056</v>
      </c>
      <c r="D13" s="10">
        <f>'Occ T2'!D11</f>
        <v>11.356100554208062</v>
      </c>
      <c r="E13" s="10">
        <f>'Occ T2'!E11</f>
        <v>12.35562440736482</v>
      </c>
      <c r="F13" s="10">
        <f>'Occ T2'!F11</f>
        <v>13.869780809997222</v>
      </c>
      <c r="H13" s="11">
        <f t="shared" si="6"/>
        <v>0.75865751785490509</v>
      </c>
      <c r="I13" s="31">
        <f t="shared" si="5"/>
        <v>0.1047924727320062</v>
      </c>
      <c r="J13" s="11">
        <f t="shared" si="6"/>
        <v>0.99952385315675762</v>
      </c>
      <c r="K13" s="11">
        <f t="shared" si="6"/>
        <v>1.5141564026324019</v>
      </c>
      <c r="L13" s="31">
        <f t="shared" si="4"/>
        <v>2.5136802557891595</v>
      </c>
    </row>
    <row r="14" spans="1:12" x14ac:dyDescent="0.2">
      <c r="A14" s="10" t="str">
        <f>'Occ T2'!A12</f>
        <v>23 Teaching and other educational professionals</v>
      </c>
      <c r="B14" s="10">
        <f>'Occ T2'!B12</f>
        <v>12.468977626341951</v>
      </c>
      <c r="C14" s="10">
        <f>'Occ T2'!C12</f>
        <v>11.412934549200969</v>
      </c>
      <c r="D14" s="10">
        <f>'Occ T2'!D12</f>
        <v>12.147344562645632</v>
      </c>
      <c r="E14" s="10">
        <f>'Occ T2'!E12</f>
        <v>13.269305325131501</v>
      </c>
      <c r="F14" s="10">
        <f>'Occ T2'!F12</f>
        <v>15.087954669364786</v>
      </c>
      <c r="H14" s="11">
        <f t="shared" si="6"/>
        <v>-1.0560430771409823</v>
      </c>
      <c r="I14" s="31">
        <f t="shared" si="5"/>
        <v>0.73441001344466272</v>
      </c>
      <c r="J14" s="11">
        <f t="shared" si="6"/>
        <v>1.1219607624858696</v>
      </c>
      <c r="K14" s="11">
        <f t="shared" si="6"/>
        <v>1.8186493442332843</v>
      </c>
      <c r="L14" s="31">
        <f t="shared" si="4"/>
        <v>2.9406101067191539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11.250870299353792</v>
      </c>
      <c r="C15" s="10">
        <f>'Occ T2'!C13</f>
        <v>13.115158030224777</v>
      </c>
      <c r="D15" s="10">
        <f>'Occ T2'!D13</f>
        <v>14.394573828170653</v>
      </c>
      <c r="E15" s="10">
        <f>'Occ T2'!E13</f>
        <v>15.920014962222769</v>
      </c>
      <c r="F15" s="10">
        <f>'Occ T2'!F13</f>
        <v>17.963631787478011</v>
      </c>
      <c r="H15" s="11">
        <f t="shared" ref="H15" si="7">C15-B15</f>
        <v>1.8642877308709842</v>
      </c>
      <c r="I15" s="31">
        <f t="shared" si="5"/>
        <v>1.2794157979458767</v>
      </c>
      <c r="J15" s="11">
        <f t="shared" ref="J15" si="8">E15-D15</f>
        <v>1.5254411340521159</v>
      </c>
      <c r="K15" s="11">
        <f t="shared" ref="K15" si="9">F15-E15</f>
        <v>2.043616825255242</v>
      </c>
      <c r="L15" s="31">
        <f t="shared" si="4"/>
        <v>3.5690579593073579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26.920319419703244</v>
      </c>
      <c r="C17" s="31">
        <f>'Occ T1'!C10</f>
        <v>29.394156873250033</v>
      </c>
      <c r="D17" s="31">
        <f>'Occ T1'!D10</f>
        <v>30.309438623431348</v>
      </c>
      <c r="E17" s="31">
        <f>'Occ T1'!E10</f>
        <v>29.05530923843861</v>
      </c>
      <c r="F17" s="31">
        <f>'Occ T1'!F10</f>
        <v>31.296915733636638</v>
      </c>
      <c r="H17" s="31">
        <f t="shared" ref="H17:K21" si="10">C17-B17</f>
        <v>2.4738374535467891</v>
      </c>
      <c r="I17" s="31">
        <f t="shared" si="5"/>
        <v>0.91528175018131464</v>
      </c>
      <c r="J17" s="31">
        <f t="shared" si="10"/>
        <v>-1.2541293849927371</v>
      </c>
      <c r="K17" s="31">
        <f t="shared" si="10"/>
        <v>2.2416064951980275</v>
      </c>
      <c r="L17" s="31">
        <f t="shared" si="4"/>
        <v>0.98747711020529039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4.3682106990779292</v>
      </c>
      <c r="C18" s="10">
        <f>'Occ T2'!C14</f>
        <v>5.1064086395977615</v>
      </c>
      <c r="D18" s="10">
        <f>'Occ T2'!D14</f>
        <v>5.5246710323494979</v>
      </c>
      <c r="E18" s="10">
        <f>'Occ T2'!E14</f>
        <v>4.7167619413497768</v>
      </c>
      <c r="F18" s="10">
        <f>'Occ T2'!F14</f>
        <v>4.9138840408115438</v>
      </c>
      <c r="H18" s="11">
        <f t="shared" si="10"/>
        <v>0.73819794051983223</v>
      </c>
      <c r="I18" s="31">
        <f t="shared" si="5"/>
        <v>0.41826239275173638</v>
      </c>
      <c r="J18" s="11">
        <f t="shared" si="10"/>
        <v>-0.80790909099972108</v>
      </c>
      <c r="K18" s="11">
        <f t="shared" si="10"/>
        <v>0.19712209946176706</v>
      </c>
      <c r="L18" s="31">
        <f t="shared" si="4"/>
        <v>-0.61078699153795402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4.7776987387194101</v>
      </c>
      <c r="C19" s="10">
        <f>'Occ T2'!C15</f>
        <v>4.9951212603164947</v>
      </c>
      <c r="D19" s="10">
        <f>'Occ T2'!D15</f>
        <v>5.1677111918501017</v>
      </c>
      <c r="E19" s="10">
        <f>'Occ T2'!E15</f>
        <v>5.3532126231048016</v>
      </c>
      <c r="F19" s="10">
        <f>'Occ T2'!F15</f>
        <v>6.0794086376445104</v>
      </c>
      <c r="H19" s="11">
        <f t="shared" si="10"/>
        <v>0.21742252159708464</v>
      </c>
      <c r="I19" s="31">
        <f t="shared" si="5"/>
        <v>0.17258993153360702</v>
      </c>
      <c r="J19" s="11">
        <f t="shared" si="10"/>
        <v>0.18550143125469987</v>
      </c>
      <c r="K19" s="11">
        <f t="shared" si="10"/>
        <v>0.72619601453970883</v>
      </c>
      <c r="L19" s="31">
        <f t="shared" si="4"/>
        <v>0.9116974457944087</v>
      </c>
    </row>
    <row r="20" spans="1:12" x14ac:dyDescent="0.2">
      <c r="A20" s="10" t="str">
        <f>'Occ T2'!A16</f>
        <v>33 Protective service occupations</v>
      </c>
      <c r="B20" s="10">
        <f>'Occ T2'!B16</f>
        <v>2.3054525607915179</v>
      </c>
      <c r="C20" s="10">
        <f>'Occ T2'!C16</f>
        <v>2.4132849854337022</v>
      </c>
      <c r="D20" s="10">
        <f>'Occ T2'!D16</f>
        <v>2.4773041842048955</v>
      </c>
      <c r="E20" s="10">
        <f>'Occ T2'!E16</f>
        <v>2.8339547014789335</v>
      </c>
      <c r="F20" s="10">
        <f>'Occ T2'!F16</f>
        <v>3.2062320233055663</v>
      </c>
      <c r="H20" s="11">
        <f t="shared" si="10"/>
        <v>0.10783242464218423</v>
      </c>
      <c r="I20" s="31">
        <f t="shared" si="5"/>
        <v>6.4019198771193331E-2</v>
      </c>
      <c r="J20" s="11">
        <f t="shared" si="10"/>
        <v>0.35665051727403796</v>
      </c>
      <c r="K20" s="11">
        <f t="shared" si="10"/>
        <v>0.37227732182663287</v>
      </c>
      <c r="L20" s="31">
        <f t="shared" si="4"/>
        <v>0.72892783910067083</v>
      </c>
    </row>
    <row r="21" spans="1:12" x14ac:dyDescent="0.2">
      <c r="A21" s="10" t="str">
        <f>'Occ T2'!A17</f>
        <v>34 Culture, media and sports occupations</v>
      </c>
      <c r="B21" s="10">
        <f>'Occ T2'!B17</f>
        <v>2.8960758265384285</v>
      </c>
      <c r="C21" s="10">
        <f>'Occ T2'!C17</f>
        <v>3.3076295169597087</v>
      </c>
      <c r="D21" s="10">
        <f>'Occ T2'!D17</f>
        <v>3.118835232672847</v>
      </c>
      <c r="E21" s="10">
        <f>'Occ T2'!E17</f>
        <v>2.8573939109864996</v>
      </c>
      <c r="F21" s="10">
        <f>'Occ T2'!F17</f>
        <v>3.2185430208035362</v>
      </c>
      <c r="H21" s="11">
        <f t="shared" si="10"/>
        <v>0.4115536904212802</v>
      </c>
      <c r="I21" s="31">
        <f t="shared" si="5"/>
        <v>-0.18879428428686174</v>
      </c>
      <c r="J21" s="11">
        <f t="shared" si="10"/>
        <v>-0.26144132168634737</v>
      </c>
      <c r="K21" s="11">
        <f t="shared" si="10"/>
        <v>0.36114910981703652</v>
      </c>
      <c r="L21" s="31">
        <f t="shared" si="4"/>
        <v>9.9707788130689146E-2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12.572881594575957</v>
      </c>
      <c r="C22" s="10">
        <f>'Occ T2'!C18</f>
        <v>13.571712470942368</v>
      </c>
      <c r="D22" s="10">
        <f>'Occ T2'!D18</f>
        <v>14.020916982354004</v>
      </c>
      <c r="E22" s="10">
        <f>'Occ T2'!E18</f>
        <v>13.293986061518599</v>
      </c>
      <c r="F22" s="10">
        <f>'Occ T2'!F18</f>
        <v>13.878848011071481</v>
      </c>
      <c r="H22" s="11">
        <f t="shared" ref="H22" si="11">C22-B22</f>
        <v>0.99883087636641044</v>
      </c>
      <c r="I22" s="31">
        <f t="shared" si="5"/>
        <v>0.44920451141163653</v>
      </c>
      <c r="J22" s="11">
        <f t="shared" ref="J22" si="12">E22-D22</f>
        <v>-0.72693092083540556</v>
      </c>
      <c r="K22" s="11">
        <f t="shared" ref="K22" si="13">F22-E22</f>
        <v>0.58486194955288262</v>
      </c>
      <c r="L22" s="31">
        <f t="shared" si="4"/>
        <v>-0.14206897128252294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30.389402599468021</v>
      </c>
      <c r="C24" s="31">
        <f>'Occ T1'!C11</f>
        <v>29.728287184003086</v>
      </c>
      <c r="D24" s="31">
        <f>'Occ T1'!D11</f>
        <v>30.670028831407507</v>
      </c>
      <c r="E24" s="31">
        <f>'Occ T1'!E11</f>
        <v>29.048479076757925</v>
      </c>
      <c r="F24" s="31">
        <f>'Occ T1'!F11</f>
        <v>27.085393385039552</v>
      </c>
      <c r="H24" s="31">
        <f t="shared" ref="H24:K26" si="14">C24-B24</f>
        <v>-0.66111541546493413</v>
      </c>
      <c r="I24" s="31">
        <f t="shared" si="5"/>
        <v>0.94174164740442023</v>
      </c>
      <c r="J24" s="31">
        <f t="shared" si="14"/>
        <v>-1.6215497546495818</v>
      </c>
      <c r="K24" s="31">
        <f t="shared" si="14"/>
        <v>-1.9630856917183728</v>
      </c>
      <c r="L24" s="31">
        <f t="shared" si="4"/>
        <v>-3.5846354463679546</v>
      </c>
    </row>
    <row r="25" spans="1:12" x14ac:dyDescent="0.2">
      <c r="A25" t="str">
        <f>'Occ T2'!A19</f>
        <v>41 Administrative occupations</v>
      </c>
      <c r="B25" s="32">
        <f>'Occ T2'!B19</f>
        <v>24.58661901131363</v>
      </c>
      <c r="C25" s="32">
        <f>'Occ T2'!C19</f>
        <v>24.481518372859124</v>
      </c>
      <c r="D25" s="32">
        <f>'Occ T2'!D19</f>
        <v>25.572748238492249</v>
      </c>
      <c r="E25" s="32">
        <f>'Occ T2'!E19</f>
        <v>23.598072315562547</v>
      </c>
      <c r="F25" s="32">
        <f>'Occ T2'!F19</f>
        <v>22.965090394403433</v>
      </c>
      <c r="H25" s="11">
        <f t="shared" si="14"/>
        <v>-0.10510063845450546</v>
      </c>
      <c r="I25" s="31">
        <f t="shared" si="5"/>
        <v>1.0912298656331245</v>
      </c>
      <c r="J25" s="11">
        <f t="shared" si="14"/>
        <v>-1.974675922929702</v>
      </c>
      <c r="K25" s="11">
        <f t="shared" si="14"/>
        <v>-0.63298192115911434</v>
      </c>
      <c r="L25" s="31">
        <f t="shared" si="4"/>
        <v>-2.6076578440888163</v>
      </c>
    </row>
    <row r="26" spans="1:12" x14ac:dyDescent="0.2">
      <c r="A26" t="str">
        <f>'Occ T2'!A20</f>
        <v>42 Secretarial and related occupations</v>
      </c>
      <c r="B26" s="32">
        <f>'Occ T2'!B20</f>
        <v>5.8027835881543917</v>
      </c>
      <c r="C26" s="32">
        <f>'Occ T2'!C20</f>
        <v>5.2467688111439639</v>
      </c>
      <c r="D26" s="32">
        <f>'Occ T2'!D20</f>
        <v>5.0972805929152596</v>
      </c>
      <c r="E26" s="32">
        <f>'Occ T2'!E20</f>
        <v>5.4504067611953788</v>
      </c>
      <c r="F26" s="32">
        <f>'Occ T2'!F20</f>
        <v>4.1203029906361186</v>
      </c>
      <c r="H26" s="11">
        <f t="shared" si="14"/>
        <v>-0.55601477701042779</v>
      </c>
      <c r="I26" s="31">
        <f t="shared" si="5"/>
        <v>-0.14948821822870428</v>
      </c>
      <c r="J26" s="11">
        <f t="shared" si="14"/>
        <v>0.35312616828011922</v>
      </c>
      <c r="K26" s="11">
        <f t="shared" si="14"/>
        <v>-1.3301037705592602</v>
      </c>
      <c r="L26" s="31">
        <f t="shared" si="4"/>
        <v>-0.97697760227914099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32.759341224299042</v>
      </c>
      <c r="C28" s="31">
        <f>'Occ T1'!C12</f>
        <v>32.768599100136214</v>
      </c>
      <c r="D28" s="31">
        <f>'Occ T1'!D12</f>
        <v>28.883289471920669</v>
      </c>
      <c r="E28" s="31">
        <f>'Occ T1'!E12</f>
        <v>28.00771525174946</v>
      </c>
      <c r="F28" s="31">
        <f>'Occ T1'!F12</f>
        <v>26.383189558099509</v>
      </c>
      <c r="H28" s="31">
        <f t="shared" ref="H28:K30" si="15">C28-B28</f>
        <v>9.2578758371715253E-3</v>
      </c>
      <c r="I28" s="31">
        <f t="shared" si="5"/>
        <v>-3.8853096282155448</v>
      </c>
      <c r="J28" s="31">
        <f t="shared" si="15"/>
        <v>-0.87557422017120956</v>
      </c>
      <c r="K28" s="31">
        <f t="shared" si="15"/>
        <v>-1.6245256936499501</v>
      </c>
      <c r="L28" s="31">
        <f t="shared" si="4"/>
        <v>-2.5000999138211597</v>
      </c>
    </row>
    <row r="29" spans="1:12" x14ac:dyDescent="0.2">
      <c r="A29" s="10" t="str">
        <f>'Occ T2'!A21</f>
        <v>51 Skilled agricultural and related trades</v>
      </c>
      <c r="B29" s="10">
        <f>'Occ T2'!B21</f>
        <v>3.9863019213236006</v>
      </c>
      <c r="C29" s="10">
        <f>'Occ T2'!C21</f>
        <v>4.0469041836870749</v>
      </c>
      <c r="D29" s="10">
        <f>'Occ T2'!D21</f>
        <v>3.8790587985688894</v>
      </c>
      <c r="E29" s="10">
        <f>'Occ T2'!E21</f>
        <v>3.842750391747328</v>
      </c>
      <c r="F29" s="10">
        <f>'Occ T2'!F21</f>
        <v>4.066832944415907</v>
      </c>
      <c r="H29" s="11">
        <f t="shared" si="15"/>
        <v>6.0602262363474324E-2</v>
      </c>
      <c r="I29" s="31">
        <f t="shared" si="5"/>
        <v>-0.16784538511818559</v>
      </c>
      <c r="J29" s="11">
        <f t="shared" si="15"/>
        <v>-3.6308406821561334E-2</v>
      </c>
      <c r="K29" s="11">
        <f t="shared" si="15"/>
        <v>0.22408255266857902</v>
      </c>
      <c r="L29" s="31">
        <f t="shared" si="4"/>
        <v>0.18777414584701768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11.897006590629855</v>
      </c>
      <c r="C30" s="10">
        <f>'Occ T2'!C22</f>
        <v>12.457807997275252</v>
      </c>
      <c r="D30" s="10">
        <f>'Occ T2'!D22</f>
        <v>10.469485954910363</v>
      </c>
      <c r="E30" s="10">
        <f>'Occ T2'!E22</f>
        <v>9.805930881689898</v>
      </c>
      <c r="F30" s="10">
        <f>'Occ T2'!F22</f>
        <v>8.8476950473204781</v>
      </c>
      <c r="H30" s="11">
        <f t="shared" si="15"/>
        <v>0.56080140664539613</v>
      </c>
      <c r="I30" s="31">
        <f t="shared" si="5"/>
        <v>-1.9883220423648886</v>
      </c>
      <c r="J30" s="11">
        <f t="shared" si="15"/>
        <v>-0.66355507322046492</v>
      </c>
      <c r="K30" s="11">
        <f t="shared" si="15"/>
        <v>-0.95823583436941995</v>
      </c>
      <c r="L30" s="31">
        <f t="shared" si="4"/>
        <v>-1.6217909075898849</v>
      </c>
    </row>
    <row r="31" spans="1:12" x14ac:dyDescent="0.2">
      <c r="A31" s="10" t="str">
        <f>'Occ T2'!A23</f>
        <v>53 Skilled construction and building trades</v>
      </c>
      <c r="B31" s="10">
        <f>'Occ T2'!B23</f>
        <v>9.4122050481344299</v>
      </c>
      <c r="C31" s="10">
        <f>'Occ T2'!C23</f>
        <v>9.8405118721169753</v>
      </c>
      <c r="D31" s="10">
        <f>'Occ T2'!D23</f>
        <v>8.3130552293061246</v>
      </c>
      <c r="E31" s="10">
        <f>'Occ T2'!E23</f>
        <v>8.4085476341001133</v>
      </c>
      <c r="F31" s="10">
        <f>'Occ T2'!F23</f>
        <v>7.7340028980102549</v>
      </c>
      <c r="H31" s="11">
        <f t="shared" ref="H31:H32" si="16">C31-B31</f>
        <v>0.42830682398254538</v>
      </c>
      <c r="I31" s="31">
        <f t="shared" si="5"/>
        <v>-1.5274566428108507</v>
      </c>
      <c r="J31" s="11">
        <f t="shared" ref="J31:J32" si="17">E31-D31</f>
        <v>9.5492404793988683E-2</v>
      </c>
      <c r="K31" s="11">
        <f t="shared" ref="K31:K32" si="18">F31-E31</f>
        <v>-0.67454473608985843</v>
      </c>
      <c r="L31" s="31">
        <f t="shared" si="4"/>
        <v>-0.57905233129586975</v>
      </c>
    </row>
    <row r="32" spans="1:12" x14ac:dyDescent="0.2">
      <c r="A32" s="10" t="str">
        <f>'Occ T2'!A24</f>
        <v>54 Textiles, printing and other skilled trades</v>
      </c>
      <c r="B32" s="10">
        <f>'Occ T2'!B24</f>
        <v>7.4638276642111565</v>
      </c>
      <c r="C32" s="10">
        <f>'Occ T2'!C24</f>
        <v>6.4233750470569122</v>
      </c>
      <c r="D32" s="10">
        <f>'Occ T2'!D24</f>
        <v>6.2216894891352954</v>
      </c>
      <c r="E32" s="10">
        <f>'Occ T2'!E24</f>
        <v>5.950486344212119</v>
      </c>
      <c r="F32" s="10">
        <f>'Occ T2'!F24</f>
        <v>5.7346586683528704</v>
      </c>
      <c r="H32" s="11">
        <f t="shared" si="16"/>
        <v>-1.0404526171542443</v>
      </c>
      <c r="I32" s="31">
        <f t="shared" si="5"/>
        <v>-0.2016855579216168</v>
      </c>
      <c r="J32" s="11">
        <f t="shared" si="17"/>
        <v>-0.27120314492317643</v>
      </c>
      <c r="K32" s="11">
        <f t="shared" si="18"/>
        <v>-0.21582767585924856</v>
      </c>
      <c r="L32" s="31">
        <f t="shared" si="4"/>
        <v>-0.48703082078242499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27.260272574024544</v>
      </c>
      <c r="C34" s="31">
        <f>'Occ T1'!C13</f>
        <v>25.943112678774881</v>
      </c>
      <c r="D34" s="31">
        <f>'Occ T1'!D13</f>
        <v>24.861829722054964</v>
      </c>
      <c r="E34" s="31">
        <f>'Occ T1'!E13</f>
        <v>26.908785027944376</v>
      </c>
      <c r="F34" s="31">
        <f>'Occ T1'!F13</f>
        <v>29.725477033502777</v>
      </c>
      <c r="H34" s="31">
        <f t="shared" ref="H34:K36" si="19">C34-B34</f>
        <v>-1.317159895249663</v>
      </c>
      <c r="I34" s="31">
        <f t="shared" si="5"/>
        <v>-1.0812829567199174</v>
      </c>
      <c r="J34" s="31">
        <f t="shared" si="19"/>
        <v>2.0469553058894121</v>
      </c>
      <c r="K34" s="31">
        <f t="shared" si="19"/>
        <v>2.8166920055584015</v>
      </c>
      <c r="L34" s="31">
        <f t="shared" si="4"/>
        <v>4.8636473114478136</v>
      </c>
    </row>
    <row r="35" spans="1:12" x14ac:dyDescent="0.2">
      <c r="A35" s="10" t="str">
        <f>'Occ T2'!A25</f>
        <v>61 Caring personal service occupations</v>
      </c>
      <c r="B35" s="10">
        <f>'Occ T2'!B25</f>
        <v>20.725183578513199</v>
      </c>
      <c r="C35" s="10">
        <f>'Occ T2'!C25</f>
        <v>19.383813481317226</v>
      </c>
      <c r="D35" s="10">
        <f>'Occ T2'!D25</f>
        <v>19.139708553317099</v>
      </c>
      <c r="E35" s="10">
        <f>'Occ T2'!E25</f>
        <v>21.29847690236447</v>
      </c>
      <c r="F35" s="10">
        <f>'Occ T2'!F25</f>
        <v>24.027208548933981</v>
      </c>
      <c r="G35" s="10"/>
      <c r="H35" s="11">
        <f t="shared" si="19"/>
        <v>-1.3413700971959734</v>
      </c>
      <c r="I35" s="31">
        <f t="shared" si="5"/>
        <v>-0.24410492800012662</v>
      </c>
      <c r="J35" s="11">
        <f t="shared" si="19"/>
        <v>2.1587683490473708</v>
      </c>
      <c r="K35" s="11">
        <f t="shared" si="19"/>
        <v>2.7287316465695106</v>
      </c>
      <c r="L35" s="31">
        <f t="shared" si="4"/>
        <v>4.8874999956168814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6.2793451358129992</v>
      </c>
      <c r="C36" s="10">
        <f>'Occ T2'!C26</f>
        <v>6.3387349295005206</v>
      </c>
      <c r="D36" s="10">
        <f>'Occ T2'!D26</f>
        <v>5.4401010462431918</v>
      </c>
      <c r="E36" s="10">
        <f>'Occ T2'!E26</f>
        <v>5.3924847653527079</v>
      </c>
      <c r="F36" s="10">
        <f>'Occ T2'!F26</f>
        <v>5.4569300979818145</v>
      </c>
      <c r="G36" s="10"/>
      <c r="H36" s="11">
        <f t="shared" si="19"/>
        <v>5.9389793687521397E-2</v>
      </c>
      <c r="I36" s="31">
        <f t="shared" si="5"/>
        <v>-0.89863388325732885</v>
      </c>
      <c r="J36" s="11">
        <f t="shared" si="19"/>
        <v>-4.7616280890483864E-2</v>
      </c>
      <c r="K36" s="11">
        <f t="shared" si="19"/>
        <v>6.4445332629106566E-2</v>
      </c>
      <c r="L36" s="31">
        <f t="shared" si="4"/>
        <v>1.6829051738622702E-2</v>
      </c>
    </row>
    <row r="37" spans="1:12" x14ac:dyDescent="0.2">
      <c r="A37" s="10" t="str">
        <f>'Occ T2'!A27</f>
        <v>63 Community and civil enforcement occupations</v>
      </c>
      <c r="B37" s="10">
        <f>'Occ T2'!B27</f>
        <v>0.25574385969834512</v>
      </c>
      <c r="C37" s="10">
        <f>'Occ T2'!C27</f>
        <v>0.22056426795713333</v>
      </c>
      <c r="D37" s="10">
        <f>'Occ T2'!D27</f>
        <v>0.28202012249467306</v>
      </c>
      <c r="E37" s="10">
        <f>'Occ T2'!E27</f>
        <v>0.2178233602271954</v>
      </c>
      <c r="F37" s="10">
        <f>'Occ T2'!F27</f>
        <v>0.24133838658698262</v>
      </c>
      <c r="G37" s="10"/>
      <c r="H37" s="11">
        <f t="shared" ref="H37" si="20">C37-B37</f>
        <v>-3.5179591741211796E-2</v>
      </c>
      <c r="I37" s="31">
        <f t="shared" ref="I37" si="21">D37-C37</f>
        <v>6.1455854537539739E-2</v>
      </c>
      <c r="J37" s="11">
        <f t="shared" ref="J37" si="22">E37-D37</f>
        <v>-6.4196762267477669E-2</v>
      </c>
      <c r="K37" s="11">
        <f t="shared" ref="K37" si="23">F37-E37</f>
        <v>2.3515026359787222E-2</v>
      </c>
      <c r="L37" s="31">
        <f t="shared" ref="L37" si="24">F37-D37</f>
        <v>-4.0681735907690447E-2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25.589339677166404</v>
      </c>
      <c r="C39" s="31">
        <f>'Occ T1'!C14</f>
        <v>26.479025492854813</v>
      </c>
      <c r="D39" s="31">
        <f>'Occ T1'!D14</f>
        <v>25.755682786119479</v>
      </c>
      <c r="E39" s="31">
        <f>'Occ T1'!E14</f>
        <v>25.896705275821162</v>
      </c>
      <c r="F39" s="31">
        <f>'Occ T1'!F14</f>
        <v>26.190353935465964</v>
      </c>
      <c r="H39" s="31">
        <f>C39-B39</f>
        <v>0.88968581568840932</v>
      </c>
      <c r="I39" s="31">
        <f t="shared" si="5"/>
        <v>-0.72334270673533396</v>
      </c>
      <c r="J39" s="31">
        <f>E39-D39</f>
        <v>0.14102248970168318</v>
      </c>
      <c r="K39" s="31">
        <f>F39-E39</f>
        <v>0.29364865964480202</v>
      </c>
      <c r="L39" s="31">
        <f t="shared" si="4"/>
        <v>0.43467114934648521</v>
      </c>
    </row>
    <row r="40" spans="1:12" s="30" customFormat="1" x14ac:dyDescent="0.2">
      <c r="A40" s="126" t="str">
        <f>'Occ T2'!A28</f>
        <v>71 Sales occupations</v>
      </c>
      <c r="B40" s="126">
        <f>'Occ T2'!B28</f>
        <v>21.24550234040171</v>
      </c>
      <c r="C40" s="126">
        <f>'Occ T2'!C28</f>
        <v>21.607904608318083</v>
      </c>
      <c r="D40" s="126">
        <f>'Occ T2'!D28</f>
        <v>20.837314308050786</v>
      </c>
      <c r="E40" s="126">
        <f>'Occ T2'!E28</f>
        <v>19.549619143310387</v>
      </c>
      <c r="F40" s="126">
        <f>'Occ T2'!F28</f>
        <v>18.744630003207263</v>
      </c>
      <c r="G40"/>
      <c r="H40" s="11">
        <f>C40-B40</f>
        <v>0.36240226791637298</v>
      </c>
      <c r="I40" s="31">
        <f t="shared" si="5"/>
        <v>-0.77059030026729758</v>
      </c>
      <c r="J40" s="11">
        <f t="shared" ref="J40" si="25">E40-D40</f>
        <v>-1.2876951647403985</v>
      </c>
      <c r="K40" s="11">
        <f t="shared" ref="K40" si="26">F40-E40</f>
        <v>-0.80498914010312461</v>
      </c>
      <c r="L40" s="31">
        <f t="shared" si="4"/>
        <v>-2.0926843048435231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4.3438373367646923</v>
      </c>
      <c r="C41" s="126">
        <f>'Occ T2'!C29</f>
        <v>4.8711208845367304</v>
      </c>
      <c r="D41" s="126">
        <f>'Occ T2'!D29</f>
        <v>4.9183684780686923</v>
      </c>
      <c r="E41" s="126">
        <f>'Occ T2'!E29</f>
        <v>6.3470861325107766</v>
      </c>
      <c r="F41" s="126">
        <f>'Occ T2'!F29</f>
        <v>7.4457239322587023</v>
      </c>
      <c r="G41"/>
      <c r="H41" s="11">
        <f t="shared" ref="H41" si="27">C41-B41</f>
        <v>0.52728354777203812</v>
      </c>
      <c r="I41" s="31">
        <f t="shared" si="5"/>
        <v>4.724759353196184E-2</v>
      </c>
      <c r="J41" s="11">
        <f t="shared" ref="J41" si="28">E41-D41</f>
        <v>1.4287176544420843</v>
      </c>
      <c r="K41" s="11">
        <f t="shared" ref="K41" si="29">F41-E41</f>
        <v>1.0986377997479257</v>
      </c>
      <c r="L41" s="31">
        <f t="shared" si="4"/>
        <v>2.5273554541900101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21.44305416178068</v>
      </c>
      <c r="C43" s="31">
        <f>'Occ T1'!C15</f>
        <v>22.135952205848675</v>
      </c>
      <c r="D43" s="31">
        <f>'Occ T1'!D15</f>
        <v>19.442506224128561</v>
      </c>
      <c r="E43" s="31">
        <f>'Occ T1'!E15</f>
        <v>21.00552111297851</v>
      </c>
      <c r="F43" s="31">
        <f>'Occ T1'!F15</f>
        <v>20.34096566004386</v>
      </c>
      <c r="H43" s="31">
        <f t="shared" ref="H43:K45" si="30">C43-B43</f>
        <v>0.69289804406799504</v>
      </c>
      <c r="I43" s="31">
        <f t="shared" si="5"/>
        <v>-2.6934459817201137</v>
      </c>
      <c r="J43" s="31">
        <f t="shared" si="30"/>
        <v>1.5630148888499491</v>
      </c>
      <c r="K43" s="31">
        <f t="shared" si="30"/>
        <v>-0.66455545293464979</v>
      </c>
      <c r="L43" s="31">
        <f t="shared" si="4"/>
        <v>0.89845943591529931</v>
      </c>
    </row>
    <row r="44" spans="1:12" x14ac:dyDescent="0.2">
      <c r="A44" s="10" t="str">
        <f>'Occ T2'!A30</f>
        <v>81 Process, plant and machine operatives</v>
      </c>
      <c r="B44" s="10">
        <f>'Occ T2'!B30</f>
        <v>9.7316136421826958</v>
      </c>
      <c r="C44" s="10">
        <f>'Occ T2'!C30</f>
        <v>9.1955144359487857</v>
      </c>
      <c r="D44" s="10">
        <f>'Occ T2'!D30</f>
        <v>7.8155462379864504</v>
      </c>
      <c r="E44" s="10">
        <f>'Occ T2'!E30</f>
        <v>8.8595939937148671</v>
      </c>
      <c r="F44" s="10">
        <f>'Occ T2'!F30</f>
        <v>8.1017205928830762</v>
      </c>
      <c r="H44" s="11">
        <f t="shared" si="30"/>
        <v>-0.53609920623391005</v>
      </c>
      <c r="I44" s="31">
        <f t="shared" si="5"/>
        <v>-1.3799681979623353</v>
      </c>
      <c r="J44" s="11">
        <f t="shared" si="30"/>
        <v>1.0440477557284167</v>
      </c>
      <c r="K44" s="11">
        <f t="shared" si="30"/>
        <v>-0.75787340083179089</v>
      </c>
      <c r="L44" s="31">
        <f t="shared" si="4"/>
        <v>0.28617435489662579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11.711440519597982</v>
      </c>
      <c r="C45" s="10">
        <f>'Occ T2'!C31</f>
        <v>12.940437769899889</v>
      </c>
      <c r="D45" s="10">
        <f>'Occ T2'!D31</f>
        <v>11.626959986142111</v>
      </c>
      <c r="E45" s="10">
        <f>'Occ T2'!E31</f>
        <v>12.145927119263643</v>
      </c>
      <c r="F45" s="10">
        <f>'Occ T2'!F31</f>
        <v>12.239245067160784</v>
      </c>
      <c r="H45" s="11">
        <f t="shared" si="30"/>
        <v>1.2289972503019069</v>
      </c>
      <c r="I45" s="31">
        <f t="shared" si="5"/>
        <v>-1.3134777837577776</v>
      </c>
      <c r="J45" s="11">
        <f t="shared" si="30"/>
        <v>0.51896713312153153</v>
      </c>
      <c r="K45" s="11">
        <f t="shared" si="30"/>
        <v>9.3317947897141096E-2</v>
      </c>
      <c r="L45" s="31">
        <f t="shared" si="4"/>
        <v>0.61228508101867263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34.80707889213825</v>
      </c>
      <c r="C47" s="31">
        <f>'Occ T1'!C16</f>
        <v>34.638617850242312</v>
      </c>
      <c r="D47" s="31">
        <f>'Occ T1'!D16</f>
        <v>30.965125926523577</v>
      </c>
      <c r="E47" s="31">
        <f>'Occ T1'!E16</f>
        <v>31.6264229344882</v>
      </c>
      <c r="F47" s="31">
        <f>'Occ T1'!F16</f>
        <v>31.038143069335899</v>
      </c>
      <c r="H47" s="31">
        <f t="shared" ref="H47:K49" si="31">C47-B47</f>
        <v>-0.16846104189593802</v>
      </c>
      <c r="I47" s="31">
        <f t="shared" si="5"/>
        <v>-3.6734919237187356</v>
      </c>
      <c r="J47" s="31">
        <f t="shared" si="31"/>
        <v>0.66129700796462387</v>
      </c>
      <c r="K47" s="31">
        <f t="shared" si="31"/>
        <v>-0.5882798651523018</v>
      </c>
      <c r="L47" s="31">
        <f t="shared" si="4"/>
        <v>7.3017142812322078E-2</v>
      </c>
    </row>
    <row r="48" spans="1:12" x14ac:dyDescent="0.2">
      <c r="A48" s="10" t="str">
        <f>'Occ T2'!A32</f>
        <v>91 Elementary trades and related occupations</v>
      </c>
      <c r="B48" s="10">
        <f>'Occ T2'!B32</f>
        <v>5.4396012405179484</v>
      </c>
      <c r="C48" s="10">
        <f>'Occ T2'!C32</f>
        <v>4.9923162006738888</v>
      </c>
      <c r="D48" s="10">
        <f>'Occ T2'!D32</f>
        <v>4.1662085875558184</v>
      </c>
      <c r="E48" s="10">
        <f>'Occ T2'!E32</f>
        <v>3.4448950691990317</v>
      </c>
      <c r="F48" s="10">
        <f>'Occ T2'!F32</f>
        <v>3.2200881171715419</v>
      </c>
      <c r="H48" s="11">
        <f t="shared" si="31"/>
        <v>-0.44728503984405954</v>
      </c>
      <c r="I48" s="31">
        <f t="shared" si="5"/>
        <v>-0.82610761311807046</v>
      </c>
      <c r="J48" s="11">
        <f t="shared" si="31"/>
        <v>-0.7213135183567867</v>
      </c>
      <c r="K48" s="11">
        <f t="shared" si="31"/>
        <v>-0.22480695202748979</v>
      </c>
      <c r="L48" s="31">
        <f t="shared" si="4"/>
        <v>-0.94612047038427649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29.367477651620302</v>
      </c>
      <c r="C49" s="10">
        <f>'Occ T2'!C33</f>
        <v>29.646301649568425</v>
      </c>
      <c r="D49" s="10">
        <f>'Occ T2'!D33</f>
        <v>26.798917338967758</v>
      </c>
      <c r="E49" s="10">
        <f>'Occ T2'!E33</f>
        <v>28.181527865289169</v>
      </c>
      <c r="F49" s="10">
        <f>'Occ T2'!F33</f>
        <v>27.818054952164356</v>
      </c>
      <c r="H49" s="11">
        <f t="shared" si="31"/>
        <v>0.27882399794812329</v>
      </c>
      <c r="I49" s="31">
        <f t="shared" si="5"/>
        <v>-2.8473843106006669</v>
      </c>
      <c r="J49" s="11">
        <f t="shared" si="31"/>
        <v>1.382610526321411</v>
      </c>
      <c r="K49" s="11">
        <f t="shared" si="31"/>
        <v>-0.36347291312481289</v>
      </c>
      <c r="L49" s="31">
        <f t="shared" si="4"/>
        <v>1.0191376131965981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268.68700000000001</v>
      </c>
      <c r="C51" s="34">
        <f>'Occ T1'!C18</f>
        <v>276.16100000000006</v>
      </c>
      <c r="D51" s="34">
        <f>'Occ T1'!D18</f>
        <v>269.48799999999989</v>
      </c>
      <c r="E51" s="34">
        <f>'Occ T1'!E18</f>
        <v>274.87099999999998</v>
      </c>
      <c r="F51" s="34">
        <f>'Occ T1'!F18</f>
        <v>285.42900000000003</v>
      </c>
      <c r="G51" s="24"/>
      <c r="H51" s="34">
        <f>C51-B51</f>
        <v>7.4740000000000464</v>
      </c>
      <c r="I51" s="205">
        <f>D51-C51</f>
        <v>-6.6730000000001723</v>
      </c>
      <c r="J51" s="34">
        <f>E51-D51</f>
        <v>5.383000000000095</v>
      </c>
      <c r="K51" s="34">
        <f>F51-E51</f>
        <v>10.55800000000005</v>
      </c>
      <c r="L51" s="205">
        <f>F51-D51</f>
        <v>15.941000000000145</v>
      </c>
    </row>
    <row r="53" spans="1:12" ht="15.75" x14ac:dyDescent="0.25">
      <c r="A53" s="19" t="str">
        <f>CONCATENATE(A1," (Continued)")</f>
        <v>Occupation Table 3  Employment Change by Occupation in Occupation Group (SOC 2020), 2015-2035, Cumbria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2.5127115194334859</v>
      </c>
      <c r="C59" s="44">
        <f>IF(AND(D$5-C$5 &lt;&gt; 0,D7 &lt;&gt; 0,C7 &lt;&gt; 0),(EXP(LN(D7/C7)/(D$5-C$5))-1)*100,0)</f>
        <v>3.8883532205751248</v>
      </c>
      <c r="D59" s="44">
        <f>IF(AND(E$5-D$5 &lt;&gt; 0,E7 &lt;&gt; 0,D7 &lt;&gt; 0),(EXP(LN(E7/D7)/(E$5-D$5))-1)*100,0)</f>
        <v>0.48519319418593998</v>
      </c>
      <c r="E59" s="44">
        <f>IF(AND(F$5-E$5 &lt;&gt; 0,F7 &lt;&gt; 0,E7 &lt;&gt; 0),(EXP(LN(F7/E7)/(F$5-E$5))-1)*100,0)</f>
        <v>1.1818573362113671</v>
      </c>
      <c r="F59" s="44">
        <f>IF(AND(F$5-D$5 &lt;&gt; 0,F7 &lt;&gt; 0,D7 &lt;&gt; 0),(EXP(LN(F7/D7)/(F$5-D$5))-1)*100,0)</f>
        <v>0.94910093868012524</v>
      </c>
      <c r="H59" s="44">
        <f>(B7/B$51)*100</f>
        <v>8.4277299751025154</v>
      </c>
      <c r="I59" s="44">
        <f>(C7/C$51)*100</f>
        <v>9.0553617395140051</v>
      </c>
      <c r="J59" s="44">
        <f>(D7/D$51)*100</f>
        <v>9.6404117078173908</v>
      </c>
      <c r="K59" s="44">
        <f>(E7/E$51)*100</f>
        <v>9.6831453176947004</v>
      </c>
      <c r="L59" s="44">
        <f>(F7/F$51)*100</f>
        <v>10.487542850688813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3.8710096090514678</v>
      </c>
      <c r="C60" s="44">
        <f t="shared" si="32"/>
        <v>2.3647344222123667</v>
      </c>
      <c r="D60" s="44">
        <f t="shared" si="32"/>
        <v>-1.6732988341386368</v>
      </c>
      <c r="E60" s="44">
        <f t="shared" si="32"/>
        <v>0.86897532556546864</v>
      </c>
      <c r="F60" s="44">
        <f>IF(AND(F$5-D$5 &lt;&gt; 0,F8 &lt;&gt; 0,D8 &lt;&gt; 0),(EXP(LN(F8/D8)/(F$5-D$5))-1)*100,0)</f>
        <v>1.4329791921552371E-2</v>
      </c>
      <c r="H60" s="44">
        <f t="shared" ref="H60:L60" si="33">(B8/B$51)*100</f>
        <v>5.2384647538544504</v>
      </c>
      <c r="I60" s="44">
        <f t="shared" si="33"/>
        <v>5.9328824751725833</v>
      </c>
      <c r="J60" s="44">
        <f t="shared" si="33"/>
        <v>6.2235620633437403</v>
      </c>
      <c r="K60" s="44">
        <f t="shared" si="33"/>
        <v>5.6079854531012128</v>
      </c>
      <c r="L60" s="44">
        <f t="shared" si="33"/>
        <v>5.888623607542594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0.15696470571067156</v>
      </c>
      <c r="C61" s="44">
        <f>IF(AND(D$5-C$5 &lt;&gt; 0,D9 &lt;&gt; 0,C9 &lt;&gt; 0),(EXP(LN(D9/C9)/(D$5-C$5))-1)*100,0)</f>
        <v>6.7833128031350221</v>
      </c>
      <c r="D61" s="44">
        <f t="shared" si="34"/>
        <v>3.9972019179219664</v>
      </c>
      <c r="E61" s="44">
        <f t="shared" si="34"/>
        <v>1.598671849192046</v>
      </c>
      <c r="F61" s="44">
        <f>IF(AND(F$5-D$5 &lt;&gt; 0,F9 &lt;&gt; 0,D9 &lt;&gt; 0),(EXP(LN(F9/D9)/(F$5-D$5))-1)*100,0)</f>
        <v>2.3919715316329748</v>
      </c>
      <c r="H61" s="44">
        <f t="shared" ref="H61:L61" si="35">(B9/B$51)*100</f>
        <v>3.1892652212480659</v>
      </c>
      <c r="I61" s="44">
        <f t="shared" si="35"/>
        <v>3.1224792643414223</v>
      </c>
      <c r="J61" s="44">
        <f t="shared" si="35"/>
        <v>3.4168496444736505</v>
      </c>
      <c r="K61" s="44">
        <f t="shared" si="35"/>
        <v>4.0751598645934877</v>
      </c>
      <c r="L61" s="44">
        <f t="shared" si="35"/>
        <v>4.5989192431462191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1.6605592356072396</v>
      </c>
      <c r="C63" s="44">
        <f t="shared" si="36"/>
        <v>5.1022274748108165</v>
      </c>
      <c r="D63" s="44">
        <f t="shared" si="36"/>
        <v>1.5067483353750966</v>
      </c>
      <c r="E63" s="44">
        <f t="shared" si="36"/>
        <v>1.1275375007194999</v>
      </c>
      <c r="F63" s="44">
        <f>IF(AND(F$5-D$5 &lt;&gt; 0,F11 &lt;&gt; 0,D11 &lt;&gt; 0),(EXP(LN(F11/D11)/(F$5-D$5))-1)*100,0)</f>
        <v>1.253783443344747</v>
      </c>
      <c r="H63" s="44">
        <f>(B11/B$51)*100</f>
        <v>17.44556923603156</v>
      </c>
      <c r="I63" s="44">
        <f>(C11/C$51)*100</f>
        <v>18.12923297693402</v>
      </c>
      <c r="J63" s="44">
        <f>(D11/D$51)*100</f>
        <v>19.52604409519196</v>
      </c>
      <c r="K63" s="44">
        <f>(E11/E$51)*100</f>
        <v>20.630005972118273</v>
      </c>
      <c r="L63" s="44">
        <f>(F11/F$51)*100</f>
        <v>22.224116309689357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3.0647453002620395</v>
      </c>
      <c r="C64" s="44">
        <f t="shared" si="36"/>
        <v>3.050832941012982</v>
      </c>
      <c r="D64" s="49">
        <f t="shared" si="36"/>
        <v>0.58889659832179753</v>
      </c>
      <c r="E64" s="49">
        <f t="shared" si="36"/>
        <v>0.85772241224075785</v>
      </c>
      <c r="F64" s="44">
        <f>IF(AND(F$5-D$5 &lt;&gt; 0,F12 &lt;&gt; 0,D12 &lt;&gt; 0),(EXP(LN(F12/D12)/(F$5-D$5))-1)*100,0)</f>
        <v>0.76803407534868917</v>
      </c>
      <c r="H64" s="40">
        <f t="shared" ref="H64:L67" si="37">(B12/B$11)*100</f>
        <v>27.011743058149921</v>
      </c>
      <c r="I64" s="40">
        <f t="shared" si="37"/>
        <v>28.535347756743139</v>
      </c>
      <c r="J64" s="40">
        <f t="shared" si="37"/>
        <v>27.978392325686912</v>
      </c>
      <c r="K64" s="40">
        <f t="shared" si="37"/>
        <v>26.736120981219148</v>
      </c>
      <c r="L64" s="40">
        <f t="shared" si="37"/>
        <v>26.031287144292076</v>
      </c>
    </row>
    <row r="65" spans="1:12" x14ac:dyDescent="0.2">
      <c r="A65" t="str">
        <f>A13</f>
        <v>22 Health professionals</v>
      </c>
      <c r="B65" s="49">
        <f t="shared" si="36"/>
        <v>1.7605514292758695</v>
      </c>
      <c r="C65" s="44">
        <f t="shared" si="36"/>
        <v>0.93138035127253715</v>
      </c>
      <c r="D65" s="49">
        <f t="shared" si="36"/>
        <v>1.70143801519409</v>
      </c>
      <c r="E65" s="49">
        <f t="shared" si="36"/>
        <v>1.1627181641346684</v>
      </c>
      <c r="F65" s="44">
        <f>IF(AND(F$5-D$5 &lt;&gt; 0,F13 &lt;&gt; 0,D13 &lt;&gt; 0),(EXP(LN(F13/D13)/(F$5-D$5))-1)*100,0)</f>
        <v>1.3419736281632622</v>
      </c>
      <c r="H65" s="40">
        <f t="shared" si="37"/>
        <v>22.384809913189123</v>
      </c>
      <c r="I65" s="40">
        <f t="shared" si="37"/>
        <v>22.473009733868629</v>
      </c>
      <c r="J65" s="40">
        <f t="shared" si="37"/>
        <v>21.581197159979862</v>
      </c>
      <c r="K65" s="40">
        <f t="shared" si="37"/>
        <v>21.788955995354538</v>
      </c>
      <c r="L65" s="40">
        <f t="shared" si="37"/>
        <v>21.864875084987801</v>
      </c>
    </row>
    <row r="66" spans="1:12" x14ac:dyDescent="0.2">
      <c r="A66" t="str">
        <f>A14</f>
        <v>23 Teaching and other educational professionals</v>
      </c>
      <c r="B66" s="49">
        <f t="shared" si="36"/>
        <v>-2.1881168735974788</v>
      </c>
      <c r="C66" s="44">
        <f t="shared" si="36"/>
        <v>6.4348920102768714</v>
      </c>
      <c r="D66" s="49">
        <f t="shared" si="36"/>
        <v>1.7825594012480961</v>
      </c>
      <c r="E66" s="49">
        <f t="shared" si="36"/>
        <v>1.2927164991494822</v>
      </c>
      <c r="F66" s="44">
        <f>IF(AND(F$5-D$5 &lt;&gt; 0,F14 &lt;&gt; 0,D14 &lt;&gt; 0),(EXP(LN(F14/D14)/(F$5-D$5))-1)*100,0)</f>
        <v>1.4557349671154185</v>
      </c>
      <c r="H66" s="40">
        <f t="shared" si="37"/>
        <v>26.601066364030917</v>
      </c>
      <c r="I66" s="40">
        <f t="shared" si="37"/>
        <v>22.795837369209345</v>
      </c>
      <c r="J66" s="40">
        <f t="shared" si="37"/>
        <v>23.084881709639504</v>
      </c>
      <c r="K66" s="40">
        <f t="shared" si="37"/>
        <v>23.400218417603849</v>
      </c>
      <c r="L66" s="40">
        <f t="shared" si="37"/>
        <v>23.785252892809453</v>
      </c>
    </row>
    <row r="67" spans="1:12" x14ac:dyDescent="0.2">
      <c r="A67" t="str">
        <f>A15</f>
        <v>24 Business, media and public service professionals</v>
      </c>
      <c r="B67" s="49">
        <f t="shared" si="36"/>
        <v>3.9074896093604927</v>
      </c>
      <c r="C67" s="44">
        <f t="shared" si="36"/>
        <v>9.7552449996971102</v>
      </c>
      <c r="D67" s="49">
        <f t="shared" si="36"/>
        <v>2.0349443645919507</v>
      </c>
      <c r="E67" s="49">
        <f t="shared" si="36"/>
        <v>1.2150437781417667</v>
      </c>
      <c r="F67" s="44">
        <f>IF(AND(F$5-D$5 &lt;&gt; 0,F15 &lt;&gt; 0,D15 &lt;&gt; 0),(EXP(LN(F15/D15)/(F$5-D$5))-1)*100,0)</f>
        <v>1.4876093134788659</v>
      </c>
      <c r="H67" s="40">
        <f t="shared" si="37"/>
        <v>24.002380664630042</v>
      </c>
      <c r="I67" s="40">
        <f t="shared" si="37"/>
        <v>26.195805140178884</v>
      </c>
      <c r="J67" s="40">
        <f t="shared" si="37"/>
        <v>27.355528804693719</v>
      </c>
      <c r="K67" s="40">
        <f t="shared" si="37"/>
        <v>28.074704605822475</v>
      </c>
      <c r="L67" s="40">
        <f t="shared" si="37"/>
        <v>28.318584877910663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2.2221944097711832</v>
      </c>
      <c r="C69" s="44">
        <f t="shared" si="39"/>
        <v>3.1138220909961323</v>
      </c>
      <c r="D69" s="44">
        <f t="shared" si="39"/>
        <v>-0.84159739417284385</v>
      </c>
      <c r="E69" s="44">
        <f t="shared" si="39"/>
        <v>0.74595171222164858</v>
      </c>
      <c r="F69" s="44">
        <f t="shared" ref="F69:F74" si="40">IF(AND(F$5-D$5 &lt;&gt; 0,F17 &lt;&gt; 0,D17 &lt;&gt; 0),(EXP(LN(F17/D17)/(F$5-D$5))-1)*100,0)</f>
        <v>0.21396447197121748</v>
      </c>
      <c r="H69" s="44">
        <f>(B17/B$51)*100</f>
        <v>10.019211729522919</v>
      </c>
      <c r="I69" s="44">
        <f>(C17/C$51)*100</f>
        <v>10.643847926843408</v>
      </c>
      <c r="J69" s="44">
        <f>(D17/D$51)*100</f>
        <v>11.247045739859052</v>
      </c>
      <c r="K69" s="44">
        <f>(E17/E$51)*100</f>
        <v>10.570525533227809</v>
      </c>
      <c r="L69" s="44">
        <f>(F17/F$51)*100</f>
        <v>10.964868928397827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3.9807622998349501</v>
      </c>
      <c r="C70" s="44">
        <f t="shared" si="39"/>
        <v>8.1909306965429973</v>
      </c>
      <c r="D70" s="49">
        <f t="shared" si="39"/>
        <v>-3.1125542042014676</v>
      </c>
      <c r="E70" s="49">
        <f t="shared" si="39"/>
        <v>0.41026068752145761</v>
      </c>
      <c r="F70" s="44">
        <f t="shared" si="40"/>
        <v>-0.77801783676146874</v>
      </c>
      <c r="H70" s="40">
        <f t="shared" ref="H70:L74" si="41">(B18/B$17)*100</f>
        <v>16.226444534238301</v>
      </c>
      <c r="I70" s="40">
        <f t="shared" si="41"/>
        <v>17.372189519219774</v>
      </c>
      <c r="J70" s="40">
        <f t="shared" si="41"/>
        <v>18.227559741335938</v>
      </c>
      <c r="K70" s="40">
        <f t="shared" si="41"/>
        <v>16.233735124421784</v>
      </c>
      <c r="L70" s="40">
        <f t="shared" si="41"/>
        <v>15.700857179131884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1.1187793712101657</v>
      </c>
      <c r="C71" s="44">
        <f t="shared" si="39"/>
        <v>3.4551700056761225</v>
      </c>
      <c r="D71" s="49">
        <f t="shared" si="39"/>
        <v>0.70783317992506589</v>
      </c>
      <c r="E71" s="49">
        <f t="shared" si="39"/>
        <v>1.28023124923069</v>
      </c>
      <c r="F71" s="44">
        <f t="shared" si="40"/>
        <v>1.0890713176993083</v>
      </c>
      <c r="H71" s="40">
        <f t="shared" si="41"/>
        <v>17.747555904639697</v>
      </c>
      <c r="I71" s="40">
        <f t="shared" si="41"/>
        <v>16.993585772355573</v>
      </c>
      <c r="J71" s="40">
        <f t="shared" si="41"/>
        <v>17.049841325187376</v>
      </c>
      <c r="K71" s="40">
        <f t="shared" si="41"/>
        <v>18.424214931509969</v>
      </c>
      <c r="L71" s="40">
        <f t="shared" si="41"/>
        <v>19.42494490315099</v>
      </c>
    </row>
    <row r="72" spans="1:12" x14ac:dyDescent="0.2">
      <c r="A72" t="str">
        <f t="shared" si="38"/>
        <v>33 Protective service occupations</v>
      </c>
      <c r="B72" s="49">
        <f t="shared" si="39"/>
        <v>1.1493520718736328</v>
      </c>
      <c r="C72" s="44">
        <f t="shared" si="39"/>
        <v>2.6527823757908964</v>
      </c>
      <c r="D72" s="49">
        <f t="shared" si="39"/>
        <v>2.72655253246048</v>
      </c>
      <c r="E72" s="49">
        <f t="shared" si="39"/>
        <v>1.2418807436173962</v>
      </c>
      <c r="F72" s="44">
        <f t="shared" si="40"/>
        <v>1.7343717334926234</v>
      </c>
      <c r="H72" s="40">
        <f t="shared" si="41"/>
        <v>8.5639866483312765</v>
      </c>
      <c r="I72" s="40">
        <f t="shared" si="41"/>
        <v>8.2100840511941922</v>
      </c>
      <c r="J72" s="40">
        <f t="shared" si="41"/>
        <v>8.1733753468128025</v>
      </c>
      <c r="K72" s="40">
        <f t="shared" si="41"/>
        <v>9.7536552725095902</v>
      </c>
      <c r="L72" s="40">
        <f t="shared" si="41"/>
        <v>10.244562277616513</v>
      </c>
    </row>
    <row r="73" spans="1:12" x14ac:dyDescent="0.2">
      <c r="A73" t="str">
        <f t="shared" si="38"/>
        <v>34 Culture, media and sports occupations</v>
      </c>
      <c r="B73" s="49">
        <f t="shared" si="39"/>
        <v>3.3776683501024474</v>
      </c>
      <c r="C73" s="44">
        <f t="shared" si="39"/>
        <v>-5.7078425294860953</v>
      </c>
      <c r="D73" s="49">
        <f t="shared" si="39"/>
        <v>-1.735751608292635</v>
      </c>
      <c r="E73" s="49">
        <f t="shared" si="39"/>
        <v>1.1972988158659437</v>
      </c>
      <c r="F73" s="44">
        <f t="shared" si="40"/>
        <v>0.21001468848851346</v>
      </c>
      <c r="H73" s="40">
        <f t="shared" si="41"/>
        <v>10.757954916458987</v>
      </c>
      <c r="I73" s="40">
        <f t="shared" si="41"/>
        <v>11.25267695624839</v>
      </c>
      <c r="J73" s="40">
        <f t="shared" si="41"/>
        <v>10.289980198649294</v>
      </c>
      <c r="K73" s="40">
        <f t="shared" si="41"/>
        <v>9.834326275923166</v>
      </c>
      <c r="L73" s="40">
        <f t="shared" si="41"/>
        <v>10.283898414131519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1.9295146191202095</v>
      </c>
      <c r="C74" s="44">
        <f t="shared" si="39"/>
        <v>3.3098587401803714</v>
      </c>
      <c r="D74" s="49">
        <f t="shared" si="39"/>
        <v>-1.0591219370191141</v>
      </c>
      <c r="E74" s="49">
        <f t="shared" si="39"/>
        <v>0.43147014529727468</v>
      </c>
      <c r="F74" s="44">
        <f t="shared" si="40"/>
        <v>-6.7872485915820846E-2</v>
      </c>
      <c r="H74" s="40">
        <f t="shared" si="41"/>
        <v>46.704057996331734</v>
      </c>
      <c r="I74" s="40">
        <f t="shared" si="41"/>
        <v>46.171463700982081</v>
      </c>
      <c r="J74" s="40">
        <f t="shared" si="41"/>
        <v>46.259243388014582</v>
      </c>
      <c r="K74" s="40">
        <f t="shared" si="41"/>
        <v>45.754068395635485</v>
      </c>
      <c r="L74" s="40">
        <f t="shared" si="41"/>
        <v>44.345737225969096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-0.54836411387876316</v>
      </c>
      <c r="C76" s="44">
        <f t="shared" si="42"/>
        <v>3.1678301597919623</v>
      </c>
      <c r="D76" s="44">
        <f t="shared" si="42"/>
        <v>-1.080515865220244</v>
      </c>
      <c r="E76" s="44">
        <f t="shared" si="42"/>
        <v>-0.69727302666805491</v>
      </c>
      <c r="F76" s="44">
        <f>IF(AND(F$5-D$5 &lt;&gt; 0,F24 &lt;&gt; 0,D24 &lt;&gt; 0),(EXP(LN(F24/D24)/(F$5-D$5))-1)*100,0)</f>
        <v>-0.82518533321382925</v>
      </c>
      <c r="H76" s="44">
        <f>(B24/B$51)*100</f>
        <v>11.310336041367099</v>
      </c>
      <c r="I76" s="44">
        <f>(C24/C$51)*100</f>
        <v>10.764839055479621</v>
      </c>
      <c r="J76" s="44">
        <f>(D24/D$51)*100</f>
        <v>11.380851403924302</v>
      </c>
      <c r="K76" s="44">
        <f>(E24/E$51)*100</f>
        <v>10.568040672445592</v>
      </c>
      <c r="L76" s="44">
        <f>(F24/F$51)*100</f>
        <v>9.4893628135331554</v>
      </c>
    </row>
    <row r="77" spans="1:12" x14ac:dyDescent="0.2">
      <c r="A77" t="str">
        <f>A25</f>
        <v>41 Administrative occupations</v>
      </c>
      <c r="B77" s="49">
        <f t="shared" si="42"/>
        <v>-0.10703946092077699</v>
      </c>
      <c r="C77" s="44">
        <f t="shared" si="42"/>
        <v>4.4573618719780495</v>
      </c>
      <c r="D77" s="49">
        <f t="shared" si="42"/>
        <v>-1.5943974511693049</v>
      </c>
      <c r="E77" s="49">
        <f t="shared" si="42"/>
        <v>-0.2715284249068306</v>
      </c>
      <c r="F77" s="44">
        <f>IF(AND(F$5-D$5 &lt;&gt; 0,F25 &lt;&gt; 0,D25 &lt;&gt; 0),(EXP(LN(F25/D25)/(F$5-D$5))-1)*100,0)</f>
        <v>-0.71444898232843057</v>
      </c>
      <c r="H77" s="40">
        <f t="shared" ref="H77:L78" si="43">(B25/B$24)*100</f>
        <v>80.905239682941414</v>
      </c>
      <c r="I77" s="40">
        <f t="shared" si="43"/>
        <v>82.350921266774932</v>
      </c>
      <c r="J77" s="40">
        <f t="shared" si="43"/>
        <v>83.380254968344175</v>
      </c>
      <c r="K77" s="40">
        <f t="shared" si="43"/>
        <v>81.236860123405492</v>
      </c>
      <c r="L77" s="40">
        <f t="shared" si="43"/>
        <v>84.787730670687083</v>
      </c>
    </row>
    <row r="78" spans="1:12" x14ac:dyDescent="0.2">
      <c r="A78" t="str">
        <f>A26</f>
        <v>42 Secretarial and related occupations</v>
      </c>
      <c r="B78" s="49">
        <f t="shared" si="42"/>
        <v>-2.4866922162028571</v>
      </c>
      <c r="C78" s="44">
        <f t="shared" si="42"/>
        <v>-2.8491481826147247</v>
      </c>
      <c r="D78" s="49">
        <f t="shared" si="42"/>
        <v>1.3486748772402857</v>
      </c>
      <c r="E78" s="49">
        <f t="shared" si="42"/>
        <v>-2.7588639724411168</v>
      </c>
      <c r="F78" s="44">
        <f>IF(AND(F$5-D$5 &lt;&gt; 0,F26 &lt;&gt; 0,D26 &lt;&gt; 0),(EXP(LN(F26/D26)/(F$5-D$5))-1)*100,0)</f>
        <v>-1.4085226989741684</v>
      </c>
      <c r="H78" s="40">
        <f t="shared" si="43"/>
        <v>19.094760317058594</v>
      </c>
      <c r="I78" s="40">
        <f t="shared" si="43"/>
        <v>17.649078733225075</v>
      </c>
      <c r="J78" s="40">
        <f t="shared" si="43"/>
        <v>16.619745031655832</v>
      </c>
      <c r="K78" s="40">
        <f t="shared" si="43"/>
        <v>18.763139876594508</v>
      </c>
      <c r="L78" s="40">
        <f t="shared" si="43"/>
        <v>15.212269329312905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7.0643170317463699E-3</v>
      </c>
      <c r="C80" s="44">
        <f t="shared" si="44"/>
        <v>-11.856807232871279</v>
      </c>
      <c r="D80" s="44">
        <f t="shared" si="44"/>
        <v>-0.61377251348754269</v>
      </c>
      <c r="E80" s="44">
        <f t="shared" si="44"/>
        <v>-0.59574802930368875</v>
      </c>
      <c r="F80" s="44">
        <f>IF(AND(F$5-D$5 &lt;&gt; 0,F28 &lt;&gt; 0,D28 &lt;&gt; 0),(EXP(LN(F28/D28)/(F$5-D$5))-1)*100,0)</f>
        <v>-0.60175655387834093</v>
      </c>
      <c r="H80" s="44">
        <f>(B28/B$51)*100</f>
        <v>12.192380436827625</v>
      </c>
      <c r="I80" s="44">
        <f>(C28/C$51)*100</f>
        <v>11.865759140550695</v>
      </c>
      <c r="J80" s="44">
        <f>(D28/D$51)*100</f>
        <v>10.717838817283397</v>
      </c>
      <c r="K80" s="44">
        <f>(E28/E$51)*100</f>
        <v>10.189403484452511</v>
      </c>
      <c r="L80" s="44">
        <f>(F28/F$51)*100</f>
        <v>9.2433458261422317</v>
      </c>
    </row>
    <row r="81" spans="1:12" x14ac:dyDescent="0.2">
      <c r="A81" t="str">
        <f>A29</f>
        <v>51 Skilled agricultural and related trades</v>
      </c>
      <c r="B81" s="49">
        <f t="shared" si="44"/>
        <v>0.37791794992434458</v>
      </c>
      <c r="C81" s="44">
        <f t="shared" si="44"/>
        <v>-4.1475008426135833</v>
      </c>
      <c r="D81" s="49">
        <f t="shared" si="44"/>
        <v>-0.18790700237160118</v>
      </c>
      <c r="E81" s="49">
        <f t="shared" si="44"/>
        <v>0.56837105531657439</v>
      </c>
      <c r="F81" s="44">
        <f>IF(AND(F$5-D$5 &lt;&gt; 0,F29 &lt;&gt; 0,D29 &lt;&gt; 0),(EXP(LN(F29/D29)/(F$5-D$5))-1)*100,0)</f>
        <v>0.31564380049768914</v>
      </c>
      <c r="H81" s="40">
        <f t="shared" ref="H81:L84" si="45">(B29/B$28)*100</f>
        <v>12.168443480074579</v>
      </c>
      <c r="I81" s="40">
        <f t="shared" si="45"/>
        <v>12.349945663897035</v>
      </c>
      <c r="J81" s="40">
        <f t="shared" si="45"/>
        <v>13.430114330779311</v>
      </c>
      <c r="K81" s="40">
        <f t="shared" si="45"/>
        <v>13.720327978224844</v>
      </c>
      <c r="L81" s="40">
        <f t="shared" si="45"/>
        <v>15.41448555892064</v>
      </c>
    </row>
    <row r="82" spans="1:12" x14ac:dyDescent="0.2">
      <c r="A82" t="str">
        <f>A30</f>
        <v>52 Skilled metal, electrical and electronic trades</v>
      </c>
      <c r="B82" s="49">
        <f t="shared" si="44"/>
        <v>1.158174331067241</v>
      </c>
      <c r="C82" s="44">
        <f t="shared" si="44"/>
        <v>-15.960448602192056</v>
      </c>
      <c r="D82" s="49">
        <f t="shared" si="44"/>
        <v>-1.3010133348828168</v>
      </c>
      <c r="E82" s="49">
        <f t="shared" si="44"/>
        <v>-1.0230351902082657</v>
      </c>
      <c r="F82" s="44">
        <f>IF(AND(F$5-D$5 &lt;&gt; 0,F30 &lt;&gt; 0,D30 &lt;&gt; 0),(EXP(LN(F30/D30)/(F$5-D$5))-1)*100,0)</f>
        <v>-1.1157814524096143</v>
      </c>
      <c r="H82" s="40">
        <f t="shared" si="45"/>
        <v>36.316379225005058</v>
      </c>
      <c r="I82" s="40">
        <f t="shared" si="45"/>
        <v>38.017517804792163</v>
      </c>
      <c r="J82" s="40">
        <f t="shared" si="45"/>
        <v>36.247554022849208</v>
      </c>
      <c r="K82" s="40">
        <f t="shared" si="45"/>
        <v>35.01153447737007</v>
      </c>
      <c r="L82" s="40">
        <f t="shared" si="45"/>
        <v>33.535350332970943</v>
      </c>
    </row>
    <row r="83" spans="1:12" x14ac:dyDescent="0.2">
      <c r="A83" t="str">
        <f>A31</f>
        <v>53 Skilled construction and building trades</v>
      </c>
      <c r="B83" s="49">
        <f t="shared" si="44"/>
        <v>1.1187232453513385</v>
      </c>
      <c r="C83" s="44">
        <f t="shared" si="44"/>
        <v>-15.522125908296381</v>
      </c>
      <c r="D83" s="49">
        <f t="shared" si="44"/>
        <v>0.22869241718375122</v>
      </c>
      <c r="E83" s="49">
        <f t="shared" si="44"/>
        <v>-0.83273535016178402</v>
      </c>
      <c r="F83" s="44">
        <f>IF(AND(F$5-D$5 &lt;&gt; 0,F31 &lt;&gt; 0,D31 &lt;&gt; 0),(EXP(LN(F31/D31)/(F$5-D$5))-1)*100,0)</f>
        <v>-0.48018096302627766</v>
      </c>
      <c r="H83" s="40">
        <f t="shared" si="45"/>
        <v>28.731362403444745</v>
      </c>
      <c r="I83" s="40">
        <f t="shared" si="45"/>
        <v>30.030309938016451</v>
      </c>
      <c r="J83" s="40">
        <f t="shared" si="45"/>
        <v>28.781539018911918</v>
      </c>
      <c r="K83" s="40">
        <f t="shared" si="45"/>
        <v>30.022254791293218</v>
      </c>
      <c r="L83" s="40">
        <f t="shared" si="45"/>
        <v>29.314131564642281</v>
      </c>
    </row>
    <row r="84" spans="1:12" x14ac:dyDescent="0.2">
      <c r="A84" t="str">
        <f>A32</f>
        <v>54 Textiles, printing and other skilled trades</v>
      </c>
      <c r="B84" s="49">
        <f t="shared" si="44"/>
        <v>-3.6835606150376621</v>
      </c>
      <c r="C84" s="44">
        <f t="shared" si="44"/>
        <v>-3.1398689387446832</v>
      </c>
      <c r="D84" s="49">
        <f t="shared" si="44"/>
        <v>-0.88740981210211345</v>
      </c>
      <c r="E84" s="49">
        <f t="shared" si="44"/>
        <v>-0.3687656155575314</v>
      </c>
      <c r="F84" s="44">
        <f>IF(AND(F$5-D$5 &lt;&gt; 0,F32 &lt;&gt; 0,D32 &lt;&gt; 0),(EXP(LN(F32/D32)/(F$5-D$5))-1)*100,0)</f>
        <v>-0.54194787102009867</v>
      </c>
      <c r="H84" s="40">
        <f t="shared" si="45"/>
        <v>22.783814891475618</v>
      </c>
      <c r="I84" s="40">
        <f t="shared" si="45"/>
        <v>19.602226593294343</v>
      </c>
      <c r="J84" s="40">
        <f t="shared" si="45"/>
        <v>21.540792627459577</v>
      </c>
      <c r="K84" s="40">
        <f t="shared" si="45"/>
        <v>21.245882753111861</v>
      </c>
      <c r="L84" s="40">
        <f t="shared" si="45"/>
        <v>21.736032543466141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-1.2304734522960548</v>
      </c>
      <c r="C86" s="44">
        <f t="shared" si="46"/>
        <v>-4.1678998588498555</v>
      </c>
      <c r="D86" s="44">
        <f t="shared" si="46"/>
        <v>1.594968568537225</v>
      </c>
      <c r="E86" s="44">
        <f t="shared" si="46"/>
        <v>1.000488516825726</v>
      </c>
      <c r="F86" s="44">
        <f>IF(AND(F$5-D$5 &lt;&gt; 0,F34 &lt;&gt; 0,D34 &lt;&gt; 0),(EXP(LN(F34/D34)/(F$5-D$5))-1)*100,0)</f>
        <v>1.198261016217983</v>
      </c>
      <c r="H86" s="44">
        <f>(B34/B$51)*100</f>
        <v>10.145735586025577</v>
      </c>
      <c r="I86" s="44">
        <f>(C34/C$51)*100</f>
        <v>9.3941985576438647</v>
      </c>
      <c r="J86" s="44">
        <f>(D34/D$51)*100</f>
        <v>9.22557951450713</v>
      </c>
      <c r="K86" s="44">
        <f>(E34/E$51)*100</f>
        <v>9.7896049521209498</v>
      </c>
      <c r="L86" s="44">
        <f>(F34/F$51)*100</f>
        <v>10.414315655908396</v>
      </c>
    </row>
    <row r="87" spans="1:12" x14ac:dyDescent="0.2">
      <c r="A87" t="str">
        <f>A35</f>
        <v>61 Caring personal service occupations</v>
      </c>
      <c r="B87" s="49">
        <f t="shared" si="46"/>
        <v>-1.6588666649780981</v>
      </c>
      <c r="C87" s="44">
        <f t="shared" si="46"/>
        <v>-1.2593235496998756</v>
      </c>
      <c r="D87" s="49">
        <f t="shared" si="46"/>
        <v>2.1604142746978194</v>
      </c>
      <c r="E87" s="49">
        <f t="shared" si="46"/>
        <v>1.2128087418880273</v>
      </c>
      <c r="F87" s="44">
        <f>IF(AND(F$5-D$5 &lt;&gt; 0,F35 &lt;&gt; 0,D35 &lt;&gt; 0),(EXP(LN(F35/D35)/(F$5-D$5))-1)*100,0)</f>
        <v>1.5276965748210358</v>
      </c>
      <c r="H87" s="40">
        <f t="shared" ref="H87:L89" si="47">(B35/B$34)*100</f>
        <v>76.027059238804441</v>
      </c>
      <c r="I87" s="40">
        <f t="shared" si="47"/>
        <v>74.716606759280339</v>
      </c>
      <c r="J87" s="40">
        <f t="shared" si="47"/>
        <v>76.984311964530264</v>
      </c>
      <c r="K87" s="40">
        <f t="shared" si="47"/>
        <v>79.150644966862373</v>
      </c>
      <c r="L87" s="40">
        <f t="shared" si="47"/>
        <v>80.830354789104192</v>
      </c>
    </row>
    <row r="88" spans="1:12" x14ac:dyDescent="0.2">
      <c r="A88" t="str">
        <f>A36</f>
        <v>62 Leisure, travel and related personal service occupations</v>
      </c>
      <c r="B88" s="49">
        <f t="shared" si="46"/>
        <v>0.23561496931439052</v>
      </c>
      <c r="C88" s="44">
        <f t="shared" si="46"/>
        <v>-14.176864835837822</v>
      </c>
      <c r="D88" s="49">
        <f t="shared" si="46"/>
        <v>-0.17567273949101736</v>
      </c>
      <c r="E88" s="49">
        <f t="shared" si="46"/>
        <v>0.11887164033381747</v>
      </c>
      <c r="F88" s="44">
        <f>IF(AND(F$5-D$5 &lt;&gt; 0,F36 &lt;&gt; 0,D36 &lt;&gt; 0),(EXP(LN(F36/D36)/(F$5-D$5))-1)*100,0)</f>
        <v>2.0593741179597558E-2</v>
      </c>
      <c r="H88" s="40">
        <f t="shared" si="47"/>
        <v>23.034784845828689</v>
      </c>
      <c r="I88" s="40">
        <f t="shared" si="47"/>
        <v>24.433208952164396</v>
      </c>
      <c r="J88" s="40">
        <f t="shared" si="47"/>
        <v>21.881338208254522</v>
      </c>
      <c r="K88" s="40">
        <f t="shared" si="47"/>
        <v>20.039867127975835</v>
      </c>
      <c r="L88" s="40">
        <f t="shared" si="47"/>
        <v>18.357754500731669</v>
      </c>
    </row>
    <row r="89" spans="1:12" x14ac:dyDescent="0.2">
      <c r="A89" t="str">
        <f>A37</f>
        <v>63 Community and civil enforcement occupations</v>
      </c>
      <c r="B89" s="49">
        <f t="shared" si="46"/>
        <v>-3.632079978647873</v>
      </c>
      <c r="C89" s="44">
        <f t="shared" si="46"/>
        <v>27.863014760615567</v>
      </c>
      <c r="D89" s="49">
        <f t="shared" si="46"/>
        <v>-5.034716015947871</v>
      </c>
      <c r="E89" s="49">
        <f t="shared" si="46"/>
        <v>1.0304285472036101</v>
      </c>
      <c r="F89" s="44">
        <f>IF(AND(F$5-D$5 &lt;&gt; 0,F37 &lt;&gt; 0,D37 &lt;&gt; 0),(EXP(LN(F37/D37)/(F$5-D$5))-1)*100,0)</f>
        <v>-1.0331485232325188</v>
      </c>
      <c r="H89" s="40">
        <f t="shared" si="47"/>
        <v>0.93815591536687493</v>
      </c>
      <c r="I89" s="40">
        <f t="shared" si="47"/>
        <v>0.85018428855526629</v>
      </c>
      <c r="J89" s="40">
        <f t="shared" si="47"/>
        <v>1.1343498272152215</v>
      </c>
      <c r="K89" s="40">
        <f t="shared" si="47"/>
        <v>0.80948790516178659</v>
      </c>
      <c r="L89" s="40">
        <f t="shared" si="47"/>
        <v>0.81189071016413528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0.85808771812341256</v>
      </c>
      <c r="C91" s="44">
        <f t="shared" si="48"/>
        <v>-2.7317572806088486</v>
      </c>
      <c r="D91" s="44">
        <f t="shared" si="48"/>
        <v>0.10926880894517321</v>
      </c>
      <c r="E91" s="44">
        <f t="shared" si="48"/>
        <v>0.11281780533911601</v>
      </c>
      <c r="F91" s="44">
        <f t="shared" ref="F91:F93" si="49">IF(AND(F$5-D$5 &lt;&gt; 0,F39 &lt;&gt; 0,D39 &lt;&gt; 0),(EXP(LN(F39/D39)/(F$5-D$5))-1)*100,0)</f>
        <v>0.11163479256177666</v>
      </c>
      <c r="H91" s="44">
        <f>(B39/B$51)*100</f>
        <v>9.5238473305989508</v>
      </c>
      <c r="I91" s="44">
        <f>(C39/C$51)*100</f>
        <v>9.5882566665296007</v>
      </c>
      <c r="J91" s="44">
        <f>(D39/D$51)*100</f>
        <v>9.5572651791988843</v>
      </c>
      <c r="K91" s="44">
        <f>(E39/E$51)*100</f>
        <v>9.4214032312689096</v>
      </c>
      <c r="L91" s="44">
        <f>(F39/F$51)*100</f>
        <v>9.1757858996338708</v>
      </c>
    </row>
    <row r="92" spans="1:12" s="30" customFormat="1" x14ac:dyDescent="0.2">
      <c r="A92" t="str">
        <f>A40</f>
        <v>71 Sales occupations</v>
      </c>
      <c r="B92" s="49">
        <f t="shared" si="48"/>
        <v>0.42374485617255875</v>
      </c>
      <c r="C92" s="44">
        <f t="shared" si="48"/>
        <v>-3.566242605359593</v>
      </c>
      <c r="D92" s="49">
        <f t="shared" si="48"/>
        <v>-1.2676869205653696</v>
      </c>
      <c r="E92" s="49">
        <f t="shared" si="48"/>
        <v>-0.41960213501534005</v>
      </c>
      <c r="F92" s="44">
        <f t="shared" si="49"/>
        <v>-0.70310341401937926</v>
      </c>
      <c r="G92"/>
      <c r="H92" s="40">
        <f>(B40/B$34)*100</f>
        <v>77.935766352702871</v>
      </c>
      <c r="I92" s="40">
        <f t="shared" ref="H92:L93" si="50">(C40/C$34)*100</f>
        <v>83.289560801223331</v>
      </c>
      <c r="J92" s="40">
        <f t="shared" si="50"/>
        <v>83.812472939455361</v>
      </c>
      <c r="K92" s="40">
        <f t="shared" si="50"/>
        <v>72.651437524988211</v>
      </c>
      <c r="L92" s="40">
        <f t="shared" si="50"/>
        <v>63.059139411221899</v>
      </c>
    </row>
    <row r="93" spans="1:12" s="30" customFormat="1" x14ac:dyDescent="0.2">
      <c r="A93" t="str">
        <f>A41</f>
        <v>72 Customer service occupations</v>
      </c>
      <c r="B93" s="49">
        <f t="shared" si="48"/>
        <v>2.9055595250158328</v>
      </c>
      <c r="C93" s="44">
        <f t="shared" si="48"/>
        <v>0.96995321306740934</v>
      </c>
      <c r="D93" s="49">
        <f t="shared" si="48"/>
        <v>5.2326884847839317</v>
      </c>
      <c r="E93" s="49">
        <f t="shared" si="48"/>
        <v>1.6092518774709852</v>
      </c>
      <c r="F93" s="44">
        <f t="shared" si="49"/>
        <v>2.802984861403468</v>
      </c>
      <c r="G93"/>
      <c r="H93" s="40">
        <f t="shared" si="50"/>
        <v>15.934680495101865</v>
      </c>
      <c r="I93" s="40">
        <f t="shared" si="50"/>
        <v>18.776162077582899</v>
      </c>
      <c r="J93" s="40">
        <f t="shared" si="50"/>
        <v>19.782809765226574</v>
      </c>
      <c r="K93" s="40">
        <f t="shared" si="50"/>
        <v>23.587412534305884</v>
      </c>
      <c r="L93" s="40">
        <f t="shared" si="50"/>
        <v>25.048290810831492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0.79822661948956153</v>
      </c>
      <c r="C95" s="44">
        <f t="shared" si="51"/>
        <v>-12.167743933818498</v>
      </c>
      <c r="D95" s="44">
        <f t="shared" si="51"/>
        <v>1.5584917914035046</v>
      </c>
      <c r="E95" s="44">
        <f t="shared" si="51"/>
        <v>-0.32096827102582326</v>
      </c>
      <c r="F95" s="44">
        <f>IF(AND(F$5-D$5 &lt;&gt; 0,F43 &lt;&gt; 0,D43 &lt;&gt; 0),(EXP(LN(F43/D43)/(F$5-D$5))-1)*100,0)</f>
        <v>0.30162165676401731</v>
      </c>
      <c r="H95" s="44">
        <f>(B43/B$51)*100</f>
        <v>7.9806816711566544</v>
      </c>
      <c r="I95" s="44">
        <f>(C43/C$51)*100</f>
        <v>8.0155967735663864</v>
      </c>
      <c r="J95" s="44">
        <f>(D43/D$51)*100</f>
        <v>7.2146092679928495</v>
      </c>
      <c r="K95" s="44">
        <f>(E43/E$51)*100</f>
        <v>7.6419560859379541</v>
      </c>
      <c r="L95" s="44">
        <f>(F43/F$51)*100</f>
        <v>7.1264537450798127</v>
      </c>
    </row>
    <row r="96" spans="1:12" x14ac:dyDescent="0.2">
      <c r="A96" t="str">
        <f>A44</f>
        <v>81 Process, plant and machine operatives</v>
      </c>
      <c r="B96" s="49">
        <f t="shared" si="51"/>
        <v>-1.4066114760719728</v>
      </c>
      <c r="C96" s="44">
        <f t="shared" si="51"/>
        <v>-15.006971144186465</v>
      </c>
      <c r="D96" s="49">
        <f t="shared" si="51"/>
        <v>2.5394294601310596</v>
      </c>
      <c r="E96" s="49">
        <f t="shared" si="51"/>
        <v>-0.89025833225662154</v>
      </c>
      <c r="F96" s="44">
        <f>IF(AND(F$5-D$5 &lt;&gt; 0,F44 &lt;&gt; 0,D44 &lt;&gt; 0),(EXP(LN(F44/D44)/(F$5-D$5))-1)*100,0)</f>
        <v>0.24003161886183566</v>
      </c>
      <c r="H96" s="40">
        <f>(B44/B$43)*100</f>
        <v>45.383524048211235</v>
      </c>
      <c r="I96" s="40">
        <f t="shared" ref="H96:L97" si="52">(C44/C$43)*100</f>
        <v>41.54108371050414</v>
      </c>
      <c r="J96" s="40">
        <f t="shared" si="52"/>
        <v>40.198244752454762</v>
      </c>
      <c r="K96" s="40">
        <f t="shared" si="52"/>
        <v>42.17745394681431</v>
      </c>
      <c r="L96" s="40">
        <f t="shared" si="52"/>
        <v>39.829577062791259</v>
      </c>
    </row>
    <row r="97" spans="1:12" x14ac:dyDescent="0.2">
      <c r="A97" t="str">
        <f>A45</f>
        <v>82 Transport and mobile machine drivers and operatives</v>
      </c>
      <c r="B97" s="49">
        <f t="shared" si="51"/>
        <v>2.5261532039719814</v>
      </c>
      <c r="C97" s="44">
        <f t="shared" si="51"/>
        <v>-10.15018044299083</v>
      </c>
      <c r="D97" s="49">
        <f t="shared" si="51"/>
        <v>0.87717197989372053</v>
      </c>
      <c r="E97" s="49">
        <f t="shared" si="51"/>
        <v>7.6566302990999091E-2</v>
      </c>
      <c r="F97" s="44">
        <f>IF(AND(F$5-D$5 &lt;&gt; 0,F45 &lt;&gt; 0,D45 &lt;&gt; 0),(EXP(LN(F45/D45)/(F$5-D$5))-1)*100,0)</f>
        <v>0.34272636462246986</v>
      </c>
      <c r="H97" s="40">
        <f t="shared" si="52"/>
        <v>54.616475951788757</v>
      </c>
      <c r="I97" s="40">
        <f t="shared" si="52"/>
        <v>58.458916289495853</v>
      </c>
      <c r="J97" s="40">
        <f t="shared" si="52"/>
        <v>59.801755247545238</v>
      </c>
      <c r="K97" s="40">
        <f t="shared" si="52"/>
        <v>57.822546053185697</v>
      </c>
      <c r="L97" s="40">
        <f t="shared" si="52"/>
        <v>60.170422937208748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-0.12121647425411552</v>
      </c>
      <c r="C99" s="44">
        <f t="shared" si="53"/>
        <v>-10.605191984278427</v>
      </c>
      <c r="D99" s="44">
        <f t="shared" si="53"/>
        <v>0.42352110425540879</v>
      </c>
      <c r="E99" s="44">
        <f t="shared" si="53"/>
        <v>-0.18758454269340863</v>
      </c>
      <c r="F99" s="44">
        <f>IF(AND(F$5-D$5 &lt;&gt; 0,F47 &lt;&gt; 0,D47 &lt;&gt; 0),(EXP(LN(F47/D47)/(F$5-D$5))-1)*100,0)</f>
        <v>1.5703023523561122E-2</v>
      </c>
      <c r="H99" s="44">
        <f>(B47/B$51)*100</f>
        <v>12.954507993367095</v>
      </c>
      <c r="I99" s="44">
        <f>(C47/C$51)*100</f>
        <v>12.542907162938397</v>
      </c>
      <c r="J99" s="44">
        <f>(D47/D$51)*100</f>
        <v>11.490354274225044</v>
      </c>
      <c r="K99" s="44">
        <f>(E47/E$51)*100</f>
        <v>11.505914750733327</v>
      </c>
      <c r="L99" s="44">
        <f>(F47/F$51)*100</f>
        <v>10.874207970926534</v>
      </c>
    </row>
    <row r="100" spans="1:12" x14ac:dyDescent="0.2">
      <c r="A100" t="str">
        <f>A48</f>
        <v>91 Elementary trades and related occupations</v>
      </c>
      <c r="B100" s="49">
        <f t="shared" si="53"/>
        <v>-2.1223000699979622</v>
      </c>
      <c r="C100" s="44">
        <f t="shared" si="53"/>
        <v>-16.547581922125808</v>
      </c>
      <c r="D100" s="49">
        <f t="shared" si="53"/>
        <v>-3.7308809528271314</v>
      </c>
      <c r="E100" s="49">
        <f t="shared" si="53"/>
        <v>-0.67257522363338706</v>
      </c>
      <c r="F100" s="44">
        <f>IF(AND(F$5-D$5 &lt;&gt; 0,F48 &lt;&gt; 0,D48 &lt;&gt; 0),(EXP(LN(F48/D48)/(F$5-D$5))-1)*100,0)</f>
        <v>-1.7026560518873857</v>
      </c>
      <c r="H100" s="40">
        <f t="shared" ref="H100:L101" si="54">(B48/B$47)*100</f>
        <v>15.627859083993892</v>
      </c>
      <c r="I100" s="40">
        <f t="shared" si="54"/>
        <v>14.412573337244069</v>
      </c>
      <c r="J100" s="40">
        <f t="shared" si="54"/>
        <v>13.454518471656526</v>
      </c>
      <c r="K100" s="40">
        <f t="shared" si="54"/>
        <v>10.892458740385775</v>
      </c>
      <c r="L100" s="40">
        <f t="shared" si="54"/>
        <v>10.374615871762073</v>
      </c>
    </row>
    <row r="101" spans="1:12" x14ac:dyDescent="0.2">
      <c r="A101" t="str">
        <f>A49</f>
        <v>92 Elementary administration and service occupations</v>
      </c>
      <c r="B101" s="49">
        <f t="shared" si="53"/>
        <v>0.23651737122825089</v>
      </c>
      <c r="C101" s="44">
        <f t="shared" si="53"/>
        <v>-9.6045177717542281</v>
      </c>
      <c r="D101" s="49">
        <f t="shared" si="53"/>
        <v>1.0111829331661326</v>
      </c>
      <c r="E101" s="49">
        <f t="shared" si="53"/>
        <v>-0.12973032209828705</v>
      </c>
      <c r="F101" s="44">
        <f>IF(AND(F$5-D$5 &lt;&gt; 0,F49 &lt;&gt; 0,D49 &lt;&gt; 0),(EXP(LN(F49/D49)/(F$5-D$5))-1)*100,0)</f>
        <v>0.2491350248143176</v>
      </c>
      <c r="H101" s="40">
        <f t="shared" si="54"/>
        <v>84.372140916006117</v>
      </c>
      <c r="I101" s="40">
        <f t="shared" si="54"/>
        <v>85.587426662755945</v>
      </c>
      <c r="J101" s="40">
        <f t="shared" si="54"/>
        <v>86.545481528343473</v>
      </c>
      <c r="K101" s="40">
        <f t="shared" si="54"/>
        <v>89.107541259614223</v>
      </c>
      <c r="L101" s="40">
        <f t="shared" si="54"/>
        <v>89.625384128237926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0.68828022604123795</v>
      </c>
      <c r="C103" s="206">
        <f t="shared" ref="C103" si="56">IF(AND(D$5-C$5 &lt;&gt; 0,D51 &lt;&gt; 0,C51 &lt;&gt; 0),(EXP(LN(D51/C51)/(D$5-C$5))-1)*100,0)</f>
        <v>-2.4163440891364685</v>
      </c>
      <c r="D103" s="50">
        <f>IF(AND(E$5-D$5 &lt;&gt; 0,E51 &lt;&gt; 0,D51 &lt;&gt; 0),(EXP(LN(E51/D51)/(E$5-D$5))-1)*100,0)</f>
        <v>0.39634405872066569</v>
      </c>
      <c r="E103" s="50">
        <f>IF(AND(F$5-E$5 &lt;&gt; 0,F51 &lt;&gt; 0,E51 &lt;&gt; 0),(EXP(LN(F51/E51)/(F$5-E$5))-1)*100,0)</f>
        <v>0.37762536419247983</v>
      </c>
      <c r="F103" s="206">
        <f>IF(AND(F$5-D$5 &lt;&gt; 0,F51 &lt;&gt; 0,D51 &lt;&gt; 0),(EXP(LN(F51/D51)/(F$5-D$5))-1)*100,0)</f>
        <v>0.38386454121834834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Cumbria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3.8353689966142106</v>
      </c>
      <c r="C9" s="330">
        <v>10.23970479657469</v>
      </c>
      <c r="D9" s="330">
        <f>SUM(B9:C9)</f>
        <v>14.075073793188901</v>
      </c>
      <c r="E9" s="331"/>
      <c r="F9" s="330">
        <v>5.2319224029921916</v>
      </c>
      <c r="G9" s="330">
        <v>11.539830530271589</v>
      </c>
      <c r="H9" s="330">
        <f>SUM(F9:G9)</f>
        <v>16.77175293326378</v>
      </c>
      <c r="I9" s="331"/>
      <c r="J9" s="330">
        <v>6.2137436100622327</v>
      </c>
      <c r="K9" s="330">
        <v>10.594095866710525</v>
      </c>
      <c r="L9" s="330">
        <f>SUM(J9:K9)</f>
        <v>16.807839476772756</v>
      </c>
      <c r="M9" s="236"/>
      <c r="N9" s="328">
        <f>IF(B9&gt;0,(EXP(LN(F9/B9)/($F$6-$B$6))-1)*100,0)</f>
        <v>6.4071541481897087</v>
      </c>
      <c r="O9" s="328">
        <f>IF(F9&gt;0,(EXP(LN(J9/F9)/($J$6-$F$6))-1)*100,0)</f>
        <v>1.1531633665131658</v>
      </c>
      <c r="P9" s="328"/>
      <c r="Q9" s="328">
        <f>IF(C9&gt;0,(EXP(LN(G9/C9)/($F$6-$B$6))-1)*100,0)</f>
        <v>2.4194404725847107</v>
      </c>
      <c r="R9" s="328">
        <f>IF(G9&gt;0,(EXP(LN(K9/G9)/($J$6-$F$6))-1)*100,0)</f>
        <v>-0.56842977829792973</v>
      </c>
      <c r="S9" s="327"/>
      <c r="T9" s="328">
        <f>IF(D9&gt;0,(EXP(LN(H9/D9)/($F$6-$B$6))-1)*100,0)</f>
        <v>3.5679917632889913</v>
      </c>
      <c r="U9" s="328">
        <f>IF(H9&gt;0,(EXP(LN(L9/H9)/($J$6-$F$6))-1)*100,0)</f>
        <v>1.4329791921552371E-2</v>
      </c>
    </row>
    <row r="10" spans="1:21" x14ac:dyDescent="0.2">
      <c r="A10" s="329" t="str">
        <f>name!D5</f>
        <v>12 Other managers and proprietors</v>
      </c>
      <c r="B10" s="330">
        <v>3.3642369740494633</v>
      </c>
      <c r="C10" s="330">
        <v>5.2049040709653296</v>
      </c>
      <c r="D10" s="330">
        <f t="shared" ref="D10:D33" si="0">SUM(B10:C10)</f>
        <v>8.569141045014792</v>
      </c>
      <c r="E10" s="331"/>
      <c r="F10" s="330">
        <v>3.7958623905640381</v>
      </c>
      <c r="G10" s="330">
        <v>5.4121373793351042</v>
      </c>
      <c r="H10" s="330">
        <f t="shared" ref="H10:H33" si="1">SUM(F10:G10)</f>
        <v>9.2079997698991427</v>
      </c>
      <c r="I10" s="331"/>
      <c r="J10" s="330">
        <v>5.2703215509624259</v>
      </c>
      <c r="K10" s="330">
        <v>7.8563276555573696</v>
      </c>
      <c r="L10" s="330">
        <f t="shared" ref="L10:L33" si="2">SUM(J10:K10)</f>
        <v>13.126649206519795</v>
      </c>
      <c r="M10" s="236"/>
      <c r="N10" s="328">
        <f t="shared" ref="N10:N36" si="3">IF(B10&gt;0,(EXP(LN(F10/B10)/($F$6-$B$6))-1)*100,0)</f>
        <v>2.4435868651437209</v>
      </c>
      <c r="O10" s="328">
        <f t="shared" ref="O10:O34" si="4">IF(F10&gt;0,(EXP(LN(J10/F10)/($J$6-$F$6))-1)*100,0)</f>
        <v>2.2119742518203367</v>
      </c>
      <c r="P10" s="328"/>
      <c r="Q10" s="328">
        <f t="shared" ref="Q10:Q34" si="5">IF(C10&gt;0,(EXP(LN(G10/C10)/($F$6-$B$6))-1)*100,0)</f>
        <v>0.78391308411926985</v>
      </c>
      <c r="R10" s="328">
        <f t="shared" ref="R10:R34" si="6">IF(G10&gt;0,(EXP(LN(K10/G10)/($J$6-$F$6))-1)*100,0)</f>
        <v>2.5156221549457181</v>
      </c>
      <c r="S10" s="327"/>
      <c r="T10" s="328">
        <f t="shared" ref="T10:T34" si="7">IF(D10&gt;0,(EXP(LN(H10/D10)/($F$6-$B$6))-1)*100,0)</f>
        <v>1.4484933882912721</v>
      </c>
      <c r="U10" s="328">
        <f t="shared" ref="U10:U34" si="8">IF(H10&gt;0,(EXP(LN(L10/H10)/($J$6-$F$6))-1)*100,0)</f>
        <v>2.3919715316329748</v>
      </c>
    </row>
    <row r="11" spans="1:21" x14ac:dyDescent="0.2">
      <c r="A11" s="329" t="str">
        <f>name!D6</f>
        <v>21 Science, research, engineering and technology professionals</v>
      </c>
      <c r="B11" s="330">
        <v>2.089772783657446</v>
      </c>
      <c r="C11" s="330">
        <v>10.571705340241778</v>
      </c>
      <c r="D11" s="330">
        <f t="shared" si="0"/>
        <v>12.661478123899224</v>
      </c>
      <c r="E11" s="331"/>
      <c r="F11" s="330">
        <v>2.7977896747351898</v>
      </c>
      <c r="G11" s="330">
        <v>11.924537091491363</v>
      </c>
      <c r="H11" s="330">
        <f t="shared" si="1"/>
        <v>14.722326766226553</v>
      </c>
      <c r="I11" s="331"/>
      <c r="J11" s="330">
        <v>4.0114912182264417</v>
      </c>
      <c r="K11" s="330">
        <v>12.501214456516781</v>
      </c>
      <c r="L11" s="330">
        <f t="shared" si="2"/>
        <v>16.512705674743223</v>
      </c>
      <c r="M11" s="236"/>
      <c r="N11" s="328">
        <f t="shared" si="3"/>
        <v>6.0091125507784504</v>
      </c>
      <c r="O11" s="328">
        <f t="shared" si="4"/>
        <v>2.4313080844886814</v>
      </c>
      <c r="P11" s="328"/>
      <c r="Q11" s="328">
        <f t="shared" si="5"/>
        <v>2.437576633066918</v>
      </c>
      <c r="R11" s="328">
        <f t="shared" si="6"/>
        <v>0.31534669761030809</v>
      </c>
      <c r="S11" s="327"/>
      <c r="T11" s="328">
        <f t="shared" si="7"/>
        <v>3.0619626781615006</v>
      </c>
      <c r="U11" s="328">
        <f t="shared" si="8"/>
        <v>0.76803407534866697</v>
      </c>
    </row>
    <row r="12" spans="1:21" x14ac:dyDescent="0.2">
      <c r="A12" s="329" t="str">
        <f>name!D7</f>
        <v>22 Health professionals</v>
      </c>
      <c r="B12" s="330">
        <v>7.6130360746343406</v>
      </c>
      <c r="C12" s="330">
        <v>2.8796144889868063</v>
      </c>
      <c r="D12" s="330">
        <f t="shared" si="0"/>
        <v>10.492650563621147</v>
      </c>
      <c r="E12" s="331"/>
      <c r="F12" s="330">
        <v>8.2427054707591143</v>
      </c>
      <c r="G12" s="330">
        <v>3.1133950834489368</v>
      </c>
      <c r="H12" s="330">
        <f t="shared" si="1"/>
        <v>11.356100554208052</v>
      </c>
      <c r="I12" s="331"/>
      <c r="J12" s="330">
        <v>10.233933225265622</v>
      </c>
      <c r="K12" s="330">
        <v>3.6358475847316134</v>
      </c>
      <c r="L12" s="330">
        <f t="shared" si="2"/>
        <v>13.869780809997234</v>
      </c>
      <c r="M12" s="236"/>
      <c r="N12" s="328">
        <f t="shared" si="3"/>
        <v>1.602028509163822</v>
      </c>
      <c r="O12" s="328">
        <f t="shared" si="4"/>
        <v>1.4529905023007217</v>
      </c>
      <c r="P12" s="328"/>
      <c r="Q12" s="328">
        <f t="shared" si="5"/>
        <v>1.5733969729484487</v>
      </c>
      <c r="R12" s="328">
        <f t="shared" si="6"/>
        <v>1.0395559555949285</v>
      </c>
      <c r="S12" s="327"/>
      <c r="T12" s="328">
        <f t="shared" si="7"/>
        <v>1.5941740521181025</v>
      </c>
      <c r="U12" s="328">
        <f t="shared" si="8"/>
        <v>1.3419736281632622</v>
      </c>
    </row>
    <row r="13" spans="1:21" x14ac:dyDescent="0.2">
      <c r="A13" s="329" t="str">
        <f>name!D8</f>
        <v>23 Teaching and other educational professionals</v>
      </c>
      <c r="B13" s="330">
        <v>8.261023541141606</v>
      </c>
      <c r="C13" s="330">
        <v>4.2079540852003543</v>
      </c>
      <c r="D13" s="330">
        <f t="shared" si="0"/>
        <v>12.46897762634196</v>
      </c>
      <c r="E13" s="331"/>
      <c r="F13" s="330">
        <v>8.0619454173817573</v>
      </c>
      <c r="G13" s="330">
        <v>4.0853991452638736</v>
      </c>
      <c r="H13" s="330">
        <f t="shared" si="1"/>
        <v>12.147344562645632</v>
      </c>
      <c r="I13" s="331"/>
      <c r="J13" s="330">
        <v>9.9910577486133896</v>
      </c>
      <c r="K13" s="330">
        <v>5.0968969207514077</v>
      </c>
      <c r="L13" s="330">
        <f t="shared" si="2"/>
        <v>15.087954669364798</v>
      </c>
      <c r="M13" s="236"/>
      <c r="N13" s="328">
        <f t="shared" si="3"/>
        <v>-0.48668385615805443</v>
      </c>
      <c r="O13" s="328">
        <f t="shared" si="4"/>
        <v>1.4405139840550474</v>
      </c>
      <c r="P13" s="328"/>
      <c r="Q13" s="328">
        <f t="shared" si="5"/>
        <v>-0.58939880082666818</v>
      </c>
      <c r="R13" s="328">
        <f t="shared" si="6"/>
        <v>1.4856779173268997</v>
      </c>
      <c r="S13" s="327"/>
      <c r="T13" s="328">
        <f t="shared" si="7"/>
        <v>-0.52130005624114739</v>
      </c>
      <c r="U13" s="328">
        <f t="shared" si="8"/>
        <v>1.4557349671154185</v>
      </c>
    </row>
    <row r="14" spans="1:21" x14ac:dyDescent="0.2">
      <c r="A14" s="329" t="str">
        <f>name!D9</f>
        <v>24 Business, media and public service professionals</v>
      </c>
      <c r="B14" s="330">
        <v>4.4332384413420858</v>
      </c>
      <c r="C14" s="330">
        <v>6.8176318580117323</v>
      </c>
      <c r="D14" s="330">
        <f t="shared" si="0"/>
        <v>11.250870299353817</v>
      </c>
      <c r="E14" s="331"/>
      <c r="F14" s="330">
        <v>6.1682318959048263</v>
      </c>
      <c r="G14" s="330">
        <v>8.226341932265834</v>
      </c>
      <c r="H14" s="330">
        <f t="shared" si="1"/>
        <v>14.39457382817066</v>
      </c>
      <c r="I14" s="331"/>
      <c r="J14" s="330">
        <v>8.2126307809282295</v>
      </c>
      <c r="K14" s="330">
        <v>9.7510010065497799</v>
      </c>
      <c r="L14" s="330">
        <f t="shared" si="2"/>
        <v>17.963631787478008</v>
      </c>
      <c r="M14" s="236"/>
      <c r="N14" s="328">
        <f t="shared" si="3"/>
        <v>6.8286943359092689</v>
      </c>
      <c r="O14" s="328">
        <f t="shared" si="4"/>
        <v>1.926733659632518</v>
      </c>
      <c r="P14" s="328"/>
      <c r="Q14" s="328">
        <f t="shared" si="5"/>
        <v>3.8280367574459406</v>
      </c>
      <c r="R14" s="328">
        <f t="shared" si="6"/>
        <v>1.1399721252774331</v>
      </c>
      <c r="S14" s="327"/>
      <c r="T14" s="328">
        <f t="shared" si="7"/>
        <v>5.051567903221077</v>
      </c>
      <c r="U14" s="328">
        <f t="shared" si="8"/>
        <v>1.4876093134788659</v>
      </c>
    </row>
    <row r="15" spans="1:21" x14ac:dyDescent="0.2">
      <c r="A15" s="329" t="str">
        <f>name!D10</f>
        <v>31 Science, engineering and technology associate professionals</v>
      </c>
      <c r="B15" s="330">
        <v>1.0087018915055244</v>
      </c>
      <c r="C15" s="330">
        <v>3.3595088075724049</v>
      </c>
      <c r="D15" s="330">
        <f t="shared" si="0"/>
        <v>4.3682106990779292</v>
      </c>
      <c r="E15" s="331"/>
      <c r="F15" s="330">
        <v>1.2820385786484776</v>
      </c>
      <c r="G15" s="330">
        <v>4.2426324537010336</v>
      </c>
      <c r="H15" s="330">
        <f t="shared" si="1"/>
        <v>5.5246710323495112</v>
      </c>
      <c r="I15" s="331"/>
      <c r="J15" s="330">
        <v>1.565007996541413</v>
      </c>
      <c r="K15" s="330">
        <v>3.34887604427013</v>
      </c>
      <c r="L15" s="330">
        <f t="shared" si="2"/>
        <v>4.913884040811543</v>
      </c>
      <c r="M15" s="236"/>
      <c r="N15" s="328">
        <f t="shared" si="3"/>
        <v>4.9126004059832251</v>
      </c>
      <c r="O15" s="328">
        <f t="shared" si="4"/>
        <v>1.3384749937813911</v>
      </c>
      <c r="P15" s="328"/>
      <c r="Q15" s="328">
        <f t="shared" si="5"/>
        <v>4.778439277582569</v>
      </c>
      <c r="R15" s="328">
        <f t="shared" si="6"/>
        <v>-1.5646905605745887</v>
      </c>
      <c r="S15" s="327"/>
      <c r="T15" s="328">
        <f t="shared" si="7"/>
        <v>4.8094806416881797</v>
      </c>
      <c r="U15" s="328">
        <f t="shared" si="8"/>
        <v>-0.77801783676149094</v>
      </c>
    </row>
    <row r="16" spans="1:21" x14ac:dyDescent="0.2">
      <c r="A16" s="329" t="str">
        <f>name!D11</f>
        <v>32 Health and social care associate professionals</v>
      </c>
      <c r="B16" s="330">
        <v>3.6135974976222944</v>
      </c>
      <c r="C16" s="330">
        <v>1.164101241097121</v>
      </c>
      <c r="D16" s="330">
        <f t="shared" si="0"/>
        <v>4.7776987387194154</v>
      </c>
      <c r="E16" s="331"/>
      <c r="F16" s="330">
        <v>4.0112656208607129</v>
      </c>
      <c r="G16" s="330">
        <v>1.1564455709893877</v>
      </c>
      <c r="H16" s="330">
        <f t="shared" si="1"/>
        <v>5.1677111918501009</v>
      </c>
      <c r="I16" s="331"/>
      <c r="J16" s="330">
        <v>4.9372299193667564</v>
      </c>
      <c r="K16" s="330">
        <v>1.1421787182777516</v>
      </c>
      <c r="L16" s="330">
        <f t="shared" si="2"/>
        <v>6.0794086376445078</v>
      </c>
      <c r="M16" s="236"/>
      <c r="N16" s="328">
        <f t="shared" si="3"/>
        <v>2.1100123947449756</v>
      </c>
      <c r="O16" s="328">
        <f t="shared" si="4"/>
        <v>1.3942814961551253</v>
      </c>
      <c r="P16" s="328"/>
      <c r="Q16" s="328">
        <f t="shared" si="5"/>
        <v>-0.13187665412803806</v>
      </c>
      <c r="R16" s="328">
        <f t="shared" si="6"/>
        <v>-8.2722720305361541E-2</v>
      </c>
      <c r="S16" s="327"/>
      <c r="T16" s="328">
        <f t="shared" si="7"/>
        <v>1.5817977564408503</v>
      </c>
      <c r="U16" s="328">
        <f t="shared" si="8"/>
        <v>1.0890713176993083</v>
      </c>
    </row>
    <row r="17" spans="1:21" x14ac:dyDescent="0.2">
      <c r="A17" s="329" t="str">
        <f>name!D12</f>
        <v>33 Protective service occupations</v>
      </c>
      <c r="B17" s="330">
        <v>0.44928905395258967</v>
      </c>
      <c r="C17" s="330">
        <v>1.8561635068389244</v>
      </c>
      <c r="D17" s="330">
        <f t="shared" si="0"/>
        <v>2.3054525607915139</v>
      </c>
      <c r="E17" s="331"/>
      <c r="F17" s="330">
        <v>0.55357454329869182</v>
      </c>
      <c r="G17" s="330">
        <v>1.9237296409062012</v>
      </c>
      <c r="H17" s="330">
        <f t="shared" si="1"/>
        <v>2.4773041842048933</v>
      </c>
      <c r="I17" s="331"/>
      <c r="J17" s="330">
        <v>0.9375299082988402</v>
      </c>
      <c r="K17" s="330">
        <v>2.2687021150067261</v>
      </c>
      <c r="L17" s="330">
        <f t="shared" si="2"/>
        <v>3.2062320233055663</v>
      </c>
      <c r="M17" s="236"/>
      <c r="N17" s="328">
        <f t="shared" si="3"/>
        <v>4.2629610099616411</v>
      </c>
      <c r="O17" s="328">
        <f t="shared" si="4"/>
        <v>3.5747597792652908</v>
      </c>
      <c r="P17" s="328"/>
      <c r="Q17" s="328">
        <f t="shared" si="5"/>
        <v>0.71764474088573671</v>
      </c>
      <c r="R17" s="328">
        <f t="shared" si="6"/>
        <v>1.1056819042366772</v>
      </c>
      <c r="S17" s="327"/>
      <c r="T17" s="328">
        <f t="shared" si="7"/>
        <v>1.4482662162142779</v>
      </c>
      <c r="U17" s="328">
        <f t="shared" si="8"/>
        <v>1.7343717334926456</v>
      </c>
    </row>
    <row r="18" spans="1:21" x14ac:dyDescent="0.2">
      <c r="A18" s="329" t="str">
        <f>name!D13</f>
        <v>34 Culture, media and sports occupations</v>
      </c>
      <c r="B18" s="330">
        <v>1.2865341538294255</v>
      </c>
      <c r="C18" s="330">
        <v>1.6095416727090004</v>
      </c>
      <c r="D18" s="330">
        <f t="shared" si="0"/>
        <v>2.8960758265384259</v>
      </c>
      <c r="E18" s="331"/>
      <c r="F18" s="330">
        <v>1.4353270328552648</v>
      </c>
      <c r="G18" s="330">
        <v>1.6835081998175825</v>
      </c>
      <c r="H18" s="330">
        <f t="shared" si="1"/>
        <v>3.118835232672847</v>
      </c>
      <c r="I18" s="331"/>
      <c r="J18" s="330">
        <v>1.574567896677225</v>
      </c>
      <c r="K18" s="330">
        <v>1.6439751241263156</v>
      </c>
      <c r="L18" s="330">
        <f t="shared" si="2"/>
        <v>3.2185430208035406</v>
      </c>
      <c r="M18" s="236"/>
      <c r="N18" s="328">
        <f t="shared" si="3"/>
        <v>2.2129467299856431</v>
      </c>
      <c r="O18" s="328">
        <f t="shared" si="4"/>
        <v>0.61916335815381807</v>
      </c>
      <c r="P18" s="327"/>
      <c r="Q18" s="328">
        <f t="shared" si="5"/>
        <v>0.90265694011073538</v>
      </c>
      <c r="R18" s="328">
        <f t="shared" si="6"/>
        <v>-0.15829235258458807</v>
      </c>
      <c r="S18" s="327"/>
      <c r="T18" s="328">
        <f t="shared" si="7"/>
        <v>1.493095989866311</v>
      </c>
      <c r="U18" s="328">
        <f t="shared" si="8"/>
        <v>0.21001468848853566</v>
      </c>
    </row>
    <row r="19" spans="1:21" x14ac:dyDescent="0.2">
      <c r="A19" s="329" t="str">
        <f>name!D14</f>
        <v>35 Business and public service associate professionals</v>
      </c>
      <c r="B19" s="330">
        <v>5.7144051956621986</v>
      </c>
      <c r="C19" s="330">
        <v>6.8584763989137665</v>
      </c>
      <c r="D19" s="330">
        <f t="shared" si="0"/>
        <v>12.572881594575964</v>
      </c>
      <c r="E19" s="331"/>
      <c r="F19" s="330">
        <v>6.5604645049292971</v>
      </c>
      <c r="G19" s="330">
        <v>7.460452477424707</v>
      </c>
      <c r="H19" s="330">
        <f t="shared" si="1"/>
        <v>14.020916982354004</v>
      </c>
      <c r="I19" s="331"/>
      <c r="J19" s="330">
        <v>7.2343752607328282</v>
      </c>
      <c r="K19" s="330">
        <v>6.6444727503386503</v>
      </c>
      <c r="L19" s="330">
        <f t="shared" si="2"/>
        <v>13.878848011071479</v>
      </c>
      <c r="M19" s="236"/>
      <c r="N19" s="328">
        <f t="shared" si="3"/>
        <v>2.7999045992109561</v>
      </c>
      <c r="O19" s="328">
        <f t="shared" si="4"/>
        <v>0.65401337244324065</v>
      </c>
      <c r="P19" s="327"/>
      <c r="Q19" s="328">
        <f t="shared" si="5"/>
        <v>1.6968506655683502</v>
      </c>
      <c r="R19" s="328">
        <f t="shared" si="6"/>
        <v>-0.76923097485164238</v>
      </c>
      <c r="S19" s="327"/>
      <c r="T19" s="328">
        <f t="shared" si="7"/>
        <v>2.2041000546205058</v>
      </c>
      <c r="U19" s="328">
        <f t="shared" si="8"/>
        <v>-6.7872485915820846E-2</v>
      </c>
    </row>
    <row r="20" spans="1:21" x14ac:dyDescent="0.2">
      <c r="A20" s="329" t="str">
        <f>name!D15</f>
        <v>41 Administrative occupations</v>
      </c>
      <c r="B20" s="330">
        <v>16.338149247862077</v>
      </c>
      <c r="C20" s="330">
        <v>8.2484697634515722</v>
      </c>
      <c r="D20" s="330">
        <f t="shared" si="0"/>
        <v>24.586619011313651</v>
      </c>
      <c r="E20" s="331"/>
      <c r="F20" s="330">
        <v>16.067827159917819</v>
      </c>
      <c r="G20" s="330">
        <v>9.5049210785744283</v>
      </c>
      <c r="H20" s="330">
        <f t="shared" si="1"/>
        <v>25.572748238492245</v>
      </c>
      <c r="I20" s="331"/>
      <c r="J20" s="330">
        <v>12.889857464593655</v>
      </c>
      <c r="K20" s="330">
        <v>10.075232929809763</v>
      </c>
      <c r="L20" s="330">
        <f t="shared" si="2"/>
        <v>22.965090394403418</v>
      </c>
      <c r="M20" s="236"/>
      <c r="N20" s="328">
        <f t="shared" si="3"/>
        <v>-0.33312108126347661</v>
      </c>
      <c r="O20" s="328">
        <f t="shared" si="4"/>
        <v>-1.4584480977731906</v>
      </c>
      <c r="P20" s="327"/>
      <c r="Q20" s="328">
        <f t="shared" si="5"/>
        <v>2.8762264375351565</v>
      </c>
      <c r="R20" s="328">
        <f t="shared" si="6"/>
        <v>0.38922588673926395</v>
      </c>
      <c r="S20" s="327"/>
      <c r="T20" s="328">
        <f t="shared" si="7"/>
        <v>0.78959922617176659</v>
      </c>
      <c r="U20" s="328">
        <f t="shared" si="8"/>
        <v>-0.71444898232844167</v>
      </c>
    </row>
    <row r="21" spans="1:21" x14ac:dyDescent="0.2">
      <c r="A21" s="329" t="str">
        <f>name!D16</f>
        <v>42 Secretarial and related occupations</v>
      </c>
      <c r="B21" s="330">
        <v>5.2808507016617474</v>
      </c>
      <c r="C21" s="330">
        <v>0.52193288649264358</v>
      </c>
      <c r="D21" s="330">
        <f t="shared" si="0"/>
        <v>5.8027835881543908</v>
      </c>
      <c r="E21" s="331"/>
      <c r="F21" s="330">
        <v>4.6754064296752995</v>
      </c>
      <c r="G21" s="330">
        <v>0.42187416323995874</v>
      </c>
      <c r="H21" s="330">
        <f t="shared" si="1"/>
        <v>5.0972805929152578</v>
      </c>
      <c r="I21" s="331"/>
      <c r="J21" s="330">
        <v>3.4680582681016014</v>
      </c>
      <c r="K21" s="330">
        <v>0.65224472253451915</v>
      </c>
      <c r="L21" s="330">
        <f t="shared" si="2"/>
        <v>4.1203029906361204</v>
      </c>
      <c r="M21" s="236"/>
      <c r="N21" s="328">
        <f t="shared" si="3"/>
        <v>-2.406005023073432</v>
      </c>
      <c r="O21" s="328">
        <f t="shared" si="4"/>
        <v>-1.9717760238288085</v>
      </c>
      <c r="P21" s="327"/>
      <c r="Q21" s="328">
        <f t="shared" si="5"/>
        <v>-4.167315636144564</v>
      </c>
      <c r="R21" s="328">
        <f t="shared" si="6"/>
        <v>2.9473510779725265</v>
      </c>
      <c r="S21" s="327"/>
      <c r="T21" s="328">
        <f t="shared" si="7"/>
        <v>-2.5592914300910707</v>
      </c>
      <c r="U21" s="328">
        <f t="shared" si="8"/>
        <v>-1.4085226989741573</v>
      </c>
    </row>
    <row r="22" spans="1:21" x14ac:dyDescent="0.2">
      <c r="A22" s="329" t="str">
        <f>name!D17</f>
        <v>51 Skilled agricultural and related trades</v>
      </c>
      <c r="B22" s="330">
        <v>0.95898985193436648</v>
      </c>
      <c r="C22" s="330">
        <v>3.0273120693892399</v>
      </c>
      <c r="D22" s="330">
        <f t="shared" si="0"/>
        <v>3.9863019213236064</v>
      </c>
      <c r="E22" s="331"/>
      <c r="F22" s="330">
        <v>0.74279535371470529</v>
      </c>
      <c r="G22" s="330">
        <v>3.1362634448541833</v>
      </c>
      <c r="H22" s="330">
        <f t="shared" si="1"/>
        <v>3.8790587985688885</v>
      </c>
      <c r="I22" s="331"/>
      <c r="J22" s="330">
        <v>0.8881725792291405</v>
      </c>
      <c r="K22" s="330">
        <v>3.1786603651867655</v>
      </c>
      <c r="L22" s="330">
        <f t="shared" si="2"/>
        <v>4.0668329444159061</v>
      </c>
      <c r="M22" s="236"/>
      <c r="N22" s="328">
        <f t="shared" si="3"/>
        <v>-4.9808735603271703</v>
      </c>
      <c r="O22" s="328">
        <f t="shared" si="4"/>
        <v>1.198764913797068</v>
      </c>
      <c r="P22" s="327"/>
      <c r="Q22" s="328">
        <f t="shared" si="5"/>
        <v>0.70964584891242133</v>
      </c>
      <c r="R22" s="328">
        <f t="shared" si="6"/>
        <v>8.9558303617676138E-2</v>
      </c>
      <c r="S22" s="327"/>
      <c r="T22" s="328">
        <f t="shared" si="7"/>
        <v>-0.54394359703752171</v>
      </c>
      <c r="U22" s="328">
        <f t="shared" si="8"/>
        <v>0.31564380049768914</v>
      </c>
    </row>
    <row r="23" spans="1:21" x14ac:dyDescent="0.2">
      <c r="A23" s="329" t="str">
        <f>name!D18</f>
        <v>52 Skilled metal, electrical and electronic trades</v>
      </c>
      <c r="B23" s="330">
        <v>0.13734798556729283</v>
      </c>
      <c r="C23" s="330">
        <v>11.759658605062564</v>
      </c>
      <c r="D23" s="330">
        <f t="shared" si="0"/>
        <v>11.897006590629857</v>
      </c>
      <c r="E23" s="331"/>
      <c r="F23" s="330">
        <v>0.17056199023362739</v>
      </c>
      <c r="G23" s="330">
        <v>10.298923964676739</v>
      </c>
      <c r="H23" s="330">
        <f t="shared" si="1"/>
        <v>10.469485954910366</v>
      </c>
      <c r="I23" s="331"/>
      <c r="J23" s="330">
        <v>0.49760804047751384</v>
      </c>
      <c r="K23" s="330">
        <v>8.3500870068429744</v>
      </c>
      <c r="L23" s="330">
        <f t="shared" si="2"/>
        <v>8.8476950473204887</v>
      </c>
      <c r="M23" s="236"/>
      <c r="N23" s="328">
        <f t="shared" si="3"/>
        <v>4.4268053512938721</v>
      </c>
      <c r="O23" s="328">
        <f t="shared" si="4"/>
        <v>7.3990258777015372</v>
      </c>
      <c r="P23" s="327"/>
      <c r="Q23" s="328">
        <f t="shared" si="5"/>
        <v>-2.6178345440743933</v>
      </c>
      <c r="R23" s="328">
        <f t="shared" si="6"/>
        <v>-1.3887168578336384</v>
      </c>
      <c r="S23" s="327"/>
      <c r="T23" s="328">
        <f t="shared" si="7"/>
        <v>-2.5240377054060237</v>
      </c>
      <c r="U23" s="328">
        <f t="shared" si="8"/>
        <v>-1.1157814524096143</v>
      </c>
    </row>
    <row r="24" spans="1:21" x14ac:dyDescent="0.2">
      <c r="A24" s="329" t="str">
        <f>name!D19</f>
        <v>53 Skilled construction and building trades</v>
      </c>
      <c r="B24" s="330">
        <v>9.8750251735128219E-2</v>
      </c>
      <c r="C24" s="330">
        <v>9.3134547963993057</v>
      </c>
      <c r="D24" s="330">
        <f t="shared" si="0"/>
        <v>9.4122050481344335</v>
      </c>
      <c r="E24" s="331"/>
      <c r="F24" s="330">
        <v>0.12998049213092497</v>
      </c>
      <c r="G24" s="330">
        <v>8.1830747371752111</v>
      </c>
      <c r="H24" s="330">
        <f t="shared" si="1"/>
        <v>8.3130552293061353</v>
      </c>
      <c r="I24" s="331"/>
      <c r="J24" s="330">
        <v>0.17434193043213791</v>
      </c>
      <c r="K24" s="330">
        <v>7.5596609675781137</v>
      </c>
      <c r="L24" s="330">
        <f t="shared" si="2"/>
        <v>7.7340028980102513</v>
      </c>
      <c r="M24" s="236"/>
      <c r="N24" s="328">
        <f t="shared" si="3"/>
        <v>5.649633084519512</v>
      </c>
      <c r="O24" s="328">
        <f t="shared" si="4"/>
        <v>1.9768465897148646</v>
      </c>
      <c r="P24" s="327"/>
      <c r="Q24" s="328">
        <f t="shared" si="5"/>
        <v>-2.5546451752911925</v>
      </c>
      <c r="R24" s="328">
        <f t="shared" si="6"/>
        <v>-0.52688454248309702</v>
      </c>
      <c r="S24" s="327"/>
      <c r="T24" s="328">
        <f t="shared" si="7"/>
        <v>-2.4530135382539675</v>
      </c>
      <c r="U24" s="328">
        <f t="shared" si="8"/>
        <v>-0.48018096302628877</v>
      </c>
    </row>
    <row r="25" spans="1:21" x14ac:dyDescent="0.2">
      <c r="A25" s="329" t="str">
        <f>name!D20</f>
        <v>54 Textiles, printing and other skilled trades</v>
      </c>
      <c r="B25" s="330">
        <v>2.7584153422214799</v>
      </c>
      <c r="C25" s="330">
        <v>4.7054123219896695</v>
      </c>
      <c r="D25" s="330">
        <f t="shared" si="0"/>
        <v>7.4638276642111494</v>
      </c>
      <c r="E25" s="331"/>
      <c r="F25" s="330">
        <v>2.56561678612543</v>
      </c>
      <c r="G25" s="330">
        <v>3.6560727030098641</v>
      </c>
      <c r="H25" s="330">
        <f t="shared" si="1"/>
        <v>6.2216894891352936</v>
      </c>
      <c r="I25" s="331"/>
      <c r="J25" s="330">
        <v>2.475211551699215</v>
      </c>
      <c r="K25" s="330">
        <v>3.2594471166536576</v>
      </c>
      <c r="L25" s="330">
        <f t="shared" si="2"/>
        <v>5.7346586683528731</v>
      </c>
      <c r="M25" s="236"/>
      <c r="N25" s="328">
        <f t="shared" si="3"/>
        <v>-1.438699399853427</v>
      </c>
      <c r="O25" s="328">
        <f t="shared" si="4"/>
        <v>-0.23886788448683749</v>
      </c>
      <c r="P25" s="327"/>
      <c r="Q25" s="328">
        <f t="shared" si="5"/>
        <v>-4.9212578474754132</v>
      </c>
      <c r="R25" s="328">
        <f t="shared" si="6"/>
        <v>-0.76262352022969937</v>
      </c>
      <c r="S25" s="327"/>
      <c r="T25" s="328">
        <f t="shared" si="7"/>
        <v>-3.5750669760385434</v>
      </c>
      <c r="U25" s="328">
        <f t="shared" si="8"/>
        <v>-0.54194787102008757</v>
      </c>
    </row>
    <row r="26" spans="1:21" x14ac:dyDescent="0.2">
      <c r="A26" s="329" t="str">
        <f>name!D21</f>
        <v>61 Caring personal service occupations</v>
      </c>
      <c r="B26" s="330">
        <v>17.741012845725127</v>
      </c>
      <c r="C26" s="330">
        <v>2.984170732788074</v>
      </c>
      <c r="D26" s="330">
        <f t="shared" si="0"/>
        <v>20.725183578513199</v>
      </c>
      <c r="E26" s="331"/>
      <c r="F26" s="330">
        <v>16.437475880258816</v>
      </c>
      <c r="G26" s="330">
        <v>2.7022326730582988</v>
      </c>
      <c r="H26" s="330">
        <f t="shared" si="1"/>
        <v>19.139708553317114</v>
      </c>
      <c r="I26" s="331"/>
      <c r="J26" s="330">
        <v>20.038946045751992</v>
      </c>
      <c r="K26" s="330">
        <v>3.9882625031819829</v>
      </c>
      <c r="L26" s="330">
        <f t="shared" si="2"/>
        <v>24.027208548933974</v>
      </c>
      <c r="M26" s="236"/>
      <c r="N26" s="328">
        <f t="shared" si="3"/>
        <v>-1.5147155398448686</v>
      </c>
      <c r="O26" s="328">
        <f t="shared" si="4"/>
        <v>1.3295194783910391</v>
      </c>
      <c r="P26" s="327"/>
      <c r="Q26" s="328">
        <f t="shared" si="5"/>
        <v>-1.9653021126573522</v>
      </c>
      <c r="R26" s="328">
        <f t="shared" si="6"/>
        <v>2.6291502333064765</v>
      </c>
      <c r="S26" s="327"/>
      <c r="T26" s="328">
        <f t="shared" si="7"/>
        <v>-1.5790875882539579</v>
      </c>
      <c r="U26" s="328">
        <f t="shared" si="8"/>
        <v>1.5276965748210358</v>
      </c>
    </row>
    <row r="27" spans="1:21" x14ac:dyDescent="0.2">
      <c r="A27" s="329" t="str">
        <f>name!D22</f>
        <v>62 Leisure, travel and related personal service occupations</v>
      </c>
      <c r="B27" s="330">
        <v>4.5213182726990899</v>
      </c>
      <c r="C27" s="330">
        <v>1.7580268631139049</v>
      </c>
      <c r="D27" s="330">
        <f t="shared" si="0"/>
        <v>6.2793451358129948</v>
      </c>
      <c r="E27" s="331"/>
      <c r="F27" s="330">
        <v>3.7324140230063896</v>
      </c>
      <c r="G27" s="330">
        <v>1.7076870232368013</v>
      </c>
      <c r="H27" s="330">
        <f t="shared" si="1"/>
        <v>5.4401010462431909</v>
      </c>
      <c r="I27" s="331"/>
      <c r="J27" s="330">
        <v>3.6824214975390062</v>
      </c>
      <c r="K27" s="330">
        <v>1.7745086004428137</v>
      </c>
      <c r="L27" s="330">
        <f t="shared" si="2"/>
        <v>5.4569300979818198</v>
      </c>
      <c r="M27" s="236"/>
      <c r="N27" s="328">
        <f t="shared" si="3"/>
        <v>-3.7623639620695593</v>
      </c>
      <c r="O27" s="328">
        <f t="shared" si="4"/>
        <v>-8.9857364424661412E-2</v>
      </c>
      <c r="P27" s="327"/>
      <c r="Q27" s="328">
        <f t="shared" si="5"/>
        <v>-0.57936005376156841</v>
      </c>
      <c r="R27" s="328">
        <f t="shared" si="6"/>
        <v>0.25621903381036759</v>
      </c>
      <c r="S27" s="327"/>
      <c r="T27" s="328">
        <f t="shared" si="7"/>
        <v>-2.8285859961625026</v>
      </c>
      <c r="U27" s="328">
        <f t="shared" si="8"/>
        <v>2.0593741179619762E-2</v>
      </c>
    </row>
    <row r="28" spans="1:21" x14ac:dyDescent="0.2">
      <c r="A28" s="329" t="str">
        <f>name!D23</f>
        <v>63 Community and civil enforcement occupations</v>
      </c>
      <c r="B28" s="330">
        <v>5.0105966786894184E-2</v>
      </c>
      <c r="C28" s="330">
        <v>0.20563789291145076</v>
      </c>
      <c r="D28" s="330">
        <f t="shared" si="0"/>
        <v>0.25574385969834496</v>
      </c>
      <c r="E28" s="331"/>
      <c r="F28" s="330">
        <v>5.4184166797755284E-2</v>
      </c>
      <c r="G28" s="330">
        <v>0.22783595569691784</v>
      </c>
      <c r="H28" s="330">
        <f t="shared" si="1"/>
        <v>0.28202012249467312</v>
      </c>
      <c r="I28" s="331"/>
      <c r="J28" s="330">
        <v>6.5085549341937304E-2</v>
      </c>
      <c r="K28" s="330">
        <v>0.17625283724504509</v>
      </c>
      <c r="L28" s="330">
        <f>SUM(J28:K28)</f>
        <v>0.2413383865869824</v>
      </c>
      <c r="M28" s="236"/>
      <c r="N28" s="328">
        <f t="shared" si="3"/>
        <v>1.5772826656795358</v>
      </c>
      <c r="O28" s="328">
        <f t="shared" si="4"/>
        <v>1.2295901114849572</v>
      </c>
      <c r="P28" s="327"/>
      <c r="Q28" s="328">
        <f t="shared" si="5"/>
        <v>2.0713417119942346</v>
      </c>
      <c r="R28" s="328">
        <f t="shared" si="6"/>
        <v>-1.6968147368134123</v>
      </c>
      <c r="S28" s="327"/>
      <c r="T28" s="328">
        <f t="shared" si="7"/>
        <v>1.9752964037174303</v>
      </c>
      <c r="U28" s="328">
        <f t="shared" si="8"/>
        <v>-1.0331485232325188</v>
      </c>
    </row>
    <row r="29" spans="1:21" x14ac:dyDescent="0.2">
      <c r="A29" s="329" t="str">
        <f>name!D24</f>
        <v>71 Sales occupations</v>
      </c>
      <c r="B29" s="330">
        <v>13.459624879963403</v>
      </c>
      <c r="C29" s="330">
        <v>7.7858774604383223</v>
      </c>
      <c r="D29" s="330">
        <f t="shared" si="0"/>
        <v>21.245502340401725</v>
      </c>
      <c r="E29" s="331"/>
      <c r="F29" s="330">
        <v>13.154690729749353</v>
      </c>
      <c r="G29" s="330">
        <v>7.6826235783014214</v>
      </c>
      <c r="H29" s="330">
        <f t="shared" si="1"/>
        <v>20.837314308050775</v>
      </c>
      <c r="I29" s="331"/>
      <c r="J29" s="330">
        <v>11.798164221207516</v>
      </c>
      <c r="K29" s="330">
        <v>6.94646578199972</v>
      </c>
      <c r="L29" s="330">
        <f t="shared" si="2"/>
        <v>18.744630003207234</v>
      </c>
      <c r="M29" s="236"/>
      <c r="N29" s="328">
        <f t="shared" si="3"/>
        <v>-0.45727231360029874</v>
      </c>
      <c r="O29" s="328">
        <f t="shared" si="4"/>
        <v>-0.72293720984776266</v>
      </c>
      <c r="P29" s="327"/>
      <c r="Q29" s="328">
        <f t="shared" si="5"/>
        <v>-0.26665205084012156</v>
      </c>
      <c r="R29" s="328">
        <f t="shared" si="6"/>
        <v>-0.66927094497964967</v>
      </c>
      <c r="S29" s="327"/>
      <c r="T29" s="328">
        <f t="shared" si="7"/>
        <v>-0.38724589759288053</v>
      </c>
      <c r="U29" s="328">
        <f t="shared" si="8"/>
        <v>-0.70310341401937926</v>
      </c>
    </row>
    <row r="30" spans="1:21" x14ac:dyDescent="0.2">
      <c r="A30" s="329" t="str">
        <f>name!D25</f>
        <v>72 Customer service occupations</v>
      </c>
      <c r="B30" s="330">
        <v>2.4283981836247444</v>
      </c>
      <c r="C30" s="330">
        <v>1.9154391531399488</v>
      </c>
      <c r="D30" s="330">
        <f t="shared" si="0"/>
        <v>4.3438373367646932</v>
      </c>
      <c r="E30" s="331"/>
      <c r="F30" s="330">
        <v>2.8239409206744415</v>
      </c>
      <c r="G30" s="330">
        <v>2.0944275573942668</v>
      </c>
      <c r="H30" s="330">
        <f t="shared" si="1"/>
        <v>4.9183684780687082</v>
      </c>
      <c r="I30" s="331"/>
      <c r="J30" s="330">
        <v>3.8979196352130558</v>
      </c>
      <c r="K30" s="330">
        <v>3.54780429704565</v>
      </c>
      <c r="L30" s="330">
        <f t="shared" si="2"/>
        <v>7.4457239322587059</v>
      </c>
      <c r="M30" s="236"/>
      <c r="N30" s="328">
        <f t="shared" si="3"/>
        <v>3.0640350451381249</v>
      </c>
      <c r="O30" s="328">
        <f t="shared" si="4"/>
        <v>2.1719820201270945</v>
      </c>
      <c r="P30" s="327"/>
      <c r="Q30" s="328">
        <f t="shared" si="5"/>
        <v>1.8027234708678064</v>
      </c>
      <c r="R30" s="328">
        <f t="shared" si="6"/>
        <v>3.5761158601191445</v>
      </c>
      <c r="S30" s="327"/>
      <c r="T30" s="328">
        <f t="shared" si="7"/>
        <v>2.5154923231507809</v>
      </c>
      <c r="U30" s="328">
        <f t="shared" si="8"/>
        <v>2.8029848614034458</v>
      </c>
    </row>
    <row r="31" spans="1:21" x14ac:dyDescent="0.2">
      <c r="A31" s="329" t="str">
        <f>name!D26</f>
        <v>81 Process, plant and machine operatives</v>
      </c>
      <c r="B31" s="330">
        <v>2.2784249317302656</v>
      </c>
      <c r="C31" s="330">
        <v>7.4531887104524319</v>
      </c>
      <c r="D31" s="330">
        <f t="shared" si="0"/>
        <v>9.7316136421826975</v>
      </c>
      <c r="E31" s="331"/>
      <c r="F31" s="330">
        <v>1.8792991938890549</v>
      </c>
      <c r="G31" s="330">
        <v>5.936247044097386</v>
      </c>
      <c r="H31" s="330">
        <f t="shared" si="1"/>
        <v>7.8155462379864407</v>
      </c>
      <c r="I31" s="331"/>
      <c r="J31" s="330">
        <v>1.9818558749358626</v>
      </c>
      <c r="K31" s="330">
        <v>6.1198647179472188</v>
      </c>
      <c r="L31" s="330">
        <f t="shared" si="2"/>
        <v>8.1017205928830816</v>
      </c>
      <c r="M31" s="236"/>
      <c r="N31" s="328">
        <f t="shared" si="3"/>
        <v>-3.7784739021726965</v>
      </c>
      <c r="O31" s="328">
        <f t="shared" si="4"/>
        <v>0.35485999677857816</v>
      </c>
      <c r="P31" s="327"/>
      <c r="Q31" s="328">
        <f t="shared" si="5"/>
        <v>-4.4492787131835909</v>
      </c>
      <c r="R31" s="328">
        <f t="shared" si="6"/>
        <v>0.20329214838987753</v>
      </c>
      <c r="S31" s="327"/>
      <c r="T31" s="328">
        <f t="shared" si="7"/>
        <v>-4.290533447212086</v>
      </c>
      <c r="U31" s="328">
        <f t="shared" si="8"/>
        <v>0.24003161886185786</v>
      </c>
    </row>
    <row r="32" spans="1:21" x14ac:dyDescent="0.2">
      <c r="A32" s="329" t="str">
        <f>name!D27</f>
        <v>82 Transport and mobile machine drivers and operatives</v>
      </c>
      <c r="B32" s="330">
        <v>0.44949780774959208</v>
      </c>
      <c r="C32" s="330">
        <v>11.261942711848404</v>
      </c>
      <c r="D32" s="330">
        <f t="shared" si="0"/>
        <v>11.711440519597996</v>
      </c>
      <c r="E32" s="331"/>
      <c r="F32" s="330">
        <v>0.3956926692251479</v>
      </c>
      <c r="G32" s="330">
        <v>11.231267316916957</v>
      </c>
      <c r="H32" s="330">
        <f t="shared" si="1"/>
        <v>11.626959986142106</v>
      </c>
      <c r="I32" s="331"/>
      <c r="J32" s="330">
        <v>0.70532419402641311</v>
      </c>
      <c r="K32" s="330">
        <v>11.53392087313436</v>
      </c>
      <c r="L32" s="330">
        <f t="shared" si="2"/>
        <v>12.239245067160773</v>
      </c>
      <c r="M32" s="236"/>
      <c r="N32" s="328">
        <f t="shared" si="3"/>
        <v>-2.5176286440305562</v>
      </c>
      <c r="O32" s="328">
        <f t="shared" si="4"/>
        <v>3.9286737264560445</v>
      </c>
      <c r="P32" s="327"/>
      <c r="Q32" s="328">
        <f t="shared" si="5"/>
        <v>-5.4535655213217016E-2</v>
      </c>
      <c r="R32" s="328">
        <f t="shared" si="6"/>
        <v>0.17742869513956983</v>
      </c>
      <c r="S32" s="327"/>
      <c r="T32" s="328">
        <f t="shared" si="7"/>
        <v>-0.14468818585875454</v>
      </c>
      <c r="U32" s="328">
        <f t="shared" si="8"/>
        <v>0.34272636462246986</v>
      </c>
    </row>
    <row r="33" spans="1:21" x14ac:dyDescent="0.2">
      <c r="A33" s="329" t="str">
        <f>name!D28</f>
        <v>91 Elementary trades and related occupations</v>
      </c>
      <c r="B33" s="330">
        <v>1.3166031454150082</v>
      </c>
      <c r="C33" s="330">
        <v>4.1229980951029503</v>
      </c>
      <c r="D33" s="330">
        <f t="shared" si="0"/>
        <v>5.439601240517959</v>
      </c>
      <c r="E33" s="331"/>
      <c r="F33" s="330">
        <v>0.90940729081761584</v>
      </c>
      <c r="G33" s="330">
        <v>3.2568012967381992</v>
      </c>
      <c r="H33" s="330">
        <f t="shared" si="1"/>
        <v>4.1662085875558148</v>
      </c>
      <c r="I33" s="331"/>
      <c r="J33" s="330">
        <v>0.71780942760495392</v>
      </c>
      <c r="K33" s="330">
        <v>2.5022786895665869</v>
      </c>
      <c r="L33" s="330">
        <f t="shared" si="2"/>
        <v>3.220088117171541</v>
      </c>
      <c r="M33" s="236"/>
      <c r="N33" s="328">
        <f t="shared" si="3"/>
        <v>-7.133151295727103</v>
      </c>
      <c r="O33" s="328">
        <f t="shared" si="4"/>
        <v>-1.5648860393518982</v>
      </c>
      <c r="P33" s="327"/>
      <c r="Q33" s="328">
        <f t="shared" si="5"/>
        <v>-4.607193607482218</v>
      </c>
      <c r="R33" s="328">
        <f t="shared" si="6"/>
        <v>-1.741613645859208</v>
      </c>
      <c r="S33" s="327"/>
      <c r="T33" s="328">
        <f t="shared" si="7"/>
        <v>-5.1942257943010661</v>
      </c>
      <c r="U33" s="328">
        <f t="shared" si="8"/>
        <v>-1.7026560518873746</v>
      </c>
    </row>
    <row r="34" spans="1:21" x14ac:dyDescent="0.2">
      <c r="A34" s="329" t="str">
        <f>name!D29</f>
        <v>92 Elementary administration and service occupations</v>
      </c>
      <c r="B34" s="330">
        <v>15.183770307626514</v>
      </c>
      <c r="C34" s="330">
        <v>14.183707343993786</v>
      </c>
      <c r="D34" s="330">
        <f t="shared" ref="D34" si="9">SUM(B34:C34)</f>
        <v>29.367477651620298</v>
      </c>
      <c r="E34" s="331"/>
      <c r="F34" s="330">
        <v>13.857175507426421</v>
      </c>
      <c r="G34" s="330">
        <v>12.941741831541307</v>
      </c>
      <c r="H34" s="330">
        <f t="shared" ref="H34" si="10">SUM(F34:G34)</f>
        <v>26.798917338967726</v>
      </c>
      <c r="I34" s="331"/>
      <c r="J34" s="330">
        <v>14.19744025984822</v>
      </c>
      <c r="K34" s="330">
        <v>13.620614692316137</v>
      </c>
      <c r="L34" s="330">
        <f t="shared" ref="L34" si="11">SUM(J34:K34)</f>
        <v>27.818054952164356</v>
      </c>
      <c r="M34" s="236"/>
      <c r="N34" s="328">
        <f t="shared" si="3"/>
        <v>-1.8118633300922893</v>
      </c>
      <c r="O34" s="328">
        <f t="shared" si="4"/>
        <v>0.16185417147038805</v>
      </c>
      <c r="P34" s="327"/>
      <c r="Q34" s="328">
        <f t="shared" si="5"/>
        <v>-1.8160287471680747</v>
      </c>
      <c r="R34" s="328">
        <f t="shared" si="6"/>
        <v>0.34142515220190184</v>
      </c>
      <c r="S34" s="327"/>
      <c r="T34" s="328">
        <f t="shared" si="7"/>
        <v>-1.8138750270342063</v>
      </c>
      <c r="U34" s="328">
        <f t="shared" si="8"/>
        <v>0.2491350248143176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124.6704643263139</v>
      </c>
      <c r="C36" s="333">
        <f t="shared" ref="C36:D36" si="12">SUM(C9:C34)</f>
        <v>144.01653567368618</v>
      </c>
      <c r="D36" s="333">
        <f t="shared" si="12"/>
        <v>268.68700000000013</v>
      </c>
      <c r="E36" s="333"/>
      <c r="F36" s="333">
        <f>SUM(F9:F34)</f>
        <v>125.73759612657236</v>
      </c>
      <c r="G36" s="333">
        <f t="shared" ref="G36:H36" si="13">SUM(G9:G34)</f>
        <v>143.75040387342756</v>
      </c>
      <c r="H36" s="333">
        <f t="shared" si="13"/>
        <v>269.48799999999994</v>
      </c>
      <c r="I36" s="333"/>
      <c r="J36" s="333">
        <f>SUM(J9:J34)</f>
        <v>137.66010565567763</v>
      </c>
      <c r="K36" s="333">
        <f t="shared" ref="K36:L36" si="14">SUM(K9:K34)</f>
        <v>147.76889434432235</v>
      </c>
      <c r="L36" s="333">
        <f t="shared" si="14"/>
        <v>285.42899999999992</v>
      </c>
      <c r="M36" s="258"/>
      <c r="N36" s="334">
        <f t="shared" si="3"/>
        <v>0.17060925565222096</v>
      </c>
      <c r="O36" s="334">
        <f>IF(F36&gt;0,(EXP(LN(J36/F36)/($J$6-$F$6))-1)*100,0)</f>
        <v>0.60576390366582356</v>
      </c>
      <c r="P36" s="335"/>
      <c r="Q36" s="334">
        <f t="shared" ref="Q36" si="15">IF(C36&gt;0,(EXP(LN(G36/C36)/($F$6-$B$6))-1)*100,0)</f>
        <v>-3.6985855003512924E-2</v>
      </c>
      <c r="R36" s="334">
        <f t="shared" ref="R36" si="16">IF(G36&gt;0,(EXP(LN(K36/G36)/($J$6-$F$6))-1)*100,0)</f>
        <v>0.18397595771852959</v>
      </c>
      <c r="S36" s="335"/>
      <c r="T36" s="334">
        <f t="shared" ref="T36" si="17">IF(D36&gt;0,(EXP(LN(H36/D36)/($F$6-$B$6))-1)*100,0)</f>
        <v>5.9552307332544352E-2</v>
      </c>
      <c r="U36" s="334">
        <f t="shared" ref="U36" si="18">IF(H36&gt;0,(EXP(LN(L36/H36)/($J$6-$F$6))-1)*100,0)</f>
        <v>0.38386454121834834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Cumbria</v>
      </c>
      <c r="Q1" s="19" t="str">
        <f>CONCATENATE("Occupation Table 5.1  Males: Employment Change by Status (SOC 2020), ",B$5,"-",L$5,", ",Info!B5)</f>
        <v>Occupation Table 5.1  Males: Employment Change by Status (SOC 2020), 2015-2035, Cumbria</v>
      </c>
      <c r="AG1" s="19" t="str">
        <f>CONCATENATE("Occupation Table 5.2  Females: Employment Change by Status (SOC 2020), ",R$5,"-",AB$5,", ",Info!B5)</f>
        <v>Occupation Table 5.2  Females: Employment Change by Status (SOC 2020), 2015-2035, Cumbria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16.324875891857783</v>
      </c>
      <c r="C8" s="11">
        <v>2.1604326183105007</v>
      </c>
      <c r="D8" s="11">
        <v>4.1589063280354281</v>
      </c>
      <c r="E8" s="11">
        <f>SUM(B8:D8)</f>
        <v>22.644214838203713</v>
      </c>
      <c r="F8" s="11"/>
      <c r="G8" s="11">
        <v>18.111161853268165</v>
      </c>
      <c r="H8" s="11">
        <v>3.3105106843498495</v>
      </c>
      <c r="I8" s="11">
        <v>4.5580801655448866</v>
      </c>
      <c r="J8" s="11">
        <f>SUM(G8:I8)</f>
        <v>25.979752703162902</v>
      </c>
      <c r="K8" s="11"/>
      <c r="L8" s="11">
        <v>20.315974798864794</v>
      </c>
      <c r="M8" s="11">
        <v>4.3511284795130436</v>
      </c>
      <c r="N8" s="11">
        <v>5.2673854049147266</v>
      </c>
      <c r="O8" s="11">
        <f>SUM(L8:N8)</f>
        <v>29.934488683292564</v>
      </c>
      <c r="Q8" s="10" t="str">
        <f>name!E4</f>
        <v>Managers, directors and senior officials</v>
      </c>
      <c r="R8" s="11">
        <v>11.67811147994467</v>
      </c>
      <c r="S8" s="11">
        <v>0.70792289577743517</v>
      </c>
      <c r="T8" s="11">
        <v>3.0585744918179287</v>
      </c>
      <c r="U8" s="11">
        <f>SUM(R8:T8)</f>
        <v>15.444608867540033</v>
      </c>
      <c r="V8" s="11"/>
      <c r="W8" s="11">
        <v>12.750605866226891</v>
      </c>
      <c r="X8" s="11">
        <v>1.1792987050454737</v>
      </c>
      <c r="Y8" s="11">
        <v>3.0220633383343087</v>
      </c>
      <c r="Z8" s="11">
        <f>SUM(W8:Y8)</f>
        <v>16.951967909606672</v>
      </c>
      <c r="AA8" s="11"/>
      <c r="AB8" s="11">
        <v>13.287181428510911</v>
      </c>
      <c r="AC8" s="11">
        <v>1.735558747843188</v>
      </c>
      <c r="AD8" s="11">
        <v>3.4276833459137959</v>
      </c>
      <c r="AE8" s="11">
        <f>SUM(AB8:AD8)</f>
        <v>18.450423522267894</v>
      </c>
      <c r="AG8" s="10" t="str">
        <f>name!E4</f>
        <v>Managers, directors and senior officials</v>
      </c>
      <c r="AH8" s="11">
        <v>4.6467644119131055</v>
      </c>
      <c r="AI8" s="11">
        <v>1.4525097225330665</v>
      </c>
      <c r="AJ8" s="11">
        <v>1.1003318362174992</v>
      </c>
      <c r="AK8" s="11">
        <f>SUM(AH8:AJ8)</f>
        <v>7.1996059706636713</v>
      </c>
      <c r="AL8" s="11"/>
      <c r="AM8" s="11">
        <v>5.3605559870412742</v>
      </c>
      <c r="AN8" s="11">
        <v>2.1312119793043762</v>
      </c>
      <c r="AO8" s="11">
        <v>1.5360168272105803</v>
      </c>
      <c r="AP8" s="11">
        <f>SUM(AM8:AO8)</f>
        <v>9.027784793556231</v>
      </c>
      <c r="AQ8" s="11"/>
      <c r="AR8" s="11">
        <v>7.0287933703538767</v>
      </c>
      <c r="AS8" s="11">
        <v>2.6155697316698547</v>
      </c>
      <c r="AT8" s="11">
        <v>1.8397020590009296</v>
      </c>
      <c r="AU8" s="11">
        <f>SUM(AR8:AT8)</f>
        <v>11.484065161024661</v>
      </c>
    </row>
    <row r="9" spans="1:47" x14ac:dyDescent="0.2">
      <c r="A9" t="str">
        <f>name!E5</f>
        <v>Professional occupations</v>
      </c>
      <c r="B9" s="11">
        <v>34.196464189260368</v>
      </c>
      <c r="C9" s="11">
        <v>7.9120744687645939</v>
      </c>
      <c r="D9" s="11">
        <v>4.7654379551911701</v>
      </c>
      <c r="E9" s="11">
        <f t="shared" ref="E9:E18" si="0">SUM(B9:D9)</f>
        <v>46.873976613216129</v>
      </c>
      <c r="F9" s="11"/>
      <c r="G9" s="11">
        <v>38.570315883995981</v>
      </c>
      <c r="H9" s="11">
        <v>9.3087422365195245</v>
      </c>
      <c r="I9" s="11">
        <v>4.7412875907353813</v>
      </c>
      <c r="J9" s="11">
        <f t="shared" ref="J9:J16" si="1">SUM(G9:I9)</f>
        <v>52.620345711250891</v>
      </c>
      <c r="K9" s="11"/>
      <c r="L9" s="11">
        <v>46.635385056364271</v>
      </c>
      <c r="M9" s="11">
        <v>12.016848555688902</v>
      </c>
      <c r="N9" s="11">
        <v>4.7818393295300616</v>
      </c>
      <c r="O9" s="11">
        <f t="shared" ref="O9:O16" si="2">SUM(L9:N9)</f>
        <v>63.434072941583239</v>
      </c>
      <c r="Q9" s="10" t="str">
        <f>name!E5</f>
        <v>Professional occupations</v>
      </c>
      <c r="R9" s="11">
        <v>19.74287085172077</v>
      </c>
      <c r="S9" s="11">
        <v>1.6539307434959567</v>
      </c>
      <c r="T9" s="11">
        <v>3.0801041772239324</v>
      </c>
      <c r="U9" s="11">
        <f t="shared" ref="U9:U16" si="3">SUM(R9:T9)</f>
        <v>24.476905772440659</v>
      </c>
      <c r="V9" s="11"/>
      <c r="W9" s="11">
        <v>22.539435025713622</v>
      </c>
      <c r="X9" s="11">
        <v>2.2673871169701547</v>
      </c>
      <c r="Y9" s="11">
        <v>2.5428511097862265</v>
      </c>
      <c r="Z9" s="11">
        <f t="shared" ref="Z9:Z16" si="4">SUM(W9:Y9)</f>
        <v>27.349673252470005</v>
      </c>
      <c r="AA9" s="11"/>
      <c r="AB9" s="11">
        <v>25.756231480939817</v>
      </c>
      <c r="AC9" s="11">
        <v>3.0762402966735793</v>
      </c>
      <c r="AD9" s="11">
        <v>2.1524881909361464</v>
      </c>
      <c r="AE9" s="11">
        <f t="shared" ref="AE9:AE16" si="5">SUM(AB9:AD9)</f>
        <v>30.984959968549543</v>
      </c>
      <c r="AG9" s="10" t="str">
        <f>name!E5</f>
        <v>Professional occupations</v>
      </c>
      <c r="AH9" s="11">
        <v>14.4535933375396</v>
      </c>
      <c r="AI9" s="11">
        <v>6.2581437252686367</v>
      </c>
      <c r="AJ9" s="11">
        <v>1.6853337779672357</v>
      </c>
      <c r="AK9" s="11">
        <f t="shared" ref="AK9:AK18" si="6">SUM(AH9:AJ9)</f>
        <v>22.397070840775473</v>
      </c>
      <c r="AL9" s="11"/>
      <c r="AM9" s="11">
        <v>16.030880858282362</v>
      </c>
      <c r="AN9" s="11">
        <v>7.0413551195493724</v>
      </c>
      <c r="AO9" s="11">
        <v>2.1984364809491552</v>
      </c>
      <c r="AP9" s="11">
        <f t="shared" ref="AP9:AP18" si="7">SUM(AM9:AO9)</f>
        <v>25.27067245878089</v>
      </c>
      <c r="AQ9" s="11"/>
      <c r="AR9" s="11">
        <v>20.879153575424453</v>
      </c>
      <c r="AS9" s="11">
        <v>8.9406082590153222</v>
      </c>
      <c r="AT9" s="11">
        <v>2.6293511385939143</v>
      </c>
      <c r="AU9" s="11">
        <f t="shared" ref="AU9:AU18" si="8">SUM(AR9:AT9)</f>
        <v>32.449112973033685</v>
      </c>
    </row>
    <row r="10" spans="1:47" x14ac:dyDescent="0.2">
      <c r="A10" t="str">
        <f>name!E6</f>
        <v>Associate professional occupations</v>
      </c>
      <c r="B10" s="11">
        <v>18.72739750961717</v>
      </c>
      <c r="C10" s="11">
        <v>4.9863651757931926</v>
      </c>
      <c r="D10" s="11">
        <v>3.2065567342928807</v>
      </c>
      <c r="E10" s="11">
        <f t="shared" si="0"/>
        <v>26.920319419703244</v>
      </c>
      <c r="F10" s="11"/>
      <c r="G10" s="11">
        <v>21.230950755728195</v>
      </c>
      <c r="H10" s="11">
        <v>5.9559614424528426</v>
      </c>
      <c r="I10" s="11">
        <v>3.1225264252503178</v>
      </c>
      <c r="J10" s="11">
        <f t="shared" si="1"/>
        <v>30.309438623431355</v>
      </c>
      <c r="K10" s="11"/>
      <c r="L10" s="11">
        <v>21.659240940036245</v>
      </c>
      <c r="M10" s="11">
        <v>6.4111549585519372</v>
      </c>
      <c r="N10" s="11">
        <v>3.2265198350484399</v>
      </c>
      <c r="O10" s="11">
        <f t="shared" si="2"/>
        <v>31.29691573363662</v>
      </c>
      <c r="Q10" s="10" t="str">
        <f>name!E6</f>
        <v>Associate professional occupations</v>
      </c>
      <c r="R10" s="11">
        <v>11.879555703254375</v>
      </c>
      <c r="S10" s="11">
        <v>1.1809464915799595</v>
      </c>
      <c r="T10" s="11">
        <v>1.787289432296876</v>
      </c>
      <c r="U10" s="11">
        <f t="shared" si="3"/>
        <v>14.847791627131212</v>
      </c>
      <c r="V10" s="11"/>
      <c r="W10" s="11">
        <v>13.187963381815804</v>
      </c>
      <c r="X10" s="11">
        <v>1.6841131094876269</v>
      </c>
      <c r="Y10" s="11">
        <v>1.5946918515354869</v>
      </c>
      <c r="Z10" s="11">
        <f t="shared" si="4"/>
        <v>16.466768342838918</v>
      </c>
      <c r="AA10" s="11"/>
      <c r="AB10" s="11">
        <v>12.091886984797755</v>
      </c>
      <c r="AC10" s="11">
        <v>1.5286765716070658</v>
      </c>
      <c r="AD10" s="11">
        <v>1.427641195614739</v>
      </c>
      <c r="AE10" s="11">
        <f t="shared" si="5"/>
        <v>15.048204752019561</v>
      </c>
      <c r="AG10" s="10" t="str">
        <f>name!E6</f>
        <v>Associate professional occupations</v>
      </c>
      <c r="AH10" s="11">
        <v>6.847841806362795</v>
      </c>
      <c r="AI10" s="11">
        <v>3.8054186842132349</v>
      </c>
      <c r="AJ10" s="11">
        <v>1.419267301996004</v>
      </c>
      <c r="AK10" s="11">
        <f t="shared" si="6"/>
        <v>12.072527792572036</v>
      </c>
      <c r="AL10" s="11"/>
      <c r="AM10" s="11">
        <v>8.0429873739123963</v>
      </c>
      <c r="AN10" s="11">
        <v>4.2718483329652157</v>
      </c>
      <c r="AO10" s="11">
        <v>1.5278345737148302</v>
      </c>
      <c r="AP10" s="11">
        <f t="shared" si="7"/>
        <v>13.842670280592444</v>
      </c>
      <c r="AQ10" s="11"/>
      <c r="AR10" s="11">
        <v>9.5673539552384863</v>
      </c>
      <c r="AS10" s="11">
        <v>4.8824783869448733</v>
      </c>
      <c r="AT10" s="11">
        <v>1.7988786394337</v>
      </c>
      <c r="AU10" s="11">
        <f t="shared" si="8"/>
        <v>16.248710981617059</v>
      </c>
    </row>
    <row r="11" spans="1:47" x14ac:dyDescent="0.2">
      <c r="A11" t="str">
        <f>name!E7</f>
        <v>Administrative and secretarial occupations</v>
      </c>
      <c r="B11" s="11">
        <v>17.747027297876858</v>
      </c>
      <c r="C11" s="11">
        <v>11.659248174752069</v>
      </c>
      <c r="D11" s="11">
        <v>0.98312712683910219</v>
      </c>
      <c r="E11" s="11">
        <f t="shared" si="0"/>
        <v>30.389402599468028</v>
      </c>
      <c r="F11" s="11"/>
      <c r="G11" s="11">
        <v>17.621451399193134</v>
      </c>
      <c r="H11" s="11">
        <v>12.11648706446738</v>
      </c>
      <c r="I11" s="11">
        <v>0.93209036774700627</v>
      </c>
      <c r="J11" s="11">
        <f t="shared" si="1"/>
        <v>30.670028831407517</v>
      </c>
      <c r="K11" s="11"/>
      <c r="L11" s="11">
        <v>15.866515334419322</v>
      </c>
      <c r="M11" s="11">
        <v>10.3782047245386</v>
      </c>
      <c r="N11" s="11">
        <v>0.84067332608161438</v>
      </c>
      <c r="O11" s="11">
        <f t="shared" si="2"/>
        <v>27.085393385039538</v>
      </c>
      <c r="Q11" s="10" t="str">
        <f>name!E7</f>
        <v>Administrative and secretarial occupations</v>
      </c>
      <c r="R11" s="11">
        <v>6.5957065515407605</v>
      </c>
      <c r="S11" s="11">
        <v>1.8357750766460705</v>
      </c>
      <c r="T11" s="11">
        <v>0.33892102175738298</v>
      </c>
      <c r="U11" s="11">
        <f t="shared" si="3"/>
        <v>8.7704026499442129</v>
      </c>
      <c r="V11" s="11"/>
      <c r="W11" s="11">
        <v>7.0758595706526926</v>
      </c>
      <c r="X11" s="11">
        <v>2.5941014732467251</v>
      </c>
      <c r="Y11" s="11">
        <v>0.25683419791497319</v>
      </c>
      <c r="Z11" s="11">
        <f t="shared" si="4"/>
        <v>9.926795241814391</v>
      </c>
      <c r="AA11" s="11"/>
      <c r="AB11" s="11">
        <v>7.6861853376429305</v>
      </c>
      <c r="AC11" s="11">
        <v>2.6959048229990783</v>
      </c>
      <c r="AD11" s="11">
        <v>0.34538749170226785</v>
      </c>
      <c r="AE11" s="11">
        <f t="shared" si="5"/>
        <v>10.727477652344275</v>
      </c>
      <c r="AG11" s="10" t="str">
        <f>name!E7</f>
        <v>Administrative and secretarial occupations</v>
      </c>
      <c r="AH11" s="11">
        <v>11.151320746336109</v>
      </c>
      <c r="AI11" s="11">
        <v>9.8234730981059979</v>
      </c>
      <c r="AJ11" s="11">
        <v>0.64420610508171894</v>
      </c>
      <c r="AK11" s="11">
        <f t="shared" si="6"/>
        <v>21.618999949523825</v>
      </c>
      <c r="AL11" s="11"/>
      <c r="AM11" s="11">
        <v>10.545591828540438</v>
      </c>
      <c r="AN11" s="11">
        <v>9.5223855912206563</v>
      </c>
      <c r="AO11" s="11">
        <v>0.67525616983203329</v>
      </c>
      <c r="AP11" s="11">
        <f t="shared" si="7"/>
        <v>20.743233589593125</v>
      </c>
      <c r="AQ11" s="11"/>
      <c r="AR11" s="11">
        <v>8.1803299967763898</v>
      </c>
      <c r="AS11" s="11">
        <v>7.6822999015395252</v>
      </c>
      <c r="AT11" s="11">
        <v>0.4952858343793472</v>
      </c>
      <c r="AU11" s="11">
        <f t="shared" si="8"/>
        <v>16.357915732695265</v>
      </c>
    </row>
    <row r="12" spans="1:47" x14ac:dyDescent="0.2">
      <c r="A12" t="str">
        <f>name!E8</f>
        <v>Skilled trades occupations</v>
      </c>
      <c r="B12" s="11">
        <v>20.281497002344747</v>
      </c>
      <c r="C12" s="11">
        <v>3.2397656753570492</v>
      </c>
      <c r="D12" s="11">
        <v>9.2380785465972473</v>
      </c>
      <c r="E12" s="11">
        <f t="shared" si="0"/>
        <v>32.759341224299042</v>
      </c>
      <c r="F12" s="11"/>
      <c r="G12" s="11">
        <v>17.251390406924745</v>
      </c>
      <c r="H12" s="11">
        <v>2.849327411315695</v>
      </c>
      <c r="I12" s="11">
        <v>8.7825716536802503</v>
      </c>
      <c r="J12" s="11">
        <f t="shared" si="1"/>
        <v>28.883289471920691</v>
      </c>
      <c r="K12" s="11"/>
      <c r="L12" s="11">
        <v>14.287919722980533</v>
      </c>
      <c r="M12" s="11">
        <v>3.2670602765045649</v>
      </c>
      <c r="N12" s="11">
        <v>8.8282095586144251</v>
      </c>
      <c r="O12" s="11">
        <f t="shared" si="2"/>
        <v>26.383189558099524</v>
      </c>
      <c r="Q12" s="10" t="str">
        <f>name!E8</f>
        <v>Skilled trades occupations</v>
      </c>
      <c r="R12" s="11">
        <v>18.683269093804245</v>
      </c>
      <c r="S12" s="11">
        <v>2.1088918595060004</v>
      </c>
      <c r="T12" s="11">
        <v>8.0136768395305289</v>
      </c>
      <c r="U12" s="11">
        <f t="shared" si="3"/>
        <v>28.805837792840773</v>
      </c>
      <c r="V12" s="11"/>
      <c r="W12" s="11">
        <v>15.78674640820382</v>
      </c>
      <c r="X12" s="11">
        <v>1.8377258222947912</v>
      </c>
      <c r="Y12" s="11">
        <v>7.6498626192173793</v>
      </c>
      <c r="Z12" s="11">
        <f t="shared" si="4"/>
        <v>25.274334849715991</v>
      </c>
      <c r="AA12" s="11"/>
      <c r="AB12" s="11">
        <v>12.700677350068649</v>
      </c>
      <c r="AC12" s="11">
        <v>2.0961947396295773</v>
      </c>
      <c r="AD12" s="11">
        <v>7.5509833665632859</v>
      </c>
      <c r="AE12" s="11">
        <f t="shared" si="5"/>
        <v>22.347855456261513</v>
      </c>
      <c r="AG12" s="10" t="str">
        <f>name!E8</f>
        <v>Skilled trades occupations</v>
      </c>
      <c r="AH12" s="11">
        <v>1.598227908540502</v>
      </c>
      <c r="AI12" s="11">
        <v>1.130873815851047</v>
      </c>
      <c r="AJ12" s="11">
        <v>1.2244017070667197</v>
      </c>
      <c r="AK12" s="11">
        <f t="shared" si="6"/>
        <v>3.9535034314582687</v>
      </c>
      <c r="AL12" s="11"/>
      <c r="AM12" s="11">
        <v>1.4646439987209137</v>
      </c>
      <c r="AN12" s="11">
        <v>1.0116015890209047</v>
      </c>
      <c r="AO12" s="11">
        <v>1.1327090344628712</v>
      </c>
      <c r="AP12" s="11">
        <f t="shared" si="7"/>
        <v>3.6089546222046893</v>
      </c>
      <c r="AQ12" s="11"/>
      <c r="AR12" s="11">
        <v>1.5872423729118819</v>
      </c>
      <c r="AS12" s="11">
        <v>1.1708655368749883</v>
      </c>
      <c r="AT12" s="11">
        <v>1.2772261920511394</v>
      </c>
      <c r="AU12" s="11">
        <f t="shared" si="8"/>
        <v>4.0353341018380098</v>
      </c>
    </row>
    <row r="13" spans="1:47" x14ac:dyDescent="0.2">
      <c r="A13" t="str">
        <f>name!E9</f>
        <v>Caring, leisure and other service occupations</v>
      </c>
      <c r="B13" s="11">
        <v>13.114680878210589</v>
      </c>
      <c r="C13" s="11">
        <v>11.720901793058955</v>
      </c>
      <c r="D13" s="11">
        <v>2.4246899027550226</v>
      </c>
      <c r="E13" s="11">
        <f t="shared" si="0"/>
        <v>27.260272574024565</v>
      </c>
      <c r="F13" s="11"/>
      <c r="G13" s="11">
        <v>11.572405564205864</v>
      </c>
      <c r="H13" s="11">
        <v>10.683244399212112</v>
      </c>
      <c r="I13" s="11">
        <v>2.6061797586369959</v>
      </c>
      <c r="J13" s="11">
        <f t="shared" si="1"/>
        <v>24.861829722054971</v>
      </c>
      <c r="K13" s="11"/>
      <c r="L13" s="11">
        <v>14.50168383504025</v>
      </c>
      <c r="M13" s="11">
        <v>12.248144505947833</v>
      </c>
      <c r="N13" s="11">
        <v>2.9756486925146803</v>
      </c>
      <c r="O13" s="11">
        <f t="shared" si="2"/>
        <v>29.725477033502763</v>
      </c>
      <c r="Q13" s="10" t="str">
        <f>name!E9</f>
        <v>Caring, leisure and other service occupations</v>
      </c>
      <c r="R13" s="11">
        <v>3.0827583104497092</v>
      </c>
      <c r="S13" s="11">
        <v>1.4202053704635356</v>
      </c>
      <c r="T13" s="11">
        <v>0.44487180790018127</v>
      </c>
      <c r="U13" s="11">
        <f t="shared" si="3"/>
        <v>4.9478354888134266</v>
      </c>
      <c r="V13" s="11"/>
      <c r="W13" s="11">
        <v>2.8088705806504448</v>
      </c>
      <c r="X13" s="11">
        <v>1.4022877022464038</v>
      </c>
      <c r="Y13" s="11">
        <v>0.42659736909516921</v>
      </c>
      <c r="Z13" s="11">
        <f t="shared" si="4"/>
        <v>4.637755651992018</v>
      </c>
      <c r="AA13" s="11"/>
      <c r="AB13" s="11">
        <v>3.6039436770238593</v>
      </c>
      <c r="AC13" s="11">
        <v>1.7226482754509556</v>
      </c>
      <c r="AD13" s="11">
        <v>0.61243198839503088</v>
      </c>
      <c r="AE13" s="11">
        <f t="shared" si="5"/>
        <v>5.9390239408698458</v>
      </c>
      <c r="AG13" s="10" t="str">
        <f>name!E9</f>
        <v>Caring, leisure and other service occupations</v>
      </c>
      <c r="AH13" s="11">
        <v>10.031922567760882</v>
      </c>
      <c r="AI13" s="11">
        <v>10.300696422595419</v>
      </c>
      <c r="AJ13" s="11">
        <v>1.9798180948548407</v>
      </c>
      <c r="AK13" s="11">
        <f t="shared" si="6"/>
        <v>22.312437085211144</v>
      </c>
      <c r="AL13" s="11"/>
      <c r="AM13" s="11">
        <v>8.7635349835554219</v>
      </c>
      <c r="AN13" s="11">
        <v>9.2809566969656991</v>
      </c>
      <c r="AO13" s="11">
        <v>2.1795823895418271</v>
      </c>
      <c r="AP13" s="11">
        <f t="shared" si="7"/>
        <v>20.224074070062947</v>
      </c>
      <c r="AQ13" s="11"/>
      <c r="AR13" s="11">
        <v>10.89774015801639</v>
      </c>
      <c r="AS13" s="11">
        <v>10.525496230496881</v>
      </c>
      <c r="AT13" s="11">
        <v>2.3632167041196488</v>
      </c>
      <c r="AU13" s="11">
        <f t="shared" si="8"/>
        <v>23.786453092632918</v>
      </c>
    </row>
    <row r="14" spans="1:47" x14ac:dyDescent="0.2">
      <c r="A14" t="str">
        <f>name!E10</f>
        <v>Sales and customer service occupations</v>
      </c>
      <c r="B14" s="11">
        <v>9.8934547139998639</v>
      </c>
      <c r="C14" s="11">
        <v>14.081085421887993</v>
      </c>
      <c r="D14" s="11">
        <v>1.6147995412785652</v>
      </c>
      <c r="E14" s="11">
        <f t="shared" si="0"/>
        <v>25.589339677166421</v>
      </c>
      <c r="F14" s="11"/>
      <c r="G14" s="11">
        <v>9.2109049511417176</v>
      </c>
      <c r="H14" s="11">
        <v>15.254428378674753</v>
      </c>
      <c r="I14" s="11">
        <v>1.2903494563030007</v>
      </c>
      <c r="J14" s="11">
        <f t="shared" si="1"/>
        <v>25.755682786119472</v>
      </c>
      <c r="K14" s="11"/>
      <c r="L14" s="11">
        <v>9.3385032676899318</v>
      </c>
      <c r="M14" s="11">
        <v>15.79435037329049</v>
      </c>
      <c r="N14" s="11">
        <v>1.0575002944855252</v>
      </c>
      <c r="O14" s="11">
        <f t="shared" si="2"/>
        <v>26.190353935465946</v>
      </c>
      <c r="Q14" s="10" t="str">
        <f>name!E10</f>
        <v>Sales and customer service occupations</v>
      </c>
      <c r="R14" s="11">
        <v>4.7202852566536038</v>
      </c>
      <c r="S14" s="11">
        <v>3.985871801798909</v>
      </c>
      <c r="T14" s="11">
        <v>0.99515955512575716</v>
      </c>
      <c r="U14" s="11">
        <f t="shared" si="3"/>
        <v>9.7013166135782711</v>
      </c>
      <c r="V14" s="11"/>
      <c r="W14" s="11">
        <v>4.4550525152946863</v>
      </c>
      <c r="X14" s="11">
        <v>4.5679737893940908</v>
      </c>
      <c r="Y14" s="11">
        <v>0.75402483100690176</v>
      </c>
      <c r="Z14" s="11">
        <f t="shared" si="4"/>
        <v>9.7770511356956789</v>
      </c>
      <c r="AA14" s="11"/>
      <c r="AB14" s="11">
        <v>4.9313442142929853</v>
      </c>
      <c r="AC14" s="11">
        <v>4.9427298534193618</v>
      </c>
      <c r="AD14" s="11">
        <v>0.62019601133301772</v>
      </c>
      <c r="AE14" s="11">
        <f t="shared" si="5"/>
        <v>10.494270079045364</v>
      </c>
      <c r="AG14" s="10" t="str">
        <f>name!E10</f>
        <v>Sales and customer service occupations</v>
      </c>
      <c r="AH14" s="11">
        <v>5.1731694573462521</v>
      </c>
      <c r="AI14" s="11">
        <v>10.095213620089085</v>
      </c>
      <c r="AJ14" s="11">
        <v>0.61963998615280902</v>
      </c>
      <c r="AK14" s="11">
        <f t="shared" si="6"/>
        <v>15.888023063588147</v>
      </c>
      <c r="AL14" s="11"/>
      <c r="AM14" s="11">
        <v>4.7558524358470367</v>
      </c>
      <c r="AN14" s="11">
        <v>10.686454589280665</v>
      </c>
      <c r="AO14" s="11">
        <v>0.53632462529609959</v>
      </c>
      <c r="AP14" s="11">
        <f t="shared" si="7"/>
        <v>15.9786316504238</v>
      </c>
      <c r="AQ14" s="11"/>
      <c r="AR14" s="11">
        <v>4.4071590533969429</v>
      </c>
      <c r="AS14" s="11">
        <v>10.851620519871126</v>
      </c>
      <c r="AT14" s="11">
        <v>0.4373042831525073</v>
      </c>
      <c r="AU14" s="11">
        <f t="shared" si="8"/>
        <v>15.696083856420575</v>
      </c>
    </row>
    <row r="15" spans="1:47" x14ac:dyDescent="0.2">
      <c r="A15" t="str">
        <f>name!E11</f>
        <v>Process, plant and machine operatives</v>
      </c>
      <c r="B15" s="11">
        <v>16.211089420635034</v>
      </c>
      <c r="C15" s="11">
        <v>2.5253938197928054</v>
      </c>
      <c r="D15" s="11">
        <v>2.7065709213528453</v>
      </c>
      <c r="E15" s="11">
        <f t="shared" si="0"/>
        <v>21.443054161780683</v>
      </c>
      <c r="F15" s="11"/>
      <c r="G15" s="11">
        <v>13.849671655280181</v>
      </c>
      <c r="H15" s="11">
        <v>2.7836507136389566</v>
      </c>
      <c r="I15" s="11">
        <v>2.8091838552094206</v>
      </c>
      <c r="J15" s="11">
        <f t="shared" si="1"/>
        <v>19.442506224128557</v>
      </c>
      <c r="K15" s="11"/>
      <c r="L15" s="11">
        <v>13.277326148478194</v>
      </c>
      <c r="M15" s="11">
        <v>3.7063895427441813</v>
      </c>
      <c r="N15" s="11">
        <v>3.3572499688214781</v>
      </c>
      <c r="O15" s="11">
        <f t="shared" si="2"/>
        <v>20.340965660043853</v>
      </c>
      <c r="Q15" s="10" t="str">
        <f>name!E11</f>
        <v>Process, plant and machine operatives</v>
      </c>
      <c r="R15" s="11">
        <v>14.327042559402051</v>
      </c>
      <c r="S15" s="11">
        <v>1.8657822638647525</v>
      </c>
      <c r="T15" s="11">
        <v>2.5223065990340285</v>
      </c>
      <c r="U15" s="11">
        <f t="shared" si="3"/>
        <v>18.715131422300832</v>
      </c>
      <c r="V15" s="11"/>
      <c r="W15" s="11">
        <v>12.308003453232132</v>
      </c>
      <c r="X15" s="11">
        <v>2.3053706836149201</v>
      </c>
      <c r="Y15" s="11">
        <v>2.554140224167305</v>
      </c>
      <c r="Z15" s="11">
        <f t="shared" si="4"/>
        <v>17.167514361014359</v>
      </c>
      <c r="AA15" s="11"/>
      <c r="AB15" s="11">
        <v>11.716813160486995</v>
      </c>
      <c r="AC15" s="11">
        <v>2.8783122934457523</v>
      </c>
      <c r="AD15" s="11">
        <v>3.0586601371488369</v>
      </c>
      <c r="AE15" s="11">
        <f t="shared" si="5"/>
        <v>17.653785591081583</v>
      </c>
      <c r="AG15" s="10" t="str">
        <f>name!E11</f>
        <v>Process, plant and machine operatives</v>
      </c>
      <c r="AH15" s="11">
        <v>1.8840468612329853</v>
      </c>
      <c r="AI15" s="11">
        <v>0.65961155592805254</v>
      </c>
      <c r="AJ15" s="11">
        <v>0.18426432231881876</v>
      </c>
      <c r="AK15" s="11">
        <f t="shared" si="6"/>
        <v>2.7279227394798569</v>
      </c>
      <c r="AL15" s="11"/>
      <c r="AM15" s="11">
        <v>1.5416682020480481</v>
      </c>
      <c r="AN15" s="11">
        <v>0.47828003002403779</v>
      </c>
      <c r="AO15" s="11">
        <v>0.25504363104211619</v>
      </c>
      <c r="AP15" s="11">
        <f t="shared" si="7"/>
        <v>2.2749918631142019</v>
      </c>
      <c r="AQ15" s="11"/>
      <c r="AR15" s="11">
        <v>1.560512987991205</v>
      </c>
      <c r="AS15" s="11">
        <v>0.82807724929843007</v>
      </c>
      <c r="AT15" s="11">
        <v>0.29858983167264169</v>
      </c>
      <c r="AU15" s="11">
        <f t="shared" si="8"/>
        <v>2.6871800689622765</v>
      </c>
    </row>
    <row r="16" spans="1:47" x14ac:dyDescent="0.2">
      <c r="A16" t="str">
        <f>name!E12</f>
        <v>Elementary occupations</v>
      </c>
      <c r="B16" s="11">
        <v>15.292544611609939</v>
      </c>
      <c r="C16" s="11">
        <v>17.353605362514251</v>
      </c>
      <c r="D16" s="11">
        <v>2.1609289180140459</v>
      </c>
      <c r="E16" s="11">
        <f t="shared" si="0"/>
        <v>34.807078892138236</v>
      </c>
      <c r="F16" s="11"/>
      <c r="G16" s="11">
        <v>12.789892025713245</v>
      </c>
      <c r="H16" s="11">
        <v>16.24971093391704</v>
      </c>
      <c r="I16" s="11">
        <v>1.9255229668932756</v>
      </c>
      <c r="J16" s="11">
        <f t="shared" si="1"/>
        <v>30.965125926523562</v>
      </c>
      <c r="K16" s="11"/>
      <c r="L16" s="11">
        <v>12.85340115290342</v>
      </c>
      <c r="M16" s="11">
        <v>15.641973570571174</v>
      </c>
      <c r="N16" s="11">
        <v>2.5427683458612957</v>
      </c>
      <c r="O16" s="11">
        <f t="shared" si="2"/>
        <v>31.038143069335888</v>
      </c>
      <c r="Q16" s="10" t="str">
        <f>name!E12</f>
        <v>Elementary occupations</v>
      </c>
      <c r="R16" s="11">
        <v>11.172779338514658</v>
      </c>
      <c r="S16" s="11">
        <v>5.8004511405965475</v>
      </c>
      <c r="T16" s="11">
        <v>1.3334749599855129</v>
      </c>
      <c r="U16" s="11">
        <f t="shared" si="3"/>
        <v>18.306705439096717</v>
      </c>
      <c r="V16" s="11"/>
      <c r="W16" s="11">
        <v>9.2495625307028568</v>
      </c>
      <c r="X16" s="11">
        <v>5.7135733723248618</v>
      </c>
      <c r="Y16" s="11">
        <v>1.2354072252518054</v>
      </c>
      <c r="Z16" s="11">
        <f t="shared" si="4"/>
        <v>16.198543128279525</v>
      </c>
      <c r="AA16" s="11"/>
      <c r="AB16" s="11">
        <v>8.9398728870189856</v>
      </c>
      <c r="AC16" s="11">
        <v>5.4538857155819516</v>
      </c>
      <c r="AD16" s="11">
        <v>1.7291347792817811</v>
      </c>
      <c r="AE16" s="11">
        <f t="shared" si="5"/>
        <v>16.122893381882719</v>
      </c>
      <c r="AG16" s="10" t="str">
        <f>name!E12</f>
        <v>Elementary occupations</v>
      </c>
      <c r="AH16" s="11">
        <v>4.1197652730952905</v>
      </c>
      <c r="AI16" s="11">
        <v>11.553154221917696</v>
      </c>
      <c r="AJ16" s="11">
        <v>0.82745395802853194</v>
      </c>
      <c r="AK16" s="11">
        <f t="shared" si="6"/>
        <v>16.500373453041519</v>
      </c>
      <c r="AL16" s="11"/>
      <c r="AM16" s="11">
        <v>3.5403294950103854</v>
      </c>
      <c r="AN16" s="11">
        <v>10.536137561592176</v>
      </c>
      <c r="AO16" s="11">
        <v>0.69011574164147016</v>
      </c>
      <c r="AP16" s="11">
        <f t="shared" si="7"/>
        <v>14.766582798244031</v>
      </c>
      <c r="AQ16" s="11"/>
      <c r="AR16" s="11">
        <v>3.9135282658844401</v>
      </c>
      <c r="AS16" s="11">
        <v>10.188087854989215</v>
      </c>
      <c r="AT16" s="11">
        <v>0.81363356657951513</v>
      </c>
      <c r="AU16" s="11">
        <f t="shared" si="8"/>
        <v>14.915249687453169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161.78903151541235</v>
      </c>
      <c r="C18" s="34">
        <f t="shared" ref="C18:D18" si="9">SUM(C8:C16)</f>
        <v>75.638872510231408</v>
      </c>
      <c r="D18" s="34">
        <f t="shared" si="9"/>
        <v>31.25909597435631</v>
      </c>
      <c r="E18" s="34">
        <f t="shared" si="0"/>
        <v>268.68700000000007</v>
      </c>
      <c r="F18" s="34"/>
      <c r="G18" s="34">
        <f>SUM(G8:G16)</f>
        <v>160.20814449545125</v>
      </c>
      <c r="H18" s="34">
        <f t="shared" ref="H18:I18" si="10">SUM(H8:H16)</f>
        <v>78.512063264548161</v>
      </c>
      <c r="I18" s="34">
        <f t="shared" si="10"/>
        <v>30.767792240000539</v>
      </c>
      <c r="J18" s="34">
        <f t="shared" ref="J18" si="11">SUM(G18:I18)</f>
        <v>269.48799999999994</v>
      </c>
      <c r="K18" s="34"/>
      <c r="L18" s="34">
        <f>SUM(L8:L16)</f>
        <v>168.73595025677693</v>
      </c>
      <c r="M18" s="34">
        <f t="shared" ref="M18:N18" si="12">SUM(M8:M16)</f>
        <v>83.815254987350727</v>
      </c>
      <c r="N18" s="34">
        <f t="shared" si="12"/>
        <v>32.877794755872245</v>
      </c>
      <c r="O18" s="34">
        <f>SUM(L18:N18)</f>
        <v>285.42899999999992</v>
      </c>
      <c r="Q18" s="231" t="str">
        <f>name!E3</f>
        <v>All occupations</v>
      </c>
      <c r="R18" s="34">
        <f>SUM(R8:R16)</f>
        <v>101.88237914528484</v>
      </c>
      <c r="S18" s="34">
        <f t="shared" ref="S18:T18" si="13">SUM(S8:S16)</f>
        <v>20.559777643729166</v>
      </c>
      <c r="T18" s="34">
        <f t="shared" si="13"/>
        <v>21.574378884672129</v>
      </c>
      <c r="U18" s="34">
        <f t="shared" ref="U18" si="14">SUM(R18:T18)</f>
        <v>144.01653567368612</v>
      </c>
      <c r="V18" s="34"/>
      <c r="W18" s="34">
        <f>SUM(W8:W16)</f>
        <v>100.16209933249296</v>
      </c>
      <c r="X18" s="34">
        <f t="shared" ref="X18:Y18" si="15">SUM(X8:X16)</f>
        <v>23.55183177462505</v>
      </c>
      <c r="Y18" s="34">
        <f t="shared" si="15"/>
        <v>20.036472766309558</v>
      </c>
      <c r="Z18" s="34">
        <f t="shared" ref="Z18" si="16">SUM(W18:Y18)</f>
        <v>143.75040387342756</v>
      </c>
      <c r="AA18" s="34"/>
      <c r="AB18" s="34">
        <f>SUM(AB8:AB16)</f>
        <v>100.71413652078289</v>
      </c>
      <c r="AC18" s="34">
        <f t="shared" ref="AC18:AD18" si="17">SUM(AC8:AC16)</f>
        <v>26.130151316650508</v>
      </c>
      <c r="AD18" s="34">
        <f t="shared" si="17"/>
        <v>20.924606506888903</v>
      </c>
      <c r="AE18" s="34">
        <f t="shared" ref="AE18" si="18">SUM(AB18:AD18)</f>
        <v>147.76889434432229</v>
      </c>
      <c r="AG18" s="231" t="str">
        <f>name!E3</f>
        <v>All occupations</v>
      </c>
      <c r="AH18" s="34">
        <f>SUM(AH8:AH16)</f>
        <v>59.906652370127524</v>
      </c>
      <c r="AI18" s="34">
        <f t="shared" ref="AI18:AJ18" si="19">SUM(AI8:AI16)</f>
        <v>55.079094866502231</v>
      </c>
      <c r="AJ18" s="34">
        <f t="shared" si="19"/>
        <v>9.6847170896841774</v>
      </c>
      <c r="AK18" s="34">
        <f t="shared" si="6"/>
        <v>124.67046432631392</v>
      </c>
      <c r="AL18" s="34"/>
      <c r="AM18" s="34">
        <f>SUM(AM8:AM16)</f>
        <v>60.046045162958286</v>
      </c>
      <c r="AN18" s="34">
        <f t="shared" ref="AN18:AO18" si="20">SUM(AN8:AN16)</f>
        <v>54.960231489923103</v>
      </c>
      <c r="AO18" s="34">
        <f t="shared" si="20"/>
        <v>10.731319473690984</v>
      </c>
      <c r="AP18" s="34">
        <f t="shared" si="7"/>
        <v>125.73759612657237</v>
      </c>
      <c r="AQ18" s="34"/>
      <c r="AR18" s="34">
        <f>SUM(AR8:AR16)</f>
        <v>68.021813735994058</v>
      </c>
      <c r="AS18" s="34">
        <f t="shared" ref="AS18:AT18" si="21">SUM(AS8:AS16)</f>
        <v>57.685103670700215</v>
      </c>
      <c r="AT18" s="34">
        <f t="shared" si="21"/>
        <v>11.953188248983343</v>
      </c>
      <c r="AU18" s="34">
        <f t="shared" si="8"/>
        <v>137.66010565567763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10.090224126412824</v>
      </c>
      <c r="C26" s="18">
        <f t="shared" ref="C26:O26" si="22">C8/C$18*100</f>
        <v>2.8562464598057913</v>
      </c>
      <c r="D26" s="18">
        <f t="shared" si="22"/>
        <v>13.30462765605002</v>
      </c>
      <c r="E26" s="18">
        <f t="shared" si="22"/>
        <v>8.4277299751025208</v>
      </c>
      <c r="F26" s="18"/>
      <c r="G26" s="18">
        <f t="shared" si="22"/>
        <v>11.304769748320997</v>
      </c>
      <c r="H26" s="18">
        <f t="shared" si="22"/>
        <v>4.2165630945081771</v>
      </c>
      <c r="I26" s="18">
        <f t="shared" si="22"/>
        <v>14.814453146297007</v>
      </c>
      <c r="J26" s="18">
        <f t="shared" si="22"/>
        <v>9.6404117078173819</v>
      </c>
      <c r="K26" s="18"/>
      <c r="L26" s="18">
        <f t="shared" si="22"/>
        <v>12.040098608475905</v>
      </c>
      <c r="M26" s="18">
        <f t="shared" si="22"/>
        <v>5.191332389515142</v>
      </c>
      <c r="N26" s="18">
        <f t="shared" si="22"/>
        <v>16.021103130628699</v>
      </c>
      <c r="O26" s="18">
        <f t="shared" si="22"/>
        <v>10.487542850688813</v>
      </c>
      <c r="Q26" t="str">
        <f>$A$8</f>
        <v>Managers, directors and senior officials</v>
      </c>
      <c r="R26" s="18">
        <f>R8/R$18*100</f>
        <v>11.462346656914654</v>
      </c>
      <c r="S26" s="18">
        <f t="shared" ref="S26:U26" si="23">S8/S$18*100</f>
        <v>3.4432419846396307</v>
      </c>
      <c r="T26" s="18">
        <f t="shared" si="23"/>
        <v>14.176883182444447</v>
      </c>
      <c r="U26" s="18">
        <f t="shared" si="23"/>
        <v>10.724191354341809</v>
      </c>
      <c r="V26" s="18"/>
      <c r="W26" s="18">
        <f t="shared" ref="W26:Z26" si="24">W8/W$18*100</f>
        <v>12.729970668746304</v>
      </c>
      <c r="X26" s="18">
        <f t="shared" si="24"/>
        <v>5.0072483377537562</v>
      </c>
      <c r="Y26" s="18">
        <f t="shared" si="24"/>
        <v>15.082811099445479</v>
      </c>
      <c r="Z26" s="18">
        <f t="shared" si="24"/>
        <v>11.792640196359311</v>
      </c>
      <c r="AA26" s="18"/>
      <c r="AB26" s="18">
        <f t="shared" ref="AB26:AE26" si="25">AB8/AB$18*100</f>
        <v>13.192965642682179</v>
      </c>
      <c r="AC26" s="18">
        <f t="shared" si="25"/>
        <v>6.6419774107364811</v>
      </c>
      <c r="AD26" s="18">
        <f t="shared" si="25"/>
        <v>16.381112566132686</v>
      </c>
      <c r="AE26" s="18">
        <f t="shared" si="25"/>
        <v>12.48599957666044</v>
      </c>
      <c r="AG26" t="str">
        <f>$A$8</f>
        <v>Managers, directors and senior officials</v>
      </c>
      <c r="AH26" s="18">
        <f>AH8/AH$18*100</f>
        <v>7.7566751405228187</v>
      </c>
      <c r="AI26" s="18">
        <f t="shared" ref="AI26:AK26" si="26">AI8/AI$18*100</f>
        <v>2.6371343357286134</v>
      </c>
      <c r="AJ26" s="18">
        <f t="shared" si="26"/>
        <v>11.36152792103276</v>
      </c>
      <c r="AK26" s="18">
        <f t="shared" si="26"/>
        <v>5.7749090849772884</v>
      </c>
      <c r="AL26" s="18"/>
      <c r="AM26" s="18">
        <f t="shared" ref="AM26:AP26" si="27">AM8/AM$18*100</f>
        <v>8.9274089117664968</v>
      </c>
      <c r="AN26" s="18">
        <f t="shared" si="27"/>
        <v>3.8777347211412883</v>
      </c>
      <c r="AO26" s="18">
        <f t="shared" si="27"/>
        <v>14.313401357366121</v>
      </c>
      <c r="AP26" s="18">
        <f t="shared" si="27"/>
        <v>7.1798611327581847</v>
      </c>
      <c r="AQ26" s="18"/>
      <c r="AR26" s="18">
        <f t="shared" ref="AR26:AU26" si="28">AR8/AR$18*100</f>
        <v>10.333146066398635</v>
      </c>
      <c r="AS26" s="18">
        <f t="shared" si="28"/>
        <v>4.5342203883363599</v>
      </c>
      <c r="AT26" s="18">
        <f t="shared" si="28"/>
        <v>15.390890034358842</v>
      </c>
      <c r="AU26" s="18">
        <f t="shared" si="28"/>
        <v>8.3423335368848139</v>
      </c>
    </row>
    <row r="27" spans="1:47" x14ac:dyDescent="0.2">
      <c r="A27" t="str">
        <f>$A$9</f>
        <v>Professional occupations</v>
      </c>
      <c r="B27" s="18">
        <f t="shared" ref="B27:B34" si="29">B9/B$18*100</f>
        <v>21.136453978960091</v>
      </c>
      <c r="C27" s="18">
        <f t="shared" ref="C27:O27" si="30">C9/C$18*100</f>
        <v>10.460328408113639</v>
      </c>
      <c r="D27" s="18">
        <f t="shared" si="30"/>
        <v>15.24496408693502</v>
      </c>
      <c r="E27" s="18">
        <f t="shared" si="30"/>
        <v>17.44556923603156</v>
      </c>
      <c r="F27" s="18"/>
      <c r="G27" s="18">
        <f t="shared" si="30"/>
        <v>24.075128018907364</v>
      </c>
      <c r="H27" s="18">
        <f t="shared" si="30"/>
        <v>11.856448358965563</v>
      </c>
      <c r="I27" s="18">
        <f t="shared" si="30"/>
        <v>15.409905116855724</v>
      </c>
      <c r="J27" s="18">
        <f t="shared" si="30"/>
        <v>19.526044095191956</v>
      </c>
      <c r="K27" s="18"/>
      <c r="L27" s="18">
        <f t="shared" si="30"/>
        <v>27.638084821519094</v>
      </c>
      <c r="M27" s="18">
        <f t="shared" si="30"/>
        <v>14.337304775249407</v>
      </c>
      <c r="N27" s="18">
        <f t="shared" si="30"/>
        <v>14.544282440585482</v>
      </c>
      <c r="O27" s="18">
        <f t="shared" si="30"/>
        <v>22.224116309689364</v>
      </c>
      <c r="Q27" t="str">
        <f>$A$9</f>
        <v>Professional occupations</v>
      </c>
      <c r="R27" s="18">
        <f t="shared" ref="R27:U27" si="31">R9/R$18*100</f>
        <v>19.378101510141736</v>
      </c>
      <c r="S27" s="18">
        <f t="shared" si="31"/>
        <v>8.0444972321984896</v>
      </c>
      <c r="T27" s="18">
        <f t="shared" si="31"/>
        <v>14.276676022465903</v>
      </c>
      <c r="U27" s="18">
        <f t="shared" si="31"/>
        <v>16.995899573574409</v>
      </c>
      <c r="V27" s="18"/>
      <c r="W27" s="18">
        <f t="shared" ref="W27:Z27" si="32">W9/W$18*100</f>
        <v>22.50295788119703</v>
      </c>
      <c r="X27" s="18">
        <f t="shared" si="32"/>
        <v>9.6272219446347158</v>
      </c>
      <c r="Y27" s="18">
        <f t="shared" si="32"/>
        <v>12.691111551639558</v>
      </c>
      <c r="Z27" s="18">
        <f t="shared" si="32"/>
        <v>19.025806199856962</v>
      </c>
      <c r="AA27" s="18"/>
      <c r="AB27" s="18">
        <f t="shared" ref="AB27:AE27" si="33">AB9/AB$18*100</f>
        <v>25.573601056118754</v>
      </c>
      <c r="AC27" s="18">
        <f t="shared" si="33"/>
        <v>11.772761127155643</v>
      </c>
      <c r="AD27" s="18">
        <f t="shared" si="33"/>
        <v>10.286875360009725</v>
      </c>
      <c r="AE27" s="18">
        <f t="shared" si="33"/>
        <v>20.968526634807343</v>
      </c>
      <c r="AG27" t="str">
        <f>$A$9</f>
        <v>Professional occupations</v>
      </c>
      <c r="AH27" s="18">
        <f t="shared" ref="AH27:AK27" si="34">AH9/AH$18*100</f>
        <v>24.126858647082223</v>
      </c>
      <c r="AI27" s="18">
        <f>AI9/AI$18*100</f>
        <v>11.362103426784319</v>
      </c>
      <c r="AJ27" s="18">
        <f t="shared" si="34"/>
        <v>17.401992875583268</v>
      </c>
      <c r="AK27" s="18">
        <f t="shared" si="34"/>
        <v>17.965017586004269</v>
      </c>
      <c r="AL27" s="18"/>
      <c r="AM27" s="18">
        <f t="shared" ref="AM27:AP27" si="35">AM9/AM$18*100</f>
        <v>26.697646472430176</v>
      </c>
      <c r="AN27" s="18">
        <f t="shared" si="35"/>
        <v>12.811727550384131</v>
      </c>
      <c r="AO27" s="18">
        <f t="shared" si="35"/>
        <v>20.486171214442596</v>
      </c>
      <c r="AP27" s="18">
        <f t="shared" si="35"/>
        <v>20.097944638087757</v>
      </c>
      <c r="AQ27" s="18"/>
      <c r="AR27" s="18">
        <f t="shared" ref="AR27:AU27" si="36">AR9/AR$18*100</f>
        <v>30.694791021686846</v>
      </c>
      <c r="AS27" s="18">
        <f t="shared" si="36"/>
        <v>15.498989669938815</v>
      </c>
      <c r="AT27" s="18">
        <f t="shared" si="36"/>
        <v>21.997069600385061</v>
      </c>
      <c r="AU27" s="18">
        <f t="shared" si="36"/>
        <v>23.57190764780977</v>
      </c>
    </row>
    <row r="28" spans="1:47" x14ac:dyDescent="0.2">
      <c r="A28" t="str">
        <f>$A$10</f>
        <v>Associate professional occupations</v>
      </c>
      <c r="B28" s="18">
        <f t="shared" si="29"/>
        <v>11.57519600321803</v>
      </c>
      <c r="C28" s="18">
        <f t="shared" ref="C28:O28" si="37">C10/C$18*100</f>
        <v>6.5923314432254454</v>
      </c>
      <c r="D28" s="18">
        <f t="shared" si="37"/>
        <v>10.257995742818055</v>
      </c>
      <c r="E28" s="18">
        <f t="shared" si="37"/>
        <v>10.019211729522915</v>
      </c>
      <c r="F28" s="18"/>
      <c r="G28" s="18">
        <f t="shared" si="37"/>
        <v>13.252104518525897</v>
      </c>
      <c r="H28" s="18">
        <f t="shared" si="37"/>
        <v>7.5860462644881679</v>
      </c>
      <c r="I28" s="18">
        <f t="shared" si="37"/>
        <v>10.14868535543083</v>
      </c>
      <c r="J28" s="18">
        <f t="shared" si="37"/>
        <v>11.247045739859052</v>
      </c>
      <c r="K28" s="18"/>
      <c r="L28" s="18">
        <f t="shared" si="37"/>
        <v>12.836174453088336</v>
      </c>
      <c r="M28" s="18">
        <f t="shared" si="37"/>
        <v>7.6491504553908465</v>
      </c>
      <c r="N28" s="18">
        <f t="shared" si="37"/>
        <v>9.8136747279017467</v>
      </c>
      <c r="O28" s="18">
        <f t="shared" si="37"/>
        <v>10.964868928397825</v>
      </c>
      <c r="Q28" t="str">
        <f>$A$10</f>
        <v>Associate professional occupations</v>
      </c>
      <c r="R28" s="18">
        <f t="shared" ref="R28:U28" si="38">R10/R$18*100</f>
        <v>11.660068996145116</v>
      </c>
      <c r="S28" s="18">
        <f t="shared" si="38"/>
        <v>5.7439652901117535</v>
      </c>
      <c r="T28" s="18">
        <f t="shared" si="38"/>
        <v>8.2843146579143703</v>
      </c>
      <c r="U28" s="18">
        <f t="shared" si="38"/>
        <v>10.309782524399465</v>
      </c>
      <c r="V28" s="18"/>
      <c r="W28" s="18">
        <f t="shared" ref="W28:Z28" si="39">W10/W$18*100</f>
        <v>13.16662037807107</v>
      </c>
      <c r="X28" s="18">
        <f t="shared" si="39"/>
        <v>7.150667199067315</v>
      </c>
      <c r="Y28" s="18">
        <f t="shared" si="39"/>
        <v>7.9589450205871106</v>
      </c>
      <c r="Z28" s="18">
        <f t="shared" si="39"/>
        <v>11.455111011262224</v>
      </c>
      <c r="AA28" s="18"/>
      <c r="AB28" s="18">
        <f t="shared" ref="AB28:AE28" si="40">AB10/AB$18*100</f>
        <v>12.006146706428378</v>
      </c>
      <c r="AC28" s="18">
        <f t="shared" si="40"/>
        <v>5.8502400276303455</v>
      </c>
      <c r="AD28" s="18">
        <f t="shared" si="40"/>
        <v>6.8227863455626938</v>
      </c>
      <c r="AE28" s="18">
        <f t="shared" si="40"/>
        <v>10.183607868754251</v>
      </c>
      <c r="AG28" t="str">
        <f>$A$10</f>
        <v>Associate professional occupations</v>
      </c>
      <c r="AH28" s="18">
        <f t="shared" ref="AH28:AK28" si="41">AH10/AH$18*100</f>
        <v>11.430853728988327</v>
      </c>
      <c r="AI28" s="18">
        <f t="shared" si="41"/>
        <v>6.9090072983889899</v>
      </c>
      <c r="AJ28" s="18">
        <f t="shared" si="41"/>
        <v>14.654711013786434</v>
      </c>
      <c r="AK28" s="18">
        <f t="shared" si="41"/>
        <v>9.6835508376492943</v>
      </c>
      <c r="AL28" s="18"/>
      <c r="AM28" s="18">
        <f t="shared" ref="AM28:AP28" si="42">AM10/AM$18*100</f>
        <v>13.394699604419614</v>
      </c>
      <c r="AN28" s="18">
        <f t="shared" si="42"/>
        <v>7.7726170672124155</v>
      </c>
      <c r="AO28" s="18">
        <f t="shared" si="42"/>
        <v>14.23715487606613</v>
      </c>
      <c r="AP28" s="18">
        <f t="shared" si="42"/>
        <v>11.009173633841284</v>
      </c>
      <c r="AQ28" s="18"/>
      <c r="AR28" s="18">
        <f t="shared" ref="AR28:AU28" si="43">AR10/AR$18*100</f>
        <v>14.065126214321857</v>
      </c>
      <c r="AS28" s="18">
        <f t="shared" si="43"/>
        <v>8.4640194370055593</v>
      </c>
      <c r="AT28" s="18">
        <f t="shared" si="43"/>
        <v>15.049362579784523</v>
      </c>
      <c r="AU28" s="18">
        <f t="shared" si="43"/>
        <v>11.803500298233935</v>
      </c>
    </row>
    <row r="29" spans="1:47" x14ac:dyDescent="0.2">
      <c r="A29" t="str">
        <f>$A$11</f>
        <v>Administrative and secretarial occupations</v>
      </c>
      <c r="B29" s="18">
        <f t="shared" si="29"/>
        <v>10.969240084848545</v>
      </c>
      <c r="C29" s="18">
        <f t="shared" ref="C29:O29" si="44">C11/C$18*100</f>
        <v>15.414360087367726</v>
      </c>
      <c r="D29" s="18">
        <f t="shared" si="44"/>
        <v>3.1450913604335189</v>
      </c>
      <c r="E29" s="18">
        <f t="shared" si="44"/>
        <v>11.310336041367099</v>
      </c>
      <c r="F29" s="18"/>
      <c r="G29" s="18">
        <f t="shared" si="44"/>
        <v>10.999098363375312</v>
      </c>
      <c r="H29" s="18">
        <f t="shared" si="44"/>
        <v>15.432643801043167</v>
      </c>
      <c r="I29" s="18">
        <f t="shared" si="44"/>
        <v>3.0294353279440562</v>
      </c>
      <c r="J29" s="18">
        <f t="shared" si="44"/>
        <v>11.380851403924302</v>
      </c>
      <c r="K29" s="18"/>
      <c r="L29" s="18">
        <f t="shared" si="44"/>
        <v>9.4031623434568452</v>
      </c>
      <c r="M29" s="18">
        <f t="shared" si="44"/>
        <v>12.382238443472925</v>
      </c>
      <c r="N29" s="18">
        <f t="shared" si="44"/>
        <v>2.5569638484693784</v>
      </c>
      <c r="O29" s="18">
        <f t="shared" si="44"/>
        <v>9.4893628135331554</v>
      </c>
      <c r="Q29" t="str">
        <f>$A$11</f>
        <v>Administrative and secretarial occupations</v>
      </c>
      <c r="R29" s="18">
        <f t="shared" ref="R29:U29" si="45">R11/R$18*100</f>
        <v>6.4738442573423276</v>
      </c>
      <c r="S29" s="18">
        <f t="shared" si="45"/>
        <v>8.928963670995687</v>
      </c>
      <c r="T29" s="18">
        <f t="shared" si="45"/>
        <v>1.5709421975442128</v>
      </c>
      <c r="U29" s="18">
        <f t="shared" si="45"/>
        <v>6.089858090890524</v>
      </c>
      <c r="V29" s="18"/>
      <c r="W29" s="18">
        <f t="shared" ref="W29:Z29" si="46">W11/W$18*100</f>
        <v>7.064408212096307</v>
      </c>
      <c r="X29" s="18">
        <f t="shared" si="46"/>
        <v>11.014436151168644</v>
      </c>
      <c r="Y29" s="18">
        <f t="shared" si="46"/>
        <v>1.281833389092458</v>
      </c>
      <c r="Z29" s="18">
        <f t="shared" si="46"/>
        <v>6.9055772883636211</v>
      </c>
      <c r="AA29" s="18"/>
      <c r="AB29" s="18">
        <f t="shared" ref="AB29:AE29" si="47">AB11/AB$18*100</f>
        <v>7.6316846901197888</v>
      </c>
      <c r="AC29" s="18">
        <f t="shared" si="47"/>
        <v>10.317218566129041</v>
      </c>
      <c r="AD29" s="18">
        <f t="shared" si="47"/>
        <v>1.6506283718575911</v>
      </c>
      <c r="AE29" s="18">
        <f t="shared" si="47"/>
        <v>7.2596318054243163</v>
      </c>
      <c r="AG29" t="str">
        <f>$A$11</f>
        <v>Administrative and secretarial occupations</v>
      </c>
      <c r="AH29" s="18">
        <f t="shared" ref="AH29:AK29" si="48">AH11/AH$18*100</f>
        <v>18.614494893553292</v>
      </c>
      <c r="AI29" s="18">
        <f t="shared" si="48"/>
        <v>17.835211566049892</v>
      </c>
      <c r="AJ29" s="18">
        <f t="shared" si="48"/>
        <v>6.6517803165144063</v>
      </c>
      <c r="AK29" s="18">
        <f t="shared" si="48"/>
        <v>17.340915561955399</v>
      </c>
      <c r="AL29" s="18"/>
      <c r="AM29" s="18">
        <f t="shared" ref="AM29:AP29" si="49">AM11/AM$18*100</f>
        <v>17.562508571415279</v>
      </c>
      <c r="AN29" s="18">
        <f t="shared" si="49"/>
        <v>17.325956119683696</v>
      </c>
      <c r="AO29" s="18">
        <f t="shared" si="49"/>
        <v>6.2923871709112609</v>
      </c>
      <c r="AP29" s="18">
        <f t="shared" si="49"/>
        <v>16.497240466337672</v>
      </c>
      <c r="AQ29" s="18"/>
      <c r="AR29" s="18">
        <f t="shared" ref="AR29:AU29" si="50">AR11/AR$18*100</f>
        <v>12.026039218133535</v>
      </c>
      <c r="AS29" s="18">
        <f t="shared" si="50"/>
        <v>13.317649467000209</v>
      </c>
      <c r="AT29" s="18">
        <f t="shared" si="50"/>
        <v>4.1435458395083238</v>
      </c>
      <c r="AU29" s="18">
        <f t="shared" si="50"/>
        <v>11.88282956400637</v>
      </c>
    </row>
    <row r="30" spans="1:47" x14ac:dyDescent="0.2">
      <c r="A30" t="str">
        <f>$A$12</f>
        <v>Skilled trades occupations</v>
      </c>
      <c r="B30" s="18">
        <f t="shared" si="29"/>
        <v>12.535767605737036</v>
      </c>
      <c r="C30" s="18">
        <f t="shared" ref="C30:O30" si="51">C12/C$18*100</f>
        <v>4.283201967240875</v>
      </c>
      <c r="D30" s="18">
        <f t="shared" si="51"/>
        <v>29.553249249996838</v>
      </c>
      <c r="E30" s="18">
        <f t="shared" si="51"/>
        <v>12.192380436827623</v>
      </c>
      <c r="F30" s="18"/>
      <c r="G30" s="18">
        <f t="shared" si="51"/>
        <v>10.768110735727646</v>
      </c>
      <c r="H30" s="18">
        <f t="shared" si="51"/>
        <v>3.6291587468728492</v>
      </c>
      <c r="I30" s="18">
        <f t="shared" si="51"/>
        <v>28.544692401628414</v>
      </c>
      <c r="J30" s="18">
        <f t="shared" si="51"/>
        <v>10.717838817283402</v>
      </c>
      <c r="K30" s="18"/>
      <c r="L30" s="18">
        <f t="shared" si="51"/>
        <v>8.4676203863122446</v>
      </c>
      <c r="M30" s="18">
        <f t="shared" si="51"/>
        <v>3.8979303672077652</v>
      </c>
      <c r="N30" s="18">
        <f t="shared" si="51"/>
        <v>26.851586683859431</v>
      </c>
      <c r="O30" s="18">
        <f t="shared" si="51"/>
        <v>9.2433458261422388</v>
      </c>
      <c r="Q30" t="str">
        <f>$A$12</f>
        <v>Skilled trades occupations</v>
      </c>
      <c r="R30" s="18">
        <f t="shared" ref="R30:U30" si="52">R12/R$18*100</f>
        <v>18.338076957509799</v>
      </c>
      <c r="S30" s="18">
        <f t="shared" si="52"/>
        <v>10.257367059362252</v>
      </c>
      <c r="T30" s="18">
        <f t="shared" si="52"/>
        <v>37.144415059957886</v>
      </c>
      <c r="U30" s="18">
        <f t="shared" si="52"/>
        <v>20.001757199679684</v>
      </c>
      <c r="V30" s="18"/>
      <c r="W30" s="18">
        <f t="shared" ref="W30:Z30" si="53">W12/W$18*100</f>
        <v>15.761197612081739</v>
      </c>
      <c r="X30" s="18">
        <f t="shared" si="53"/>
        <v>7.8028997484381373</v>
      </c>
      <c r="Y30" s="18">
        <f t="shared" si="53"/>
        <v>38.179687155716771</v>
      </c>
      <c r="Z30" s="18">
        <f t="shared" si="53"/>
        <v>17.582096584556435</v>
      </c>
      <c r="AA30" s="18"/>
      <c r="AB30" s="18">
        <f t="shared" ref="AB30:AE30" si="54">AB12/AB$18*100</f>
        <v>12.610620304973569</v>
      </c>
      <c r="AC30" s="18">
        <f t="shared" si="54"/>
        <v>8.022130121741208</v>
      </c>
      <c r="AD30" s="18">
        <f t="shared" si="54"/>
        <v>36.086620620929303</v>
      </c>
      <c r="AE30" s="18">
        <f t="shared" si="54"/>
        <v>15.123518082356268</v>
      </c>
      <c r="AG30" t="str">
        <f>$A$12</f>
        <v>Skilled trades occupations</v>
      </c>
      <c r="AH30" s="18">
        <f t="shared" ref="AH30:AK30" si="55">AH12/AH$18*100</f>
        <v>2.6678638269853634</v>
      </c>
      <c r="AI30" s="18">
        <f t="shared" si="55"/>
        <v>2.0531815538944467</v>
      </c>
      <c r="AJ30" s="18">
        <f t="shared" si="55"/>
        <v>12.642617184666239</v>
      </c>
      <c r="AK30" s="18">
        <f t="shared" si="55"/>
        <v>3.1711628354173147</v>
      </c>
      <c r="AL30" s="18"/>
      <c r="AM30" s="18">
        <f t="shared" ref="AM30:AP30" si="56">AM12/AM$18*100</f>
        <v>2.439201440737742</v>
      </c>
      <c r="AN30" s="18">
        <f t="shared" si="56"/>
        <v>1.840606492362356</v>
      </c>
      <c r="AO30" s="18">
        <f t="shared" si="56"/>
        <v>10.55517019356131</v>
      </c>
      <c r="AP30" s="18">
        <f t="shared" si="56"/>
        <v>2.8702271503359862</v>
      </c>
      <c r="AQ30" s="18"/>
      <c r="AR30" s="18">
        <f t="shared" ref="AR30:AU30" si="57">AR12/AR$18*100</f>
        <v>2.3334314181510645</v>
      </c>
      <c r="AS30" s="18">
        <f t="shared" si="57"/>
        <v>2.0297537186705306</v>
      </c>
      <c r="AT30" s="18">
        <f t="shared" si="57"/>
        <v>10.685234478422705</v>
      </c>
      <c r="AU30" s="18">
        <f t="shared" si="57"/>
        <v>2.9313751305199416</v>
      </c>
    </row>
    <row r="31" spans="1:47" x14ac:dyDescent="0.2">
      <c r="A31" t="str">
        <f>$A$13</f>
        <v>Caring, leisure and other service occupations</v>
      </c>
      <c r="B31" s="18">
        <f t="shared" si="29"/>
        <v>8.1060383113556487</v>
      </c>
      <c r="C31" s="18">
        <f t="shared" ref="C31:O31" si="58">C13/C$18*100</f>
        <v>15.495870580928489</v>
      </c>
      <c r="D31" s="18">
        <f t="shared" si="58"/>
        <v>7.7567499224678134</v>
      </c>
      <c r="E31" s="18">
        <f t="shared" si="58"/>
        <v>10.145735586025582</v>
      </c>
      <c r="F31" s="18"/>
      <c r="G31" s="18">
        <f t="shared" si="58"/>
        <v>7.2233565906722284</v>
      </c>
      <c r="H31" s="18">
        <f t="shared" si="58"/>
        <v>13.607137495819821</v>
      </c>
      <c r="I31" s="18">
        <f t="shared" si="58"/>
        <v>8.4704802291558572</v>
      </c>
      <c r="J31" s="18">
        <f t="shared" si="58"/>
        <v>9.22557951450713</v>
      </c>
      <c r="K31" s="18"/>
      <c r="L31" s="18">
        <f t="shared" si="58"/>
        <v>8.5943059632354899</v>
      </c>
      <c r="M31" s="18">
        <f t="shared" si="58"/>
        <v>14.613264026693356</v>
      </c>
      <c r="N31" s="18">
        <f t="shared" si="58"/>
        <v>9.0506334582650361</v>
      </c>
      <c r="O31" s="18">
        <f t="shared" si="58"/>
        <v>10.414315655908394</v>
      </c>
      <c r="Q31" t="str">
        <f>$A$13</f>
        <v>Caring, leisure and other service occupations</v>
      </c>
      <c r="R31" s="18">
        <f t="shared" ref="R31:U31" si="59">R13/R$18*100</f>
        <v>3.025801258580425</v>
      </c>
      <c r="S31" s="18">
        <f t="shared" si="59"/>
        <v>6.9076883761761172</v>
      </c>
      <c r="T31" s="18">
        <f t="shared" si="59"/>
        <v>2.0620376154432316</v>
      </c>
      <c r="U31" s="18">
        <f t="shared" si="59"/>
        <v>3.4356023533466145</v>
      </c>
      <c r="V31" s="18"/>
      <c r="W31" s="18">
        <f t="shared" ref="W31:Z31" si="60">W13/W$18*100</f>
        <v>2.8043247888867247</v>
      </c>
      <c r="X31" s="18">
        <f t="shared" si="60"/>
        <v>5.9540494160511148</v>
      </c>
      <c r="Y31" s="18">
        <f t="shared" si="60"/>
        <v>2.1291041296074518</v>
      </c>
      <c r="Z31" s="18">
        <f t="shared" si="60"/>
        <v>3.2262557370451415</v>
      </c>
      <c r="AA31" s="18"/>
      <c r="AB31" s="18">
        <f t="shared" ref="AB31:AE31" si="61">AB13/AB$18*100</f>
        <v>3.5783890936503902</v>
      </c>
      <c r="AC31" s="18">
        <f t="shared" si="61"/>
        <v>6.5925690769087097</v>
      </c>
      <c r="AD31" s="18">
        <f t="shared" si="61"/>
        <v>2.9268506826802354</v>
      </c>
      <c r="AE31" s="18">
        <f t="shared" si="61"/>
        <v>4.0191299848472068</v>
      </c>
      <c r="AG31" t="str">
        <f>$A$13</f>
        <v>Caring, leisure and other service occupations</v>
      </c>
      <c r="AH31" s="18">
        <f t="shared" ref="AH31:AK31" si="62">AH13/AH$18*100</f>
        <v>16.745924151761322</v>
      </c>
      <c r="AI31" s="18">
        <f t="shared" si="62"/>
        <v>18.701644330869446</v>
      </c>
      <c r="AJ31" s="18">
        <f t="shared" si="62"/>
        <v>20.442704485024905</v>
      </c>
      <c r="AK31" s="18">
        <f t="shared" si="62"/>
        <v>17.89713161475866</v>
      </c>
      <c r="AL31" s="18"/>
      <c r="AM31" s="18">
        <f t="shared" ref="AM31:AP31" si="63">AM13/AM$18*100</f>
        <v>14.594691390202573</v>
      </c>
      <c r="AN31" s="18">
        <f t="shared" si="63"/>
        <v>16.886676866831159</v>
      </c>
      <c r="AO31" s="18">
        <f t="shared" si="63"/>
        <v>20.31047901318486</v>
      </c>
      <c r="AP31" s="18">
        <f t="shared" si="63"/>
        <v>16.084349226546852</v>
      </c>
      <c r="AQ31" s="18"/>
      <c r="AR31" s="18">
        <f t="shared" ref="AR31:AU31" si="64">AR13/AR$18*100</f>
        <v>16.020949103639971</v>
      </c>
      <c r="AS31" s="18">
        <f t="shared" si="64"/>
        <v>18.24647189781</v>
      </c>
      <c r="AT31" s="18">
        <f t="shared" si="64"/>
        <v>19.770597223888345</v>
      </c>
      <c r="AU31" s="18">
        <f t="shared" si="64"/>
        <v>17.279118724584443</v>
      </c>
    </row>
    <row r="32" spans="1:47" x14ac:dyDescent="0.2">
      <c r="A32" t="str">
        <f>$A$14</f>
        <v>Sales and customer service occupations</v>
      </c>
      <c r="B32" s="18">
        <f t="shared" si="29"/>
        <v>6.1150342648892071</v>
      </c>
      <c r="C32" s="18">
        <f t="shared" ref="C32:O32" si="65">C14/C$18*100</f>
        <v>18.616202165074967</v>
      </c>
      <c r="D32" s="18">
        <f t="shared" si="65"/>
        <v>5.1658549006128682</v>
      </c>
      <c r="E32" s="18">
        <f t="shared" si="65"/>
        <v>9.5238473305989562</v>
      </c>
      <c r="F32" s="18"/>
      <c r="G32" s="18">
        <f t="shared" si="65"/>
        <v>5.7493362651130644</v>
      </c>
      <c r="H32" s="18">
        <f t="shared" si="65"/>
        <v>19.429407080125529</v>
      </c>
      <c r="I32" s="18">
        <f t="shared" si="65"/>
        <v>4.1938318038479387</v>
      </c>
      <c r="J32" s="18">
        <f t="shared" si="65"/>
        <v>9.5572651791988807</v>
      </c>
      <c r="K32" s="18"/>
      <c r="L32" s="18">
        <f t="shared" si="65"/>
        <v>5.5343886430122913</v>
      </c>
      <c r="M32" s="18">
        <f t="shared" si="65"/>
        <v>18.844243062523823</v>
      </c>
      <c r="N32" s="18">
        <f t="shared" si="65"/>
        <v>3.2164574976448104</v>
      </c>
      <c r="O32" s="18">
        <f t="shared" si="65"/>
        <v>9.175785899633869</v>
      </c>
      <c r="Q32" t="str">
        <f>$A$14</f>
        <v>Sales and customer service occupations</v>
      </c>
      <c r="R32" s="18">
        <f t="shared" ref="R32:U32" si="66">R14/R$18*100</f>
        <v>4.6330732519726991</v>
      </c>
      <c r="S32" s="18">
        <f t="shared" si="66"/>
        <v>19.386745668500065</v>
      </c>
      <c r="T32" s="18">
        <f t="shared" si="66"/>
        <v>4.6126915655160969</v>
      </c>
      <c r="U32" s="18">
        <f t="shared" si="66"/>
        <v>6.7362518951015433</v>
      </c>
      <c r="V32" s="18"/>
      <c r="W32" s="18">
        <f t="shared" ref="W32:Z32" si="67">W14/W$18*100</f>
        <v>4.4478425921424858</v>
      </c>
      <c r="X32" s="18">
        <f t="shared" si="67"/>
        <v>19.395407682538163</v>
      </c>
      <c r="Y32" s="18">
        <f t="shared" si="67"/>
        <v>3.7632613274865481</v>
      </c>
      <c r="Z32" s="18">
        <f t="shared" si="67"/>
        <v>6.8014077680813942</v>
      </c>
      <c r="AA32" s="18"/>
      <c r="AB32" s="18">
        <f>AB14/AB$18*100</f>
        <v>4.8963773951190825</v>
      </c>
      <c r="AC32" s="18">
        <f t="shared" ref="AC32:AE32" si="68">AC14/AC$18*100</f>
        <v>18.915810297163425</v>
      </c>
      <c r="AD32" s="18">
        <f t="shared" si="68"/>
        <v>2.9639554327047137</v>
      </c>
      <c r="AE32" s="18">
        <f t="shared" si="68"/>
        <v>7.1018126823039225</v>
      </c>
      <c r="AG32" t="str">
        <f>$A$14</f>
        <v>Sales and customer service occupations</v>
      </c>
      <c r="AH32" s="18">
        <f t="shared" ref="AH32:AK32" si="69">AH14/AH$18*100</f>
        <v>8.6353839726919119</v>
      </c>
      <c r="AI32" s="18">
        <f t="shared" si="69"/>
        <v>18.328575741045356</v>
      </c>
      <c r="AJ32" s="18">
        <f t="shared" si="69"/>
        <v>6.3981217046890082</v>
      </c>
      <c r="AK32" s="18">
        <f t="shared" si="69"/>
        <v>12.744015312241599</v>
      </c>
      <c r="AL32" s="18"/>
      <c r="AM32" s="18">
        <f t="shared" ref="AM32:AP32" si="70">AM14/AM$18*100</f>
        <v>7.9203425020585154</v>
      </c>
      <c r="AN32" s="18">
        <f t="shared" si="70"/>
        <v>19.443976671095378</v>
      </c>
      <c r="AO32" s="18">
        <f t="shared" si="70"/>
        <v>4.9977509905558088</v>
      </c>
      <c r="AP32" s="18">
        <f t="shared" si="70"/>
        <v>12.707918826712008</v>
      </c>
      <c r="AQ32" s="18"/>
      <c r="AR32" s="18">
        <f t="shared" ref="AR32:AU32" si="71">AR14/AR$18*100</f>
        <v>6.4790378429219597</v>
      </c>
      <c r="AS32" s="18">
        <f t="shared" si="71"/>
        <v>18.811824594818141</v>
      </c>
      <c r="AT32" s="18">
        <f t="shared" si="71"/>
        <v>3.6584739907338228</v>
      </c>
      <c r="AU32" s="18">
        <f t="shared" si="71"/>
        <v>11.402057104096963</v>
      </c>
    </row>
    <row r="33" spans="1:47" x14ac:dyDescent="0.2">
      <c r="A33" t="str">
        <f>$A$15</f>
        <v>Process, plant and machine operatives</v>
      </c>
      <c r="B33" s="18">
        <f t="shared" si="29"/>
        <v>10.019893974759798</v>
      </c>
      <c r="C33" s="18">
        <f t="shared" ref="C33:O33" si="72">C15/C$18*100</f>
        <v>3.3387512742885006</v>
      </c>
      <c r="D33" s="18">
        <f t="shared" si="72"/>
        <v>8.6585067065701633</v>
      </c>
      <c r="E33" s="18">
        <f t="shared" si="72"/>
        <v>7.9806816711566526</v>
      </c>
      <c r="F33" s="18"/>
      <c r="G33" s="18">
        <f t="shared" si="72"/>
        <v>8.6447987391011889</v>
      </c>
      <c r="H33" s="18">
        <f t="shared" si="72"/>
        <v>3.5455070187868878</v>
      </c>
      <c r="I33" s="18">
        <f t="shared" si="72"/>
        <v>9.1302743898447858</v>
      </c>
      <c r="J33" s="18">
        <f t="shared" si="72"/>
        <v>7.214609267992846</v>
      </c>
      <c r="K33" s="18"/>
      <c r="L33" s="18">
        <f t="shared" si="72"/>
        <v>7.8687002552053587</v>
      </c>
      <c r="M33" s="18">
        <f t="shared" si="72"/>
        <v>4.422094215788694</v>
      </c>
      <c r="N33" s="18">
        <f t="shared" si="72"/>
        <v>10.211299126812165</v>
      </c>
      <c r="O33" s="18">
        <f t="shared" si="72"/>
        <v>7.1264537450798127</v>
      </c>
      <c r="Q33" t="str">
        <f>$A$15</f>
        <v>Process, plant and machine operatives</v>
      </c>
      <c r="R33" s="18">
        <f t="shared" ref="R33:U33" si="73">R15/R$18*100</f>
        <v>14.062336077734901</v>
      </c>
      <c r="S33" s="18">
        <f t="shared" si="73"/>
        <v>9.0749146036305763</v>
      </c>
      <c r="T33" s="18">
        <f t="shared" si="73"/>
        <v>11.691213047278236</v>
      </c>
      <c r="U33" s="18">
        <f t="shared" si="73"/>
        <v>12.995126798984899</v>
      </c>
      <c r="V33" s="18"/>
      <c r="W33" s="18">
        <f t="shared" ref="W33:Z33" si="74">W15/W$18*100</f>
        <v>12.288084550200088</v>
      </c>
      <c r="X33" s="18">
        <f t="shared" si="74"/>
        <v>9.788498430507417</v>
      </c>
      <c r="Y33" s="18">
        <f t="shared" si="74"/>
        <v>12.747454374614172</v>
      </c>
      <c r="Z33" s="18">
        <f t="shared" si="74"/>
        <v>11.942585132581875</v>
      </c>
      <c r="AA33" s="18"/>
      <c r="AB33" s="18">
        <f t="shared" ref="AB33:AE33" si="75">AB15/AB$18*100</f>
        <v>11.63373242848502</v>
      </c>
      <c r="AC33" s="18">
        <f t="shared" si="75"/>
        <v>11.015291333623662</v>
      </c>
      <c r="AD33" s="18">
        <f t="shared" si="75"/>
        <v>14.617527627780477</v>
      </c>
      <c r="AE33" s="18">
        <f t="shared" si="75"/>
        <v>11.946888869551788</v>
      </c>
      <c r="AG33" t="str">
        <f>$A$15</f>
        <v>Process, plant and machine operatives</v>
      </c>
      <c r="AH33" s="18">
        <f t="shared" ref="AH33:AK33" si="76">AH15/AH$18*100</f>
        <v>3.144971028580569</v>
      </c>
      <c r="AI33" s="18">
        <f t="shared" si="76"/>
        <v>1.1975715242357992</v>
      </c>
      <c r="AJ33" s="18">
        <f t="shared" si="76"/>
        <v>1.9026298921533873</v>
      </c>
      <c r="AK33" s="18">
        <f t="shared" si="76"/>
        <v>2.1881066652160372</v>
      </c>
      <c r="AL33" s="18"/>
      <c r="AM33" s="18">
        <f t="shared" ref="AM33:AP33" si="77">AM15/AM$18*100</f>
        <v>2.5674766720508106</v>
      </c>
      <c r="AN33" s="18">
        <f t="shared" si="77"/>
        <v>0.87022928590053328</v>
      </c>
      <c r="AO33" s="18">
        <f t="shared" si="77"/>
        <v>2.3766288168699465</v>
      </c>
      <c r="AP33" s="18">
        <f t="shared" si="77"/>
        <v>1.8093171280482463</v>
      </c>
      <c r="AQ33" s="18"/>
      <c r="AR33" s="18">
        <f t="shared" ref="AR33:AU33" si="78">AR15/AR$18*100</f>
        <v>2.294136104702913</v>
      </c>
      <c r="AS33" s="18">
        <f t="shared" si="78"/>
        <v>1.4355131508917307</v>
      </c>
      <c r="AT33" s="18">
        <f t="shared" si="78"/>
        <v>2.4979932169815671</v>
      </c>
      <c r="AU33" s="18">
        <f t="shared" si="78"/>
        <v>1.952039812960471</v>
      </c>
    </row>
    <row r="34" spans="1:47" x14ac:dyDescent="0.2">
      <c r="A34" t="str">
        <f>$A$16</f>
        <v>Elementary occupations</v>
      </c>
      <c r="B34" s="18">
        <f t="shared" si="29"/>
        <v>9.4521516498188198</v>
      </c>
      <c r="C34" s="18">
        <f t="shared" ref="C34:O34" si="79">C16/C$18*100</f>
        <v>22.942707613954568</v>
      </c>
      <c r="D34" s="18">
        <f t="shared" si="79"/>
        <v>6.912960374115694</v>
      </c>
      <c r="E34" s="18">
        <f t="shared" si="79"/>
        <v>12.954507993367088</v>
      </c>
      <c r="F34" s="18"/>
      <c r="G34" s="18">
        <f t="shared" si="79"/>
        <v>7.9832970202562858</v>
      </c>
      <c r="H34" s="18">
        <f t="shared" si="79"/>
        <v>20.697088139389834</v>
      </c>
      <c r="I34" s="18">
        <f t="shared" si="79"/>
        <v>6.2582422289953739</v>
      </c>
      <c r="J34" s="18">
        <f t="shared" si="79"/>
        <v>11.490354274225037</v>
      </c>
      <c r="K34" s="18"/>
      <c r="L34" s="18">
        <f t="shared" si="79"/>
        <v>7.6174645256944524</v>
      </c>
      <c r="M34" s="18">
        <f t="shared" si="79"/>
        <v>18.662442264158045</v>
      </c>
      <c r="N34" s="18">
        <f t="shared" si="79"/>
        <v>7.7339990858332621</v>
      </c>
      <c r="O34" s="18">
        <f t="shared" si="79"/>
        <v>10.874207970926534</v>
      </c>
      <c r="Q34" t="str">
        <f>$A$16</f>
        <v>Elementary occupations</v>
      </c>
      <c r="R34" s="18">
        <f t="shared" ref="R34:U34" si="80">R16/R$18*100</f>
        <v>10.966351033658345</v>
      </c>
      <c r="S34" s="18">
        <f t="shared" si="80"/>
        <v>28.21261611438543</v>
      </c>
      <c r="T34" s="18">
        <f t="shared" si="80"/>
        <v>6.1808266514356154</v>
      </c>
      <c r="U34" s="18">
        <f t="shared" si="80"/>
        <v>12.711530209681063</v>
      </c>
      <c r="V34" s="18"/>
      <c r="W34" s="18">
        <f t="shared" ref="W34:Z34" si="81">W16/W$18*100</f>
        <v>9.2345933165782448</v>
      </c>
      <c r="X34" s="18">
        <f t="shared" si="81"/>
        <v>24.25957108984073</v>
      </c>
      <c r="Y34" s="18">
        <f t="shared" si="81"/>
        <v>6.1657919518104398</v>
      </c>
      <c r="Z34" s="18">
        <f t="shared" si="81"/>
        <v>11.268520081893033</v>
      </c>
      <c r="AA34" s="18"/>
      <c r="AB34" s="18">
        <f t="shared" ref="AB34:AE34" si="82">AB16/AB$18*100</f>
        <v>8.8764826824228358</v>
      </c>
      <c r="AC34" s="18">
        <f t="shared" si="82"/>
        <v>20.872002038911489</v>
      </c>
      <c r="AD34" s="18">
        <f t="shared" si="82"/>
        <v>8.2636429923425645</v>
      </c>
      <c r="AE34" s="18">
        <f t="shared" si="82"/>
        <v>10.910884495294464</v>
      </c>
      <c r="AG34" t="str">
        <f>$A$16</f>
        <v>Elementary occupations</v>
      </c>
      <c r="AH34" s="18">
        <f t="shared" ref="AH34:AK34" si="83">AH16/AH$18*100</f>
        <v>6.8769746098341713</v>
      </c>
      <c r="AI34" s="18">
        <f t="shared" si="83"/>
        <v>20.975570223003146</v>
      </c>
      <c r="AJ34" s="18">
        <f t="shared" si="83"/>
        <v>8.5439146065496026</v>
      </c>
      <c r="AK34" s="18">
        <f t="shared" si="83"/>
        <v>13.235190501780156</v>
      </c>
      <c r="AL34" s="18"/>
      <c r="AM34" s="18">
        <f t="shared" ref="AM34:AP34" si="84">AM16/AM$18*100</f>
        <v>5.896024434918778</v>
      </c>
      <c r="AN34" s="18">
        <f t="shared" si="84"/>
        <v>19.17047522538904</v>
      </c>
      <c r="AO34" s="18">
        <f t="shared" si="84"/>
        <v>6.4308563670419581</v>
      </c>
      <c r="AP34" s="18">
        <f t="shared" si="84"/>
        <v>11.743967797332003</v>
      </c>
      <c r="AQ34" s="18"/>
      <c r="AR34" s="18">
        <f t="shared" ref="AR34:AU34" si="85">AR16/AR$18*100</f>
        <v>5.7533430100432303</v>
      </c>
      <c r="AS34" s="18">
        <f t="shared" si="85"/>
        <v>17.661557675528652</v>
      </c>
      <c r="AT34" s="18">
        <f t="shared" si="85"/>
        <v>6.8068330359368119</v>
      </c>
      <c r="AU34" s="18">
        <f t="shared" si="85"/>
        <v>10.83483818090329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1.7862859614103819</v>
      </c>
      <c r="C44" s="27">
        <f t="shared" ref="C44:E44" si="93">H8-C8</f>
        <v>1.1500780660393488</v>
      </c>
      <c r="D44" s="27">
        <f t="shared" si="93"/>
        <v>0.39917383750945845</v>
      </c>
      <c r="E44" s="27">
        <f t="shared" si="93"/>
        <v>3.3355378649591891</v>
      </c>
      <c r="F44" s="27"/>
      <c r="G44" s="27">
        <f>L8-G8</f>
        <v>2.204812945596629</v>
      </c>
      <c r="H44" s="27">
        <f t="shared" ref="H44:J44" si="94">M8-H8</f>
        <v>1.0406177951631941</v>
      </c>
      <c r="I44" s="27">
        <f t="shared" si="94"/>
        <v>0.70930523936984002</v>
      </c>
      <c r="J44" s="27">
        <f t="shared" si="94"/>
        <v>3.9547359801296622</v>
      </c>
      <c r="K44" s="27"/>
      <c r="L44" s="27">
        <f>L8-B8</f>
        <v>3.9910989070070109</v>
      </c>
      <c r="M44" s="27">
        <f t="shared" ref="M44:O44" si="95">M8-C8</f>
        <v>2.1906958612025429</v>
      </c>
      <c r="N44" s="27">
        <f t="shared" si="95"/>
        <v>1.1084790768792985</v>
      </c>
      <c r="O44" s="27">
        <f t="shared" si="95"/>
        <v>7.2902738450888513</v>
      </c>
      <c r="Q44" t="str">
        <f>$A$8</f>
        <v>Managers, directors and senior officials</v>
      </c>
      <c r="R44" s="27">
        <f>W8-R8</f>
        <v>1.0724943862822212</v>
      </c>
      <c r="S44" s="27">
        <f t="shared" ref="S44:S52" si="96">X8-S8</f>
        <v>0.47137580926803857</v>
      </c>
      <c r="T44" s="27">
        <f t="shared" ref="T44:T52" si="97">Y8-T8</f>
        <v>-3.6511153483619996E-2</v>
      </c>
      <c r="U44" s="27">
        <f t="shared" ref="U44:U52" si="98">Z8-U8</f>
        <v>1.5073590420666392</v>
      </c>
      <c r="V44" s="27"/>
      <c r="W44" s="27">
        <f>AB8-W8</f>
        <v>0.53657556228401937</v>
      </c>
      <c r="X44" s="27">
        <f t="shared" ref="X44:X52" si="99">AC8-X8</f>
        <v>0.55626004279771424</v>
      </c>
      <c r="Y44" s="27">
        <f t="shared" ref="Y44:Y52" si="100">AD8-Y8</f>
        <v>0.40562000757948713</v>
      </c>
      <c r="Z44" s="27">
        <f t="shared" ref="Z44:Z52" si="101">AE8-Z8</f>
        <v>1.4984556126612212</v>
      </c>
      <c r="AA44" s="27"/>
      <c r="AB44" s="27">
        <f>AB8-R8</f>
        <v>1.6090699485662405</v>
      </c>
      <c r="AC44" s="27">
        <f t="shared" ref="AC44:AC52" si="102">AC8-S8</f>
        <v>1.0276358520657527</v>
      </c>
      <c r="AD44" s="27">
        <f t="shared" ref="AD44:AD52" si="103">AD8-T8</f>
        <v>0.36910885409586713</v>
      </c>
      <c r="AE44" s="27">
        <f t="shared" ref="AE44:AE52" si="104">AE8-U8</f>
        <v>3.0058146547278604</v>
      </c>
      <c r="AG44" t="str">
        <f>$A$8</f>
        <v>Managers, directors and senior officials</v>
      </c>
      <c r="AH44" s="27">
        <f>AM8-AH8</f>
        <v>0.71379157512816871</v>
      </c>
      <c r="AI44" s="27">
        <f t="shared" ref="AI44:AI52" si="105">AN8-AI8</f>
        <v>0.67870225677130969</v>
      </c>
      <c r="AJ44" s="27">
        <f t="shared" ref="AJ44:AJ52" si="106">AO8-AJ8</f>
        <v>0.43568499099308111</v>
      </c>
      <c r="AK44" s="27">
        <f t="shared" ref="AK44:AK52" si="107">AP8-AK8</f>
        <v>1.8281788228925597</v>
      </c>
      <c r="AL44" s="27"/>
      <c r="AM44" s="27">
        <f>AR8-AM8</f>
        <v>1.6682373833126025</v>
      </c>
      <c r="AN44" s="27">
        <f t="shared" ref="AN44:AN52" si="108">AS8-AN8</f>
        <v>0.48435775236547851</v>
      </c>
      <c r="AO44" s="27">
        <f t="shared" ref="AO44:AO52" si="109">AT8-AO8</f>
        <v>0.30368523179034934</v>
      </c>
      <c r="AP44" s="27">
        <f t="shared" ref="AP44:AP52" si="110">AU8-AP8</f>
        <v>2.4562803674684304</v>
      </c>
      <c r="AQ44" s="27"/>
      <c r="AR44" s="27">
        <f>AR8-AH8</f>
        <v>2.3820289584407712</v>
      </c>
      <c r="AS44" s="27">
        <f t="shared" ref="AS44:AS52" si="111">AS8-AI8</f>
        <v>1.1630600091367882</v>
      </c>
      <c r="AT44" s="27">
        <f t="shared" ref="AT44:AT52" si="112">AT8-AJ8</f>
        <v>0.73937022278343045</v>
      </c>
      <c r="AU44" s="27">
        <f t="shared" ref="AU44:AU52" si="113">AU8-AK8</f>
        <v>4.2844591903609901</v>
      </c>
    </row>
    <row r="45" spans="1:47" x14ac:dyDescent="0.2">
      <c r="A45" t="str">
        <f>$A$9</f>
        <v>Professional occupations</v>
      </c>
      <c r="B45" s="27">
        <f t="shared" ref="B45:B54" si="114">G9-B9</f>
        <v>4.3738516947356132</v>
      </c>
      <c r="C45" s="27">
        <f t="shared" ref="C45:C54" si="115">H9-C9</f>
        <v>1.3966677677549306</v>
      </c>
      <c r="D45" s="27">
        <f t="shared" ref="D45:D54" si="116">I9-D9</f>
        <v>-2.4150364455788775E-2</v>
      </c>
      <c r="E45" s="27">
        <f t="shared" ref="E45:E54" si="117">J9-E9</f>
        <v>5.7463690980347621</v>
      </c>
      <c r="F45" s="27"/>
      <c r="G45" s="27">
        <f t="shared" ref="G45:G54" si="118">L9-G9</f>
        <v>8.0650691723682897</v>
      </c>
      <c r="H45" s="27">
        <f t="shared" ref="H45:H54" si="119">M9-H9</f>
        <v>2.7081063191693779</v>
      </c>
      <c r="I45" s="27">
        <f t="shared" ref="I45:I54" si="120">N9-I9</f>
        <v>4.0551738794680325E-2</v>
      </c>
      <c r="J45" s="27">
        <f t="shared" ref="J45:J54" si="121">O9-J9</f>
        <v>10.813727230332347</v>
      </c>
      <c r="K45" s="27"/>
      <c r="L45" s="27">
        <f t="shared" ref="L45:L54" si="122">L9-B9</f>
        <v>12.438920867103903</v>
      </c>
      <c r="M45" s="27">
        <f t="shared" ref="M45:M54" si="123">M9-C9</f>
        <v>4.1047740869243086</v>
      </c>
      <c r="N45" s="27">
        <f t="shared" ref="N45:N54" si="124">N9-D9</f>
        <v>1.640137433889155E-2</v>
      </c>
      <c r="O45" s="27">
        <f t="shared" ref="O45:O54" si="125">O9-E9</f>
        <v>16.560096328367109</v>
      </c>
      <c r="Q45" t="str">
        <f>$A$9</f>
        <v>Professional occupations</v>
      </c>
      <c r="R45" s="27">
        <f t="shared" ref="R45:R52" si="126">W9-R9</f>
        <v>2.7965641739928522</v>
      </c>
      <c r="S45" s="27">
        <f t="shared" si="96"/>
        <v>0.61345637347419801</v>
      </c>
      <c r="T45" s="27">
        <f t="shared" si="97"/>
        <v>-0.53725306743770584</v>
      </c>
      <c r="U45" s="27">
        <f t="shared" si="98"/>
        <v>2.8727674800293457</v>
      </c>
      <c r="V45" s="27"/>
      <c r="W45" s="27">
        <f t="shared" ref="W45:W52" si="127">AB9-W9</f>
        <v>3.216796455226195</v>
      </c>
      <c r="X45" s="27">
        <f t="shared" si="99"/>
        <v>0.80885317970342463</v>
      </c>
      <c r="Y45" s="27">
        <f t="shared" si="100"/>
        <v>-0.39036291885008012</v>
      </c>
      <c r="Z45" s="27">
        <f t="shared" si="101"/>
        <v>3.6352867160795377</v>
      </c>
      <c r="AA45" s="27"/>
      <c r="AB45" s="27">
        <f t="shared" ref="AB45:AB52" si="128">AB9-R9</f>
        <v>6.0133606292190471</v>
      </c>
      <c r="AC45" s="27">
        <f t="shared" si="102"/>
        <v>1.4223095531776226</v>
      </c>
      <c r="AD45" s="27">
        <f t="shared" si="103"/>
        <v>-0.92761598628778597</v>
      </c>
      <c r="AE45" s="27">
        <f t="shared" si="104"/>
        <v>6.5080541961088834</v>
      </c>
      <c r="AG45" t="str">
        <f>$A$9</f>
        <v>Professional occupations</v>
      </c>
      <c r="AH45" s="27">
        <f t="shared" ref="AH45:AH52" si="129">AM9-AH9</f>
        <v>1.5772875207427628</v>
      </c>
      <c r="AI45" s="27">
        <f t="shared" si="105"/>
        <v>0.78321139428073572</v>
      </c>
      <c r="AJ45" s="27">
        <f t="shared" si="106"/>
        <v>0.51310270298191951</v>
      </c>
      <c r="AK45" s="27">
        <f t="shared" si="107"/>
        <v>2.8736016180054165</v>
      </c>
      <c r="AL45" s="27"/>
      <c r="AM45" s="27">
        <f t="shared" ref="AM45:AM52" si="130">AR9-AM9</f>
        <v>4.8482727171420912</v>
      </c>
      <c r="AN45" s="27">
        <f t="shared" si="108"/>
        <v>1.8992531394659498</v>
      </c>
      <c r="AO45" s="27">
        <f t="shared" si="109"/>
        <v>0.43091465764475911</v>
      </c>
      <c r="AP45" s="27">
        <f t="shared" si="110"/>
        <v>7.1784405142527952</v>
      </c>
      <c r="AQ45" s="27"/>
      <c r="AR45" s="27">
        <f t="shared" ref="AR45:AR52" si="131">AR9-AH9</f>
        <v>6.425560237884854</v>
      </c>
      <c r="AS45" s="27">
        <f t="shared" si="111"/>
        <v>2.6824645337466855</v>
      </c>
      <c r="AT45" s="27">
        <f t="shared" si="112"/>
        <v>0.94401736062667863</v>
      </c>
      <c r="AU45" s="27">
        <f t="shared" si="113"/>
        <v>10.052042132258212</v>
      </c>
    </row>
    <row r="46" spans="1:47" x14ac:dyDescent="0.2">
      <c r="A46" t="str">
        <f>$A$10</f>
        <v>Associate professional occupations</v>
      </c>
      <c r="B46" s="27">
        <f t="shared" si="114"/>
        <v>2.503553246111025</v>
      </c>
      <c r="C46" s="27">
        <f t="shared" si="115"/>
        <v>0.96959626665965004</v>
      </c>
      <c r="D46" s="27">
        <f t="shared" si="116"/>
        <v>-8.4030309042562923E-2</v>
      </c>
      <c r="E46" s="27">
        <f t="shared" si="117"/>
        <v>3.3891192037281108</v>
      </c>
      <c r="F46" s="27"/>
      <c r="G46" s="27">
        <f t="shared" si="118"/>
        <v>0.42829018430805021</v>
      </c>
      <c r="H46" s="27">
        <f t="shared" si="119"/>
        <v>0.45519351609909453</v>
      </c>
      <c r="I46" s="27">
        <f t="shared" si="120"/>
        <v>0.10399340979812211</v>
      </c>
      <c r="J46" s="27">
        <f t="shared" si="121"/>
        <v>0.98747711020526552</v>
      </c>
      <c r="K46" s="27"/>
      <c r="L46" s="27">
        <f t="shared" si="122"/>
        <v>2.9318434304190752</v>
      </c>
      <c r="M46" s="27">
        <f t="shared" si="123"/>
        <v>1.4247897827587446</v>
      </c>
      <c r="N46" s="27">
        <f t="shared" si="124"/>
        <v>1.9963100755559182E-2</v>
      </c>
      <c r="O46" s="27">
        <f t="shared" si="125"/>
        <v>4.3765963139333763</v>
      </c>
      <c r="Q46" t="str">
        <f>$A$10</f>
        <v>Associate professional occupations</v>
      </c>
      <c r="R46" s="27">
        <f t="shared" si="126"/>
        <v>1.3084076785614283</v>
      </c>
      <c r="S46" s="27">
        <f t="shared" si="96"/>
        <v>0.50316661790766748</v>
      </c>
      <c r="T46" s="27">
        <f t="shared" si="97"/>
        <v>-0.19259758076138911</v>
      </c>
      <c r="U46" s="27">
        <f t="shared" si="98"/>
        <v>1.6189767157077064</v>
      </c>
      <c r="V46" s="27"/>
      <c r="W46" s="27">
        <f>AB10-W10</f>
        <v>-1.0960763970180487</v>
      </c>
      <c r="X46" s="27">
        <f t="shared" si="99"/>
        <v>-0.15543653788056111</v>
      </c>
      <c r="Y46" s="27">
        <f t="shared" si="100"/>
        <v>-0.16705065592074786</v>
      </c>
      <c r="Z46" s="27">
        <f t="shared" si="101"/>
        <v>-1.4185635908193568</v>
      </c>
      <c r="AA46" s="27"/>
      <c r="AB46" s="27">
        <f t="shared" si="128"/>
        <v>0.21233128154337955</v>
      </c>
      <c r="AC46" s="27">
        <f t="shared" si="102"/>
        <v>0.34773008002710637</v>
      </c>
      <c r="AD46" s="27">
        <f t="shared" si="103"/>
        <v>-0.35964823668213697</v>
      </c>
      <c r="AE46" s="27">
        <f t="shared" si="104"/>
        <v>0.20041312488834961</v>
      </c>
      <c r="AG46" t="str">
        <f>$A$10</f>
        <v>Associate professional occupations</v>
      </c>
      <c r="AH46" s="27">
        <f t="shared" si="129"/>
        <v>1.1951455675496012</v>
      </c>
      <c r="AI46" s="27">
        <f t="shared" si="105"/>
        <v>0.46642964875198079</v>
      </c>
      <c r="AJ46" s="27">
        <f t="shared" si="106"/>
        <v>0.10856727171882619</v>
      </c>
      <c r="AK46" s="27">
        <f t="shared" si="107"/>
        <v>1.770142488020408</v>
      </c>
      <c r="AL46" s="27"/>
      <c r="AM46" s="27">
        <f t="shared" si="130"/>
        <v>1.52436658132609</v>
      </c>
      <c r="AN46" s="27">
        <f t="shared" si="108"/>
        <v>0.61063005397965764</v>
      </c>
      <c r="AO46" s="27">
        <f t="shared" si="109"/>
        <v>0.27104406571886974</v>
      </c>
      <c r="AP46" s="27">
        <f t="shared" si="110"/>
        <v>2.4060407010246152</v>
      </c>
      <c r="AQ46" s="27"/>
      <c r="AR46" s="27">
        <f t="shared" si="131"/>
        <v>2.7195121488756913</v>
      </c>
      <c r="AS46" s="27">
        <f t="shared" si="111"/>
        <v>1.0770597027316384</v>
      </c>
      <c r="AT46" s="27">
        <f t="shared" si="112"/>
        <v>0.37961133743769593</v>
      </c>
      <c r="AU46" s="27">
        <f t="shared" si="113"/>
        <v>4.1761831890450232</v>
      </c>
    </row>
    <row r="47" spans="1:47" x14ac:dyDescent="0.2">
      <c r="A47" t="str">
        <f>$A$11</f>
        <v>Administrative and secretarial occupations</v>
      </c>
      <c r="B47" s="27">
        <f t="shared" si="114"/>
        <v>-0.12557589868372432</v>
      </c>
      <c r="C47" s="27">
        <f t="shared" si="115"/>
        <v>0.45723888971531146</v>
      </c>
      <c r="D47" s="27">
        <f t="shared" si="116"/>
        <v>-5.1036759092095929E-2</v>
      </c>
      <c r="E47" s="27">
        <f t="shared" si="117"/>
        <v>0.28062623193948966</v>
      </c>
      <c r="F47" s="27"/>
      <c r="G47" s="27">
        <f t="shared" si="118"/>
        <v>-1.7549360647738119</v>
      </c>
      <c r="H47" s="27">
        <f t="shared" si="119"/>
        <v>-1.7382823399287801</v>
      </c>
      <c r="I47" s="27">
        <f t="shared" si="120"/>
        <v>-9.1417041665391885E-2</v>
      </c>
      <c r="J47" s="27">
        <f t="shared" si="121"/>
        <v>-3.5846354463679795</v>
      </c>
      <c r="K47" s="27"/>
      <c r="L47" s="27">
        <f t="shared" si="122"/>
        <v>-1.8805119634575362</v>
      </c>
      <c r="M47" s="27">
        <f t="shared" si="123"/>
        <v>-1.2810434502134687</v>
      </c>
      <c r="N47" s="27">
        <f t="shared" si="124"/>
        <v>-0.14245380075748781</v>
      </c>
      <c r="O47" s="27">
        <f t="shared" si="125"/>
        <v>-3.3040092144284898</v>
      </c>
      <c r="Q47" t="str">
        <f>$A$11</f>
        <v>Administrative and secretarial occupations</v>
      </c>
      <c r="R47" s="27">
        <f t="shared" si="126"/>
        <v>0.48015301911193209</v>
      </c>
      <c r="S47" s="27">
        <f t="shared" si="96"/>
        <v>0.7583263966006546</v>
      </c>
      <c r="T47" s="27">
        <f t="shared" si="97"/>
        <v>-8.2086823842409784E-2</v>
      </c>
      <c r="U47" s="27">
        <f t="shared" si="98"/>
        <v>1.1563925918701781</v>
      </c>
      <c r="V47" s="27"/>
      <c r="W47" s="27">
        <f t="shared" si="127"/>
        <v>0.61032576699023799</v>
      </c>
      <c r="X47" s="27">
        <f t="shared" si="99"/>
        <v>0.10180334975235317</v>
      </c>
      <c r="Y47" s="27">
        <f t="shared" si="100"/>
        <v>8.8553293787294651E-2</v>
      </c>
      <c r="Z47" s="27">
        <f t="shared" si="101"/>
        <v>0.80068241052988398</v>
      </c>
      <c r="AA47" s="27"/>
      <c r="AB47" s="27">
        <f t="shared" si="128"/>
        <v>1.0904787861021701</v>
      </c>
      <c r="AC47" s="27">
        <f t="shared" si="102"/>
        <v>0.86012974635300776</v>
      </c>
      <c r="AD47" s="27">
        <f t="shared" si="103"/>
        <v>6.4664699448848673E-3</v>
      </c>
      <c r="AE47" s="27">
        <f t="shared" si="104"/>
        <v>1.957075002400062</v>
      </c>
      <c r="AG47" t="str">
        <f>$A$11</f>
        <v>Administrative and secretarial occupations</v>
      </c>
      <c r="AH47" s="27">
        <f t="shared" si="129"/>
        <v>-0.60572891779567151</v>
      </c>
      <c r="AI47" s="27">
        <f t="shared" si="105"/>
        <v>-0.30108750688534158</v>
      </c>
      <c r="AJ47" s="27">
        <f t="shared" si="106"/>
        <v>3.1050064750314355E-2</v>
      </c>
      <c r="AK47" s="27">
        <f t="shared" si="107"/>
        <v>-0.87576635993070084</v>
      </c>
      <c r="AL47" s="27"/>
      <c r="AM47" s="27">
        <f t="shared" si="130"/>
        <v>-2.3652618317640481</v>
      </c>
      <c r="AN47" s="27">
        <f t="shared" si="108"/>
        <v>-1.8400856896811311</v>
      </c>
      <c r="AO47" s="27">
        <f t="shared" si="109"/>
        <v>-0.17997033545268609</v>
      </c>
      <c r="AP47" s="27">
        <f>AU11-AP11</f>
        <v>-4.3853178568978599</v>
      </c>
      <c r="AQ47" s="27"/>
      <c r="AR47" s="27">
        <f t="shared" si="131"/>
        <v>-2.9709907495597196</v>
      </c>
      <c r="AS47" s="27">
        <f t="shared" si="111"/>
        <v>-2.1411731965664726</v>
      </c>
      <c r="AT47" s="27">
        <f t="shared" si="112"/>
        <v>-0.14892027070237174</v>
      </c>
      <c r="AU47" s="27">
        <f t="shared" si="113"/>
        <v>-5.2610842168285608</v>
      </c>
    </row>
    <row r="48" spans="1:47" x14ac:dyDescent="0.2">
      <c r="A48" t="str">
        <f>$A$12</f>
        <v>Skilled trades occupations</v>
      </c>
      <c r="B48" s="27">
        <f t="shared" si="114"/>
        <v>-3.0301065954200013</v>
      </c>
      <c r="C48" s="27">
        <f t="shared" si="115"/>
        <v>-0.39043826404135418</v>
      </c>
      <c r="D48" s="27">
        <f t="shared" si="116"/>
        <v>-0.45550689291699697</v>
      </c>
      <c r="E48" s="27">
        <f t="shared" si="117"/>
        <v>-3.876051752378352</v>
      </c>
      <c r="F48" s="27"/>
      <c r="G48" s="27">
        <f t="shared" si="118"/>
        <v>-2.9634706839442124</v>
      </c>
      <c r="H48" s="27">
        <f t="shared" si="119"/>
        <v>0.41773286518886987</v>
      </c>
      <c r="I48" s="27">
        <f t="shared" si="120"/>
        <v>4.5637904934174855E-2</v>
      </c>
      <c r="J48" s="27">
        <f t="shared" si="121"/>
        <v>-2.5000999138211668</v>
      </c>
      <c r="K48" s="27"/>
      <c r="L48" s="27">
        <f t="shared" si="122"/>
        <v>-5.9935772793642137</v>
      </c>
      <c r="M48" s="27">
        <f t="shared" si="123"/>
        <v>2.7294601147515696E-2</v>
      </c>
      <c r="N48" s="27">
        <f t="shared" si="124"/>
        <v>-0.40986898798282212</v>
      </c>
      <c r="O48" s="27">
        <f t="shared" si="125"/>
        <v>-6.3761516661995188</v>
      </c>
      <c r="Q48" t="str">
        <f>$A$12</f>
        <v>Skilled trades occupations</v>
      </c>
      <c r="R48" s="27">
        <f t="shared" si="126"/>
        <v>-2.8965226856004254</v>
      </c>
      <c r="S48" s="27">
        <f t="shared" si="96"/>
        <v>-0.27116603721120924</v>
      </c>
      <c r="T48" s="27">
        <f t="shared" si="97"/>
        <v>-0.36381422031314958</v>
      </c>
      <c r="U48" s="27">
        <f t="shared" si="98"/>
        <v>-3.5315029431247815</v>
      </c>
      <c r="V48" s="27"/>
      <c r="W48" s="27">
        <f t="shared" si="127"/>
        <v>-3.0860690581351715</v>
      </c>
      <c r="X48" s="27">
        <f t="shared" si="99"/>
        <v>0.25846891733478605</v>
      </c>
      <c r="Y48" s="27">
        <f t="shared" si="100"/>
        <v>-9.8879252654093364E-2</v>
      </c>
      <c r="Z48" s="27">
        <f t="shared" si="101"/>
        <v>-2.9264793934544784</v>
      </c>
      <c r="AA48" s="27"/>
      <c r="AB48" s="27">
        <f t="shared" si="128"/>
        <v>-5.9825917437355969</v>
      </c>
      <c r="AC48" s="27">
        <f t="shared" si="102"/>
        <v>-1.2697119876423191E-2</v>
      </c>
      <c r="AD48" s="27">
        <f t="shared" si="103"/>
        <v>-0.46269347296724295</v>
      </c>
      <c r="AE48" s="27">
        <f t="shared" si="104"/>
        <v>-6.4579823365792599</v>
      </c>
      <c r="AG48" t="str">
        <f>$A$12</f>
        <v>Skilled trades occupations</v>
      </c>
      <c r="AH48" s="27">
        <f t="shared" si="129"/>
        <v>-0.13358390981958834</v>
      </c>
      <c r="AI48" s="27">
        <f t="shared" si="105"/>
        <v>-0.11927222683014227</v>
      </c>
      <c r="AJ48" s="27">
        <f t="shared" si="106"/>
        <v>-9.1692672603848502E-2</v>
      </c>
      <c r="AK48" s="27">
        <f t="shared" si="107"/>
        <v>-0.34454880925357934</v>
      </c>
      <c r="AL48" s="27"/>
      <c r="AM48" s="27">
        <f t="shared" si="130"/>
        <v>0.1225983741909682</v>
      </c>
      <c r="AN48" s="27">
        <f t="shared" si="108"/>
        <v>0.1592639478540836</v>
      </c>
      <c r="AO48" s="27">
        <f t="shared" si="109"/>
        <v>0.14451715758826822</v>
      </c>
      <c r="AP48" s="27">
        <f t="shared" si="110"/>
        <v>0.42637947963332046</v>
      </c>
      <c r="AQ48" s="27"/>
      <c r="AR48" s="27">
        <f t="shared" si="131"/>
        <v>-1.0985535628620147E-2</v>
      </c>
      <c r="AS48" s="27">
        <f t="shared" si="111"/>
        <v>3.9991721023941329E-2</v>
      </c>
      <c r="AT48" s="27">
        <f t="shared" si="112"/>
        <v>5.2824484984419717E-2</v>
      </c>
      <c r="AU48" s="27">
        <f t="shared" si="113"/>
        <v>8.1830670379741122E-2</v>
      </c>
    </row>
    <row r="49" spans="1:47" x14ac:dyDescent="0.2">
      <c r="A49" t="str">
        <f>$A$13</f>
        <v>Caring, leisure and other service occupations</v>
      </c>
      <c r="B49" s="27">
        <f t="shared" si="114"/>
        <v>-1.5422753140047245</v>
      </c>
      <c r="C49" s="27">
        <f t="shared" si="115"/>
        <v>-1.0376573938468425</v>
      </c>
      <c r="D49" s="27">
        <f t="shared" si="116"/>
        <v>0.18148985588197331</v>
      </c>
      <c r="E49" s="27">
        <f t="shared" si="117"/>
        <v>-2.3984428519695946</v>
      </c>
      <c r="F49" s="27"/>
      <c r="G49" s="27">
        <f t="shared" si="118"/>
        <v>2.9292782708343861</v>
      </c>
      <c r="H49" s="27">
        <f t="shared" si="119"/>
        <v>1.5649001067357204</v>
      </c>
      <c r="I49" s="27">
        <f t="shared" si="120"/>
        <v>0.36946893387768442</v>
      </c>
      <c r="J49" s="27">
        <f t="shared" si="121"/>
        <v>4.8636473114477923</v>
      </c>
      <c r="K49" s="27"/>
      <c r="L49" s="27">
        <f t="shared" si="122"/>
        <v>1.3870029568296616</v>
      </c>
      <c r="M49" s="27">
        <f t="shared" si="123"/>
        <v>0.52724271288887792</v>
      </c>
      <c r="N49" s="27">
        <f t="shared" si="124"/>
        <v>0.55095878975965773</v>
      </c>
      <c r="O49" s="27">
        <f t="shared" si="125"/>
        <v>2.4652044594781977</v>
      </c>
      <c r="Q49" t="str">
        <f>$A$13</f>
        <v>Caring, leisure and other service occupations</v>
      </c>
      <c r="R49" s="27">
        <f t="shared" si="126"/>
        <v>-0.27388772979926435</v>
      </c>
      <c r="S49" s="27">
        <f t="shared" si="96"/>
        <v>-1.791766821713181E-2</v>
      </c>
      <c r="T49" s="27">
        <f t="shared" si="97"/>
        <v>-1.8274438805012061E-2</v>
      </c>
      <c r="U49" s="27">
        <f t="shared" si="98"/>
        <v>-0.31007983682140861</v>
      </c>
      <c r="V49" s="27"/>
      <c r="W49" s="27">
        <f t="shared" si="127"/>
        <v>0.7950730963734145</v>
      </c>
      <c r="X49" s="27">
        <f t="shared" si="99"/>
        <v>0.3203605732045518</v>
      </c>
      <c r="Y49" s="27">
        <f t="shared" si="100"/>
        <v>0.18583461929986167</v>
      </c>
      <c r="Z49" s="27">
        <f t="shared" si="101"/>
        <v>1.3012682888778278</v>
      </c>
      <c r="AA49" s="27"/>
      <c r="AB49" s="27">
        <f t="shared" si="128"/>
        <v>0.52118536657415016</v>
      </c>
      <c r="AC49" s="27">
        <f t="shared" si="102"/>
        <v>0.30244290498741999</v>
      </c>
      <c r="AD49" s="27">
        <f t="shared" si="103"/>
        <v>0.16756018049484961</v>
      </c>
      <c r="AE49" s="27">
        <f t="shared" si="104"/>
        <v>0.99118845205641914</v>
      </c>
      <c r="AG49" t="str">
        <f>$A$13</f>
        <v>Caring, leisure and other service occupations</v>
      </c>
      <c r="AH49" s="27">
        <f t="shared" si="129"/>
        <v>-1.2683875842054597</v>
      </c>
      <c r="AI49" s="27">
        <f t="shared" si="105"/>
        <v>-1.0197397256297194</v>
      </c>
      <c r="AJ49" s="27">
        <f t="shared" si="106"/>
        <v>0.19976429468698642</v>
      </c>
      <c r="AK49" s="27">
        <f t="shared" si="107"/>
        <v>-2.0883630151481967</v>
      </c>
      <c r="AL49" s="27"/>
      <c r="AM49" s="27">
        <f t="shared" si="130"/>
        <v>2.134205174460968</v>
      </c>
      <c r="AN49" s="27">
        <f t="shared" si="108"/>
        <v>1.2445395335311815</v>
      </c>
      <c r="AO49" s="27">
        <f t="shared" si="109"/>
        <v>0.18363431457782164</v>
      </c>
      <c r="AP49" s="27">
        <f t="shared" si="110"/>
        <v>3.5623790225699707</v>
      </c>
      <c r="AQ49" s="27"/>
      <c r="AR49" s="27">
        <f t="shared" si="131"/>
        <v>0.86581759025550831</v>
      </c>
      <c r="AS49" s="27">
        <f t="shared" si="111"/>
        <v>0.22479980790146215</v>
      </c>
      <c r="AT49" s="27">
        <f t="shared" si="112"/>
        <v>0.38339860926480807</v>
      </c>
      <c r="AU49" s="27">
        <f t="shared" si="113"/>
        <v>1.4740160074217741</v>
      </c>
    </row>
    <row r="50" spans="1:47" x14ac:dyDescent="0.2">
      <c r="A50" t="str">
        <f>$A$14</f>
        <v>Sales and customer service occupations</v>
      </c>
      <c r="B50" s="27">
        <f t="shared" si="114"/>
        <v>-0.68254976285814628</v>
      </c>
      <c r="C50" s="27">
        <f t="shared" si="115"/>
        <v>1.1733429567867599</v>
      </c>
      <c r="D50" s="27">
        <f t="shared" si="116"/>
        <v>-0.32445008497556449</v>
      </c>
      <c r="E50" s="27">
        <f t="shared" si="117"/>
        <v>0.16634310895305049</v>
      </c>
      <c r="F50" s="27"/>
      <c r="G50" s="27">
        <f t="shared" si="118"/>
        <v>0.12759831654821419</v>
      </c>
      <c r="H50" s="27">
        <f t="shared" si="119"/>
        <v>0.53992199461573698</v>
      </c>
      <c r="I50" s="27">
        <f t="shared" si="120"/>
        <v>-0.2328491618174755</v>
      </c>
      <c r="J50" s="27">
        <f t="shared" si="121"/>
        <v>0.43467114934647455</v>
      </c>
      <c r="K50" s="27"/>
      <c r="L50" s="27">
        <f t="shared" si="122"/>
        <v>-0.55495144630993209</v>
      </c>
      <c r="M50" s="27">
        <f t="shared" si="123"/>
        <v>1.7132649514024969</v>
      </c>
      <c r="N50" s="27">
        <f t="shared" si="124"/>
        <v>-0.55729924679303999</v>
      </c>
      <c r="O50" s="27">
        <f t="shared" si="125"/>
        <v>0.60101425829952504</v>
      </c>
      <c r="Q50" t="str">
        <f>$A$14</f>
        <v>Sales and customer service occupations</v>
      </c>
      <c r="R50" s="27">
        <f t="shared" si="126"/>
        <v>-0.2652327413589175</v>
      </c>
      <c r="S50" s="27">
        <f t="shared" si="96"/>
        <v>0.58210198759518184</v>
      </c>
      <c r="T50" s="27">
        <f t="shared" si="97"/>
        <v>-0.24113472411885539</v>
      </c>
      <c r="U50" s="27">
        <f t="shared" si="98"/>
        <v>7.5734522117407721E-2</v>
      </c>
      <c r="V50" s="27"/>
      <c r="W50" s="27">
        <f t="shared" si="127"/>
        <v>0.47629169899829904</v>
      </c>
      <c r="X50" s="27">
        <f t="shared" si="99"/>
        <v>0.37475606402527095</v>
      </c>
      <c r="Y50" s="27">
        <f t="shared" si="100"/>
        <v>-0.13382881967388405</v>
      </c>
      <c r="Z50" s="27">
        <f t="shared" si="101"/>
        <v>0.71721894334968539</v>
      </c>
      <c r="AA50" s="27"/>
      <c r="AB50" s="27">
        <f t="shared" si="128"/>
        <v>0.21105895763938154</v>
      </c>
      <c r="AC50" s="27">
        <f t="shared" si="102"/>
        <v>0.95685805162045279</v>
      </c>
      <c r="AD50" s="27">
        <f t="shared" si="103"/>
        <v>-0.37496354379273944</v>
      </c>
      <c r="AE50" s="27">
        <f t="shared" si="104"/>
        <v>0.79295346546709311</v>
      </c>
      <c r="AG50" t="str">
        <f>$A$14</f>
        <v>Sales and customer service occupations</v>
      </c>
      <c r="AH50" s="27">
        <f t="shared" si="129"/>
        <v>-0.41731702149921546</v>
      </c>
      <c r="AI50" s="27">
        <f t="shared" si="105"/>
        <v>0.59124096919157942</v>
      </c>
      <c r="AJ50" s="27">
        <f t="shared" si="106"/>
        <v>-8.3315360856709431E-2</v>
      </c>
      <c r="AK50" s="27">
        <f t="shared" si="107"/>
        <v>9.0608586835653426E-2</v>
      </c>
      <c r="AL50" s="27"/>
      <c r="AM50" s="27">
        <f t="shared" si="130"/>
        <v>-0.34869338245009374</v>
      </c>
      <c r="AN50" s="27">
        <f t="shared" si="108"/>
        <v>0.16516593059046158</v>
      </c>
      <c r="AO50" s="27">
        <f t="shared" si="109"/>
        <v>-9.9020342143592288E-2</v>
      </c>
      <c r="AP50" s="27">
        <f t="shared" si="110"/>
        <v>-0.28254779400322505</v>
      </c>
      <c r="AQ50" s="27"/>
      <c r="AR50" s="27">
        <f t="shared" si="131"/>
        <v>-0.76601040394930919</v>
      </c>
      <c r="AS50" s="27">
        <f t="shared" si="111"/>
        <v>0.75640689978204101</v>
      </c>
      <c r="AT50" s="27">
        <f t="shared" si="112"/>
        <v>-0.18233570300030172</v>
      </c>
      <c r="AU50" s="27">
        <f t="shared" si="113"/>
        <v>-0.19193920716757162</v>
      </c>
    </row>
    <row r="51" spans="1:47" x14ac:dyDescent="0.2">
      <c r="A51" t="str">
        <f>$A$15</f>
        <v>Process, plant and machine operatives</v>
      </c>
      <c r="B51" s="27">
        <f t="shared" si="114"/>
        <v>-2.3614177653548527</v>
      </c>
      <c r="C51" s="27">
        <f t="shared" si="115"/>
        <v>0.25825689384615114</v>
      </c>
      <c r="D51" s="27">
        <f t="shared" si="116"/>
        <v>0.10261293385657533</v>
      </c>
      <c r="E51" s="27">
        <f t="shared" si="117"/>
        <v>-2.0005479376521258</v>
      </c>
      <c r="F51" s="27"/>
      <c r="G51" s="27">
        <f t="shared" si="118"/>
        <v>-0.57234550680198737</v>
      </c>
      <c r="H51" s="27">
        <f t="shared" si="119"/>
        <v>0.92273882910522476</v>
      </c>
      <c r="I51" s="27">
        <f t="shared" si="120"/>
        <v>0.54806611361205748</v>
      </c>
      <c r="J51" s="27">
        <f t="shared" si="121"/>
        <v>0.89845943591529576</v>
      </c>
      <c r="K51" s="27"/>
      <c r="L51" s="27">
        <f t="shared" si="122"/>
        <v>-2.9337632721568401</v>
      </c>
      <c r="M51" s="27">
        <f t="shared" si="123"/>
        <v>1.1809957229513759</v>
      </c>
      <c r="N51" s="27">
        <f t="shared" si="124"/>
        <v>0.65067904746863281</v>
      </c>
      <c r="O51" s="27">
        <f t="shared" si="125"/>
        <v>-1.10208850173683</v>
      </c>
      <c r="Q51" t="str">
        <f>$A$15</f>
        <v>Process, plant and machine operatives</v>
      </c>
      <c r="R51" s="27">
        <f t="shared" si="126"/>
        <v>-2.0190391061699184</v>
      </c>
      <c r="S51" s="27">
        <f t="shared" si="96"/>
        <v>0.4395884197501676</v>
      </c>
      <c r="T51" s="27">
        <f t="shared" si="97"/>
        <v>3.1833625133276477E-2</v>
      </c>
      <c r="U51" s="27">
        <f t="shared" si="98"/>
        <v>-1.5476170612864735</v>
      </c>
      <c r="V51" s="27"/>
      <c r="W51" s="27">
        <f t="shared" si="127"/>
        <v>-0.59119029274513757</v>
      </c>
      <c r="X51" s="27">
        <f t="shared" si="99"/>
        <v>0.5729416098308322</v>
      </c>
      <c r="Y51" s="27">
        <f t="shared" si="100"/>
        <v>0.50451991298153187</v>
      </c>
      <c r="Z51" s="27">
        <f t="shared" si="101"/>
        <v>0.48627123006722428</v>
      </c>
      <c r="AA51" s="27"/>
      <c r="AB51" s="27">
        <f t="shared" si="128"/>
        <v>-2.610229398915056</v>
      </c>
      <c r="AC51" s="27">
        <f t="shared" si="102"/>
        <v>1.0125300295809998</v>
      </c>
      <c r="AD51" s="27">
        <f t="shared" si="103"/>
        <v>0.53635353811480835</v>
      </c>
      <c r="AE51" s="27">
        <f t="shared" si="104"/>
        <v>-1.0613458312192492</v>
      </c>
      <c r="AG51" t="str">
        <f>$A$15</f>
        <v>Process, plant and machine operatives</v>
      </c>
      <c r="AH51" s="27">
        <f t="shared" si="129"/>
        <v>-0.34237865918493715</v>
      </c>
      <c r="AI51" s="27">
        <f t="shared" si="105"/>
        <v>-0.18133152590401475</v>
      </c>
      <c r="AJ51" s="27">
        <f t="shared" si="106"/>
        <v>7.0779308723297435E-2</v>
      </c>
      <c r="AK51" s="27">
        <f t="shared" si="107"/>
        <v>-0.45293087636565499</v>
      </c>
      <c r="AL51" s="27"/>
      <c r="AM51" s="27">
        <f t="shared" si="130"/>
        <v>1.8844785943156861E-2</v>
      </c>
      <c r="AN51" s="27">
        <f t="shared" si="108"/>
        <v>0.34979721927439228</v>
      </c>
      <c r="AO51" s="27">
        <f t="shared" si="109"/>
        <v>4.35462006305255E-2</v>
      </c>
      <c r="AP51" s="27">
        <f t="shared" si="110"/>
        <v>0.41218820584807458</v>
      </c>
      <c r="AQ51" s="27"/>
      <c r="AR51" s="27">
        <f t="shared" si="131"/>
        <v>-0.32353387324178029</v>
      </c>
      <c r="AS51" s="27">
        <f t="shared" si="111"/>
        <v>0.16846569337037753</v>
      </c>
      <c r="AT51" s="27">
        <f t="shared" si="112"/>
        <v>0.11432550935382293</v>
      </c>
      <c r="AU51" s="27">
        <f t="shared" si="113"/>
        <v>-4.0742670517580404E-2</v>
      </c>
    </row>
    <row r="52" spans="1:47" x14ac:dyDescent="0.2">
      <c r="A52" t="str">
        <f>$A$16</f>
        <v>Elementary occupations</v>
      </c>
      <c r="B52" s="27">
        <f t="shared" si="114"/>
        <v>-2.5026525858966941</v>
      </c>
      <c r="C52" s="27">
        <f t="shared" si="115"/>
        <v>-1.1038944285972114</v>
      </c>
      <c r="D52" s="27">
        <f t="shared" si="116"/>
        <v>-0.23540595112077023</v>
      </c>
      <c r="E52" s="27">
        <f t="shared" si="117"/>
        <v>-3.8419529656146736</v>
      </c>
      <c r="F52" s="27"/>
      <c r="G52" s="27">
        <f t="shared" si="118"/>
        <v>6.3509127190174652E-2</v>
      </c>
      <c r="H52" s="27">
        <f t="shared" si="119"/>
        <v>-0.60773736334586559</v>
      </c>
      <c r="I52" s="27">
        <f t="shared" si="120"/>
        <v>0.61724537896802012</v>
      </c>
      <c r="J52" s="27">
        <f t="shared" si="121"/>
        <v>7.3017142812325631E-2</v>
      </c>
      <c r="K52" s="27"/>
      <c r="L52" s="27">
        <f t="shared" si="122"/>
        <v>-2.4391434587065195</v>
      </c>
      <c r="M52" s="27">
        <f t="shared" si="123"/>
        <v>-1.711631791943077</v>
      </c>
      <c r="N52" s="27">
        <f t="shared" si="124"/>
        <v>0.38183942784724989</v>
      </c>
      <c r="O52" s="27">
        <f t="shared" si="125"/>
        <v>-3.768935822802348</v>
      </c>
      <c r="Q52" t="str">
        <f>$A$16</f>
        <v>Elementary occupations</v>
      </c>
      <c r="R52" s="27">
        <f t="shared" si="126"/>
        <v>-1.9232168078118015</v>
      </c>
      <c r="S52" s="27">
        <f t="shared" si="96"/>
        <v>-8.6877768271685696E-2</v>
      </c>
      <c r="T52" s="27">
        <f t="shared" si="97"/>
        <v>-9.8067734733707557E-2</v>
      </c>
      <c r="U52" s="27">
        <f t="shared" si="98"/>
        <v>-2.1081623108171925</v>
      </c>
      <c r="V52" s="27"/>
      <c r="W52" s="27">
        <f t="shared" si="127"/>
        <v>-0.3096896436838712</v>
      </c>
      <c r="X52" s="27">
        <f t="shared" si="99"/>
        <v>-0.25968765674291028</v>
      </c>
      <c r="Y52" s="27">
        <f t="shared" si="100"/>
        <v>0.4937275540299757</v>
      </c>
      <c r="Z52" s="27">
        <f t="shared" si="101"/>
        <v>-7.5649746396805995E-2</v>
      </c>
      <c r="AA52" s="27"/>
      <c r="AB52" s="27">
        <f t="shared" si="128"/>
        <v>-2.2329064514956727</v>
      </c>
      <c r="AC52" s="27">
        <f t="shared" si="102"/>
        <v>-0.34656542501459597</v>
      </c>
      <c r="AD52" s="27">
        <f t="shared" si="103"/>
        <v>0.39565981929626814</v>
      </c>
      <c r="AE52" s="27">
        <f t="shared" si="104"/>
        <v>-2.1838120572139985</v>
      </c>
      <c r="AG52" t="str">
        <f>$A$16</f>
        <v>Elementary occupations</v>
      </c>
      <c r="AH52" s="27">
        <f t="shared" si="129"/>
        <v>-0.5794357780849051</v>
      </c>
      <c r="AI52" s="27">
        <f t="shared" si="105"/>
        <v>-1.0170166603255204</v>
      </c>
      <c r="AJ52" s="27">
        <f t="shared" si="106"/>
        <v>-0.13733821638706178</v>
      </c>
      <c r="AK52" s="27">
        <f t="shared" si="107"/>
        <v>-1.7337906547974882</v>
      </c>
      <c r="AL52" s="27"/>
      <c r="AM52" s="27">
        <f t="shared" si="130"/>
        <v>0.37319877087405473</v>
      </c>
      <c r="AN52" s="27">
        <f t="shared" si="108"/>
        <v>-0.34804970660296064</v>
      </c>
      <c r="AO52" s="27">
        <f t="shared" si="109"/>
        <v>0.12351782493804497</v>
      </c>
      <c r="AP52" s="27">
        <f t="shared" si="110"/>
        <v>0.14866688920913873</v>
      </c>
      <c r="AQ52" s="27"/>
      <c r="AR52" s="27">
        <f t="shared" si="131"/>
        <v>-0.20623700721085036</v>
      </c>
      <c r="AS52" s="27">
        <f t="shared" si="111"/>
        <v>-1.365066366928481</v>
      </c>
      <c r="AT52" s="27">
        <f t="shared" si="112"/>
        <v>-1.3820391449016811E-2</v>
      </c>
      <c r="AU52" s="27">
        <f t="shared" si="113"/>
        <v>-1.5851237655883494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-1.5808870199610965</v>
      </c>
      <c r="C54" s="29">
        <f t="shared" si="115"/>
        <v>2.8731907543167523</v>
      </c>
      <c r="D54" s="29">
        <f t="shared" si="116"/>
        <v>-0.49130373435577113</v>
      </c>
      <c r="E54" s="29">
        <f t="shared" si="117"/>
        <v>0.80099999999987403</v>
      </c>
      <c r="F54" s="29"/>
      <c r="G54" s="29">
        <f t="shared" si="118"/>
        <v>8.5278057613256806</v>
      </c>
      <c r="H54" s="29">
        <f t="shared" si="119"/>
        <v>5.3031917228025662</v>
      </c>
      <c r="I54" s="29">
        <f t="shared" si="120"/>
        <v>2.110002515871706</v>
      </c>
      <c r="J54" s="29">
        <f t="shared" si="121"/>
        <v>15.940999999999974</v>
      </c>
      <c r="K54" s="29"/>
      <c r="L54" s="29">
        <f t="shared" si="122"/>
        <v>6.9469187413645841</v>
      </c>
      <c r="M54" s="29">
        <f t="shared" si="123"/>
        <v>8.1763824771193185</v>
      </c>
      <c r="N54" s="29">
        <f t="shared" si="124"/>
        <v>1.6186987815159348</v>
      </c>
      <c r="O54" s="29">
        <f t="shared" si="125"/>
        <v>16.741999999999848</v>
      </c>
      <c r="Q54" s="24" t="str">
        <f>$A$18</f>
        <v>All occupations</v>
      </c>
      <c r="R54" s="29">
        <f t="shared" ref="R54" si="132">W18-R18</f>
        <v>-1.7202798127918868</v>
      </c>
      <c r="S54" s="29">
        <f t="shared" ref="S54" si="133">X18-S18</f>
        <v>2.9920541308958839</v>
      </c>
      <c r="T54" s="29">
        <f t="shared" ref="T54" si="134">Y18-T18</f>
        <v>-1.5379061183625709</v>
      </c>
      <c r="U54" s="29">
        <f t="shared" ref="U54" si="135">Z18-U18</f>
        <v>-0.26613180025856309</v>
      </c>
      <c r="V54" s="29"/>
      <c r="W54" s="29">
        <f t="shared" ref="W54" si="136">AB18-W18</f>
        <v>0.55203718828992976</v>
      </c>
      <c r="X54" s="29">
        <f t="shared" ref="X54" si="137">AC18-X18</f>
        <v>2.5783195420254579</v>
      </c>
      <c r="Y54" s="29">
        <f t="shared" ref="Y54" si="138">AD18-Y18</f>
        <v>0.88813374057934524</v>
      </c>
      <c r="Z54" s="29">
        <f t="shared" ref="Z54" si="139">AE18-Z18</f>
        <v>4.0184904708947329</v>
      </c>
      <c r="AA54" s="29"/>
      <c r="AB54" s="29">
        <f t="shared" ref="AB54" si="140">AB18-R18</f>
        <v>-1.168242624501957</v>
      </c>
      <c r="AC54" s="29">
        <f t="shared" ref="AC54" si="141">AC18-S18</f>
        <v>5.5703736729213418</v>
      </c>
      <c r="AD54" s="29">
        <f t="shared" ref="AD54" si="142">AD18-T18</f>
        <v>-0.64977237778322561</v>
      </c>
      <c r="AE54" s="29">
        <f t="shared" ref="AE54" si="143">AE18-U18</f>
        <v>3.7523586706361698</v>
      </c>
      <c r="AG54" s="24" t="str">
        <f>$A$18</f>
        <v>All occupations</v>
      </c>
      <c r="AH54" s="29">
        <f t="shared" ref="AH54" si="144">AM18-AH18</f>
        <v>0.13939279283076189</v>
      </c>
      <c r="AI54" s="29">
        <f t="shared" ref="AI54" si="145">AN18-AI18</f>
        <v>-0.11886337657912804</v>
      </c>
      <c r="AJ54" s="29">
        <f t="shared" ref="AJ54" si="146">AO18-AJ18</f>
        <v>1.0466023840068068</v>
      </c>
      <c r="AK54" s="29">
        <f t="shared" ref="AK54" si="147">AP18-AK18</f>
        <v>1.0671318002584513</v>
      </c>
      <c r="AL54" s="29"/>
      <c r="AM54" s="29">
        <f t="shared" ref="AM54" si="148">AR18-AM18</f>
        <v>7.9757685730357721</v>
      </c>
      <c r="AN54" s="29">
        <f t="shared" ref="AN54" si="149">AS18-AN18</f>
        <v>2.7248721807771119</v>
      </c>
      <c r="AO54" s="29">
        <f t="shared" ref="AO54" si="150">AT18-AO18</f>
        <v>1.2218687752923589</v>
      </c>
      <c r="AP54" s="29">
        <f t="shared" ref="AP54" si="151">AU18-AP18</f>
        <v>11.922509529105255</v>
      </c>
      <c r="AQ54" s="29"/>
      <c r="AR54" s="29">
        <f t="shared" ref="AR54" si="152">AR18-AH18</f>
        <v>8.115161365866534</v>
      </c>
      <c r="AS54" s="29">
        <f t="shared" ref="AS54" si="153">AS18-AI18</f>
        <v>2.6060088041979839</v>
      </c>
      <c r="AT54" s="29">
        <f t="shared" ref="AT54" si="154">AT18-AJ18</f>
        <v>2.2684711592991658</v>
      </c>
      <c r="AU54" s="29">
        <f t="shared" ref="AU54" si="155">AU18-AK18</f>
        <v>12.989641329363707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Cumbria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5.9552307332544352E-2</v>
      </c>
      <c r="N7" s="91">
        <f>'Occ T2'!I180</f>
        <v>0.38386454121834834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-1.8138750270341841</v>
      </c>
      <c r="N9" s="91">
        <f>'Occ T2'!I178</f>
        <v>0.2491350248143176</v>
      </c>
    </row>
    <row r="10" spans="1:14" x14ac:dyDescent="0.2">
      <c r="L10" s="91" t="str">
        <f>'Occ T3'!A48</f>
        <v>91 Elementary trades and related occupations</v>
      </c>
      <c r="M10" s="91">
        <f>'Occ T2'!H177</f>
        <v>-5.1942257943010102</v>
      </c>
      <c r="N10" s="91">
        <f>'Occ T2'!I177</f>
        <v>-1.7026560518873857</v>
      </c>
    </row>
    <row r="11" spans="1:14" x14ac:dyDescent="0.2">
      <c r="L11" s="114" t="str">
        <f>"["&amp;'Occ T3'!A47&amp;"]"</f>
        <v>[Elementary occupations]</v>
      </c>
      <c r="M11" s="91">
        <f>'Occ T1'!H88</f>
        <v>-2.3120368113490053</v>
      </c>
      <c r="N11" s="91">
        <f>'Occ T1'!I88</f>
        <v>1.5703023523561122E-2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-0.14468818585872123</v>
      </c>
      <c r="N13" s="91">
        <f>'Occ T2'!I176</f>
        <v>0.34272636462246986</v>
      </c>
    </row>
    <row r="14" spans="1:14" x14ac:dyDescent="0.2">
      <c r="L14" s="91" t="str">
        <f>'Occ T3'!A44</f>
        <v>81 Process, plant and machine operatives</v>
      </c>
      <c r="M14" s="91">
        <f>'Occ T2'!H175</f>
        <v>-4.2905334472120638</v>
      </c>
      <c r="N14" s="91">
        <f>'Occ T2'!I175</f>
        <v>0.24003161886183566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-1.9397218443931274</v>
      </c>
      <c r="N15" s="91">
        <f>'Occ T1'!I87</f>
        <v>0.30162165676401731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2.5154923231507142</v>
      </c>
      <c r="N17" s="91">
        <f>'Occ T2'!I174</f>
        <v>2.802984861403468</v>
      </c>
    </row>
    <row r="18" spans="12:14" x14ac:dyDescent="0.2">
      <c r="L18" s="91" t="str">
        <f>'Occ T3'!A40</f>
        <v>71 Sales occupations</v>
      </c>
      <c r="M18" s="91">
        <f>'Occ T2'!H173</f>
        <v>-0.38724589759284722</v>
      </c>
      <c r="N18" s="91">
        <f>'Occ T2'!I173</f>
        <v>-0.70310341401937926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0.12967295448016447</v>
      </c>
      <c r="N19" s="91">
        <f>'Occ T1'!I86</f>
        <v>0.11163479256177666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1.9752964037174081</v>
      </c>
      <c r="N21" s="91">
        <f>'Occ T2'!I172</f>
        <v>-1.0331485232325188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-2.8285859961625137</v>
      </c>
      <c r="N22" s="91">
        <f>'Occ T2'!I171</f>
        <v>2.0593741179597558E-2</v>
      </c>
    </row>
    <row r="23" spans="12:14" x14ac:dyDescent="0.2">
      <c r="L23" s="91" t="str">
        <f>'Occ T3'!A35</f>
        <v>61 Caring personal service occupations</v>
      </c>
      <c r="M23" s="91">
        <f>'Occ T2'!H170</f>
        <v>-1.579087588253969</v>
      </c>
      <c r="N23" s="91">
        <f>'Occ T2'!I170</f>
        <v>1.5276965748210358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-1.8250748726093668</v>
      </c>
      <c r="N24" s="91">
        <f>'Occ T1'!I85</f>
        <v>1.198261016217983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-3.5750669760385545</v>
      </c>
      <c r="N26" s="91">
        <f>'Occ T2'!I169</f>
        <v>-0.54194787102009867</v>
      </c>
    </row>
    <row r="27" spans="12:14" x14ac:dyDescent="0.2">
      <c r="L27" s="91" t="str">
        <f>'Occ T3'!A31</f>
        <v>53 Skilled construction and building trades</v>
      </c>
      <c r="M27" s="91">
        <f>'Occ T2'!H168</f>
        <v>-2.4530135382539897</v>
      </c>
      <c r="N27" s="91">
        <f>'Occ T2'!I168</f>
        <v>-0.48018096302627766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-2.5240377054060237</v>
      </c>
      <c r="N28" s="91">
        <f>'Occ T2'!I167</f>
        <v>-1.1157814524096143</v>
      </c>
    </row>
    <row r="29" spans="12:14" x14ac:dyDescent="0.2">
      <c r="L29" s="91" t="str">
        <f>'Occ T3'!A29</f>
        <v>51 Skilled agricultural and related trades</v>
      </c>
      <c r="M29" s="91">
        <f>'Occ T2'!H166</f>
        <v>-0.5439435970374884</v>
      </c>
      <c r="N29" s="91">
        <f>'Occ T2'!I166</f>
        <v>0.31564380049768914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-2.4870492054056337</v>
      </c>
      <c r="N30" s="91">
        <f>'Occ T1'!I84</f>
        <v>-0.60175655387834093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-2.5592914300910596</v>
      </c>
      <c r="N32" s="91">
        <f>'Occ T2'!I165</f>
        <v>-1.4085226989741684</v>
      </c>
    </row>
    <row r="33" spans="12:14" x14ac:dyDescent="0.2">
      <c r="L33" s="91" t="str">
        <f>'Occ T3'!A25</f>
        <v>41 Administrative occupations</v>
      </c>
      <c r="M33" s="91">
        <f>'Occ T2'!H164</f>
        <v>0.78959922617178879</v>
      </c>
      <c r="N33" s="91">
        <f>'Occ T2'!I164</f>
        <v>-0.71444898232843057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0.18400847304447243</v>
      </c>
      <c r="N34" s="91">
        <f>'Occ T1'!I83</f>
        <v>-0.82518533321382925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2.2041000546205058</v>
      </c>
      <c r="N36" s="91">
        <f>'Occ T2'!I163</f>
        <v>-6.7872485915820846E-2</v>
      </c>
    </row>
    <row r="37" spans="12:14" x14ac:dyDescent="0.2">
      <c r="L37" s="91" t="str">
        <f>'Occ T3'!A21</f>
        <v>34 Culture, media and sports occupations</v>
      </c>
      <c r="M37" s="91">
        <f>'Occ T2'!H162</f>
        <v>1.4930959898662888</v>
      </c>
      <c r="N37" s="91">
        <f>'Occ T2'!I162</f>
        <v>0.21001468848851346</v>
      </c>
    </row>
    <row r="38" spans="12:14" x14ac:dyDescent="0.2">
      <c r="L38" s="91" t="str">
        <f>'Occ T3'!A20</f>
        <v>33 Protective service occupations</v>
      </c>
      <c r="M38" s="91">
        <f>'Occ T2'!H161</f>
        <v>1.4482662162142557</v>
      </c>
      <c r="N38" s="91">
        <f>'Occ T2'!I161</f>
        <v>1.7343717334926234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1.5817977564408725</v>
      </c>
      <c r="N39" s="91">
        <f>'Occ T2'!I160</f>
        <v>1.0890713176993083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4.8094806416881353</v>
      </c>
      <c r="N40" s="91">
        <f>'Occ T2'!I159</f>
        <v>-0.77801783676146874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2.3999010083728178</v>
      </c>
      <c r="N41" s="91">
        <f>'Occ T1'!I82</f>
        <v>0.21396447197121748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5.0515679032211214</v>
      </c>
      <c r="N43" s="91">
        <f>'Occ T2'!I158</f>
        <v>1.4876093134788659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-0.52130005624112519</v>
      </c>
      <c r="N44" s="91">
        <f>'Occ T2'!I157</f>
        <v>1.4557349671154185</v>
      </c>
    </row>
    <row r="45" spans="12:14" x14ac:dyDescent="0.2">
      <c r="L45" s="91" t="str">
        <f>'Occ T3'!A13</f>
        <v>22 Health professionals</v>
      </c>
      <c r="M45" s="91">
        <f>'Occ T2'!H156</f>
        <v>1.5941740521181247</v>
      </c>
      <c r="N45" s="91">
        <f>'Occ T2'!I156</f>
        <v>1.3419736281632622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3.0619626781615006</v>
      </c>
      <c r="N46" s="91">
        <f>'Occ T2'!I155</f>
        <v>0.76803407534868917</v>
      </c>
    </row>
    <row r="47" spans="12:14" x14ac:dyDescent="0.2">
      <c r="L47" s="114" t="str">
        <f>"["&amp;'Occ T3'!A11&amp;"]"</f>
        <v>[Professional occupations]</v>
      </c>
      <c r="M47" s="91">
        <f>'Occ T1'!H81</f>
        <v>2.339756570365914</v>
      </c>
      <c r="N47" s="91">
        <f>'Occ T1'!I81</f>
        <v>1.253783443344747</v>
      </c>
    </row>
    <row r="49" spans="12:14" x14ac:dyDescent="0.2">
      <c r="L49" s="107" t="str">
        <f>'Occ T3'!A9</f>
        <v>12 Other managers and proprietors</v>
      </c>
      <c r="M49" s="91">
        <f>'Occ T2'!H154</f>
        <v>1.4484933882912721</v>
      </c>
      <c r="N49" s="91">
        <f>'Occ T2'!I154</f>
        <v>2.3919715316329748</v>
      </c>
    </row>
    <row r="50" spans="12:14" x14ac:dyDescent="0.2">
      <c r="L50" s="107" t="str">
        <f>'Occ T3'!A8</f>
        <v>11 Corporate managers and directors</v>
      </c>
      <c r="M50" s="91">
        <f>'Occ T2'!H153</f>
        <v>3.5679917632889691</v>
      </c>
      <c r="N50" s="91">
        <f>'Occ T2'!I153</f>
        <v>1.4329791921552371E-2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2.7863748353996964</v>
      </c>
      <c r="N51" s="91">
        <f>'Occ T1'!I80</f>
        <v>0.94910093868012524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Cumbria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2.6966791400748669</v>
      </c>
      <c r="N82" s="94">
        <f>'Occ T2'!F119</f>
        <v>3.6086543508979219E-2</v>
      </c>
    </row>
    <row r="83" spans="12:14" x14ac:dyDescent="0.2">
      <c r="L83" s="10" t="str">
        <f>name!D5</f>
        <v>12 Other managers and proprietors</v>
      </c>
      <c r="M83" s="94">
        <f>'Occ T2'!D9-'Occ T2'!B9</f>
        <v>0.63885872488435425</v>
      </c>
      <c r="N83" s="94">
        <f>'Occ T2'!F120</f>
        <v>3.9186494366206777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2.0608486423273202</v>
      </c>
      <c r="N84" s="94">
        <f>'Occ T2'!F121</f>
        <v>1.7903789085166739</v>
      </c>
    </row>
    <row r="85" spans="12:14" x14ac:dyDescent="0.2">
      <c r="L85" s="10" t="str">
        <f>name!D7</f>
        <v>22 Health professionals</v>
      </c>
      <c r="M85" s="94">
        <f>'Occ T2'!D11-'Occ T2'!B11</f>
        <v>0.8634499905869113</v>
      </c>
      <c r="N85" s="94">
        <f>'Occ T2'!F122</f>
        <v>2.5136802557891595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-0.32163306369631961</v>
      </c>
      <c r="N86" s="94">
        <f>'Occ T2'!F123</f>
        <v>2.9406101067191539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3.1437035288168609</v>
      </c>
      <c r="N87" s="94">
        <f>'Occ T2'!F124</f>
        <v>3.5690579593073579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1.1564603332715686</v>
      </c>
      <c r="N88" s="94">
        <f>'Occ T2'!F125</f>
        <v>-0.61078699153795402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0.39001245313069166</v>
      </c>
      <c r="N89" s="94">
        <f>'Occ T2'!F126</f>
        <v>0.9116974457944087</v>
      </c>
    </row>
    <row r="90" spans="12:14" x14ac:dyDescent="0.2">
      <c r="L90" s="10" t="str">
        <f>name!D12</f>
        <v>33 Protective service occupations</v>
      </c>
      <c r="M90" s="94">
        <f>'Occ T2'!D16-'Occ T2'!B16</f>
        <v>0.17185162341337756</v>
      </c>
      <c r="N90" s="94">
        <f>'Occ T2'!F127</f>
        <v>0.72892783910067083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0.22275940613441847</v>
      </c>
      <c r="N91" s="94">
        <f>'Occ T2'!F128</f>
        <v>9.9707788130689146E-2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1.448035387778047</v>
      </c>
      <c r="N92" s="94">
        <f>'Occ T2'!F129</f>
        <v>-0.14206897128252294</v>
      </c>
    </row>
    <row r="93" spans="12:14" x14ac:dyDescent="0.2">
      <c r="L93" s="10" t="str">
        <f>name!D15</f>
        <v>41 Administrative occupations</v>
      </c>
      <c r="M93" s="94">
        <f>'Occ T2'!D19-'Occ T2'!B19</f>
        <v>0.98612922717861906</v>
      </c>
      <c r="N93" s="94">
        <f>'Occ T2'!F130</f>
        <v>-2.6076578440888163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-0.70550299523913207</v>
      </c>
      <c r="N94" s="94">
        <f>'Occ T2'!F131</f>
        <v>-0.97697760227914099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-0.10724312275471126</v>
      </c>
      <c r="N95" s="94">
        <f>'Occ T2'!F132</f>
        <v>0.18777414584701768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-1.4275206357194925</v>
      </c>
      <c r="N96" s="94">
        <f>'Occ T2'!F133</f>
        <v>-1.6217909075898849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-1.0991498188283053</v>
      </c>
      <c r="N97" s="94">
        <f>'Occ T2'!F134</f>
        <v>-0.57905233129586975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-1.2421381750758611</v>
      </c>
      <c r="N98" s="94">
        <f>'Occ T2'!F135</f>
        <v>-0.48703082078242499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-1.5854750251961001</v>
      </c>
      <c r="N99" s="94">
        <f>'Occ T2'!F136</f>
        <v>4.8874999956168814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-0.83924408956980745</v>
      </c>
      <c r="N100" s="94">
        <f>'Occ T2'!F137</f>
        <v>1.6829051738622702E-2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2.6276262796327943E-2</v>
      </c>
      <c r="N101" s="94">
        <f>'Occ T2'!F138</f>
        <v>-4.0681735907690447E-2</v>
      </c>
    </row>
    <row r="102" spans="12:14" x14ac:dyDescent="0.2">
      <c r="L102" s="10" t="str">
        <f>name!D24</f>
        <v>71 Sales occupations</v>
      </c>
      <c r="M102" s="94">
        <f>'Occ T2'!D28-'Occ T2'!B28</f>
        <v>-0.4081880323509246</v>
      </c>
      <c r="N102" s="94">
        <f>'Occ T2'!F139</f>
        <v>-2.0926843048435231</v>
      </c>
    </row>
    <row r="103" spans="12:14" x14ac:dyDescent="0.2">
      <c r="L103" s="10" t="str">
        <f>name!D25</f>
        <v>72 Customer service occupations</v>
      </c>
      <c r="M103" s="94">
        <f>'Occ T2'!D29-'Occ T2'!B29</f>
        <v>0.57453114130399996</v>
      </c>
      <c r="N103" s="94">
        <f>'Occ T2'!F140</f>
        <v>2.5273554541900101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-1.9160674041962453</v>
      </c>
      <c r="N104" s="94">
        <f>'Occ T2'!F141</f>
        <v>0.28617435489662579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-8.4480533455870699E-2</v>
      </c>
      <c r="N105" s="94">
        <f>'Occ T2'!F142</f>
        <v>0.61228508101867263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-1.27339265296213</v>
      </c>
      <c r="N106" s="94">
        <f>'Occ T2'!F143</f>
        <v>-0.94612047038427649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-2.5685603126525436</v>
      </c>
      <c r="N107" s="94">
        <f>'Occ T2'!F144</f>
        <v>1.0191376131965981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0.80099999999993088</v>
      </c>
      <c r="N109" s="94">
        <f>'Occ T2'!F146</f>
        <v>15.941000000000088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Cumbria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3.3355378649592211</v>
      </c>
      <c r="N153" s="94">
        <f>'Occ T1'!H8</f>
        <v>3.9547359801296587</v>
      </c>
    </row>
    <row r="154" spans="1:14" x14ac:dyDescent="0.2">
      <c r="L154" s="10" t="str">
        <f>name!E5</f>
        <v>Professional occupations</v>
      </c>
      <c r="M154" s="94">
        <f>'Occ T1'!D9-'Occ T1'!B9</f>
        <v>5.7463690980347764</v>
      </c>
      <c r="N154" s="94">
        <f>'Occ T1'!H9</f>
        <v>10.813727230332347</v>
      </c>
    </row>
    <row r="155" spans="1:14" x14ac:dyDescent="0.2">
      <c r="L155" s="10" t="str">
        <f>name!E6</f>
        <v>Associate professional occupations</v>
      </c>
      <c r="M155" s="94">
        <f>'Occ T1'!D10-'Occ T1'!B10</f>
        <v>3.3891192037281037</v>
      </c>
      <c r="N155" s="94">
        <f>'Occ T1'!H10</f>
        <v>0.98747711020529039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0.2806262319394861</v>
      </c>
      <c r="N156" s="94">
        <f>'Occ T1'!H11</f>
        <v>-3.5846354463679546</v>
      </c>
    </row>
    <row r="157" spans="1:14" x14ac:dyDescent="0.2">
      <c r="L157" s="10" t="str">
        <f>name!E8</f>
        <v>Skilled trades occupations</v>
      </c>
      <c r="M157" s="94">
        <f>'Occ T1'!D12-'Occ T1'!B12</f>
        <v>-3.8760517523783733</v>
      </c>
      <c r="N157" s="94">
        <f>'Occ T1'!H12</f>
        <v>-2.5000999138211597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-2.3984428519695804</v>
      </c>
      <c r="N158" s="94">
        <f>'Occ T1'!H13</f>
        <v>4.8636473114478136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0.16634310895307536</v>
      </c>
      <c r="N159" s="94">
        <f>'Occ T1'!H14</f>
        <v>0.43467114934648521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-2.0005479376521187</v>
      </c>
      <c r="N160" s="94">
        <f>'Occ T1'!H15</f>
        <v>0.89845943591529931</v>
      </c>
    </row>
    <row r="161" spans="12:14" x14ac:dyDescent="0.2">
      <c r="L161" s="10" t="str">
        <f>name!E12</f>
        <v>Elementary occupations</v>
      </c>
      <c r="M161" s="94">
        <f>'Occ T1'!D16-'Occ T1'!B16</f>
        <v>-3.8419529656146736</v>
      </c>
      <c r="N161" s="94">
        <f>'Occ T1'!H16</f>
        <v>7.3017142812322078E-2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0.80099999999987403</v>
      </c>
      <c r="N163" s="94">
        <f>'Occ T1'!H18</f>
        <v>15.941000000000102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Cumbria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19.020345965970023</v>
      </c>
      <c r="N5" s="87">
        <f>SUM(N6:N7)</f>
        <v>21.034442407113911</v>
      </c>
      <c r="O5" s="87">
        <f t="shared" ref="O5:AL5" si="1">SUM(O6:O7)</f>
        <v>22.466290102334661</v>
      </c>
      <c r="P5" s="87">
        <f t="shared" si="1"/>
        <v>21.90765566432615</v>
      </c>
      <c r="Q5" s="87">
        <f t="shared" si="1"/>
        <v>21.732472594937491</v>
      </c>
      <c r="R5" s="87">
        <f t="shared" si="1"/>
        <v>22.644214838203698</v>
      </c>
      <c r="S5" s="87">
        <f t="shared" si="1"/>
        <v>22.389414797100876</v>
      </c>
      <c r="T5" s="87">
        <f t="shared" si="1"/>
        <v>22.631844262096035</v>
      </c>
      <c r="U5" s="87">
        <f t="shared" si="1"/>
        <v>23.380622083753195</v>
      </c>
      <c r="V5" s="87">
        <f t="shared" si="1"/>
        <v>25.007377533459277</v>
      </c>
      <c r="W5" s="87">
        <f t="shared" si="1"/>
        <v>25.979752703162919</v>
      </c>
      <c r="X5" s="87">
        <f t="shared" si="1"/>
        <v>25.403469626731152</v>
      </c>
      <c r="Y5" s="87">
        <f t="shared" si="1"/>
        <v>25.650477614206466</v>
      </c>
      <c r="Z5" s="87">
        <f t="shared" si="1"/>
        <v>25.954162154166816</v>
      </c>
      <c r="AA5" s="87">
        <f t="shared" si="1"/>
        <v>26.310339667989307</v>
      </c>
      <c r="AB5" s="87">
        <f t="shared" si="1"/>
        <v>26.616158366200597</v>
      </c>
      <c r="AC5" s="87">
        <f t="shared" si="1"/>
        <v>26.916991391898478</v>
      </c>
      <c r="AD5" s="87">
        <f t="shared" si="1"/>
        <v>27.219545959370116</v>
      </c>
      <c r="AE5" s="87">
        <f t="shared" si="1"/>
        <v>27.531741219530929</v>
      </c>
      <c r="AF5" s="87">
        <f t="shared" si="1"/>
        <v>27.848620694590107</v>
      </c>
      <c r="AG5" s="87">
        <f t="shared" si="1"/>
        <v>28.180717797099447</v>
      </c>
      <c r="AH5" s="87">
        <f t="shared" si="1"/>
        <v>28.506972879476791</v>
      </c>
      <c r="AI5" s="87">
        <f t="shared" si="1"/>
        <v>28.835602616676809</v>
      </c>
      <c r="AJ5" s="87">
        <f t="shared" si="1"/>
        <v>29.191141224142775</v>
      </c>
      <c r="AK5" s="87">
        <f t="shared" si="1"/>
        <v>29.562962440163801</v>
      </c>
      <c r="AL5" s="87">
        <f t="shared" si="1"/>
        <v>29.934488683292578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12.019738197231113</v>
      </c>
      <c r="N6" s="11">
        <v>12.971067693012095</v>
      </c>
      <c r="O6" s="11">
        <v>13.728566647423266</v>
      </c>
      <c r="P6" s="11">
        <v>13.67713662356965</v>
      </c>
      <c r="Q6" s="11">
        <v>13.152086392821801</v>
      </c>
      <c r="R6" s="11">
        <v>14.075073793188906</v>
      </c>
      <c r="S6" s="11">
        <v>14.323174450868033</v>
      </c>
      <c r="T6" s="11">
        <v>14.50190413600772</v>
      </c>
      <c r="U6" s="11">
        <v>15.220590102385055</v>
      </c>
      <c r="V6" s="11">
        <v>16.38430757226136</v>
      </c>
      <c r="W6" s="11">
        <v>16.771752933263773</v>
      </c>
      <c r="X6" s="11">
        <v>14.927991221523961</v>
      </c>
      <c r="Y6" s="11">
        <v>15.012090438624476</v>
      </c>
      <c r="Z6" s="11">
        <v>15.133138430951375</v>
      </c>
      <c r="AA6" s="11">
        <v>15.282762202458791</v>
      </c>
      <c r="AB6" s="11">
        <v>15.414725694793834</v>
      </c>
      <c r="AC6" s="11">
        <v>15.544691209879883</v>
      </c>
      <c r="AD6" s="11">
        <v>15.667981489970613</v>
      </c>
      <c r="AE6" s="11">
        <v>15.796457216505901</v>
      </c>
      <c r="AF6" s="11">
        <v>15.929294203650187</v>
      </c>
      <c r="AG6" s="11">
        <v>16.07045644064215</v>
      </c>
      <c r="AH6" s="11">
        <v>16.210565380111031</v>
      </c>
      <c r="AI6" s="11">
        <v>16.353752823190344</v>
      </c>
      <c r="AJ6" s="11">
        <v>16.505519918955446</v>
      </c>
      <c r="AK6" s="11">
        <v>16.65542969942797</v>
      </c>
      <c r="AL6" s="11">
        <v>16.807839476772752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7.0006077687389077</v>
      </c>
      <c r="N7" s="11">
        <v>8.0633747141018155</v>
      </c>
      <c r="O7" s="11">
        <v>8.7377234549113929</v>
      </c>
      <c r="P7" s="11">
        <v>8.2305190407564979</v>
      </c>
      <c r="Q7" s="11">
        <v>8.5803862021156885</v>
      </c>
      <c r="R7" s="11">
        <v>8.569141045014792</v>
      </c>
      <c r="S7" s="11">
        <v>8.066240346232842</v>
      </c>
      <c r="T7" s="11">
        <v>8.1299401260883144</v>
      </c>
      <c r="U7" s="11">
        <v>8.1600319813681423</v>
      </c>
      <c r="V7" s="11">
        <v>8.6230699611979169</v>
      </c>
      <c r="W7" s="11">
        <v>9.2079997698991463</v>
      </c>
      <c r="X7" s="11">
        <v>10.475478405207191</v>
      </c>
      <c r="Y7" s="11">
        <v>10.638387175581988</v>
      </c>
      <c r="Z7" s="11">
        <v>10.821023723215443</v>
      </c>
      <c r="AA7" s="11">
        <v>11.027577465530516</v>
      </c>
      <c r="AB7" s="11">
        <v>11.201432671406764</v>
      </c>
      <c r="AC7" s="11">
        <v>11.372300182018597</v>
      </c>
      <c r="AD7" s="11">
        <v>11.551564469399505</v>
      </c>
      <c r="AE7" s="11">
        <v>11.735284003025027</v>
      </c>
      <c r="AF7" s="11">
        <v>11.91932649093992</v>
      </c>
      <c r="AG7" s="11">
        <v>12.110261356457295</v>
      </c>
      <c r="AH7" s="11">
        <v>12.296407499365758</v>
      </c>
      <c r="AI7" s="11">
        <v>12.481849793486463</v>
      </c>
      <c r="AJ7" s="11">
        <v>12.685621305187331</v>
      </c>
      <c r="AK7" s="11">
        <v>12.907532740735832</v>
      </c>
      <c r="AL7" s="11">
        <v>13.126649206519824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46.289944351634951</v>
      </c>
      <c r="N9" s="87">
        <f>SUM(N10:N13)</f>
        <v>43.399576734174566</v>
      </c>
      <c r="O9" s="87">
        <f t="shared" ref="O9:AL9" si="3">SUM(O10:O13)</f>
        <v>43.857038038680074</v>
      </c>
      <c r="P9" s="87">
        <f t="shared" si="3"/>
        <v>45.901517998481857</v>
      </c>
      <c r="Q9" s="87">
        <f t="shared" si="3"/>
        <v>47.231359437221627</v>
      </c>
      <c r="R9" s="87">
        <f t="shared" si="3"/>
        <v>46.873976613216115</v>
      </c>
      <c r="S9" s="87">
        <f t="shared" si="3"/>
        <v>47.33019717503241</v>
      </c>
      <c r="T9" s="87">
        <f t="shared" si="3"/>
        <v>46.19840714148134</v>
      </c>
      <c r="U9" s="87">
        <f t="shared" si="3"/>
        <v>48.741641026435218</v>
      </c>
      <c r="V9" s="87">
        <f t="shared" si="3"/>
        <v>50.065871081430771</v>
      </c>
      <c r="W9" s="87">
        <f t="shared" si="3"/>
        <v>52.620345711250891</v>
      </c>
      <c r="X9" s="87">
        <f t="shared" si="3"/>
        <v>53.959381321483633</v>
      </c>
      <c r="Y9" s="87">
        <f t="shared" si="3"/>
        <v>54.596598015591226</v>
      </c>
      <c r="Z9" s="87">
        <f t="shared" si="3"/>
        <v>55.299577443436576</v>
      </c>
      <c r="AA9" s="87">
        <f t="shared" si="3"/>
        <v>56.056928265879705</v>
      </c>
      <c r="AB9" s="87">
        <f t="shared" si="3"/>
        <v>56.705903715621218</v>
      </c>
      <c r="AC9" s="87">
        <f t="shared" si="3"/>
        <v>57.332804434793786</v>
      </c>
      <c r="AD9" s="87">
        <f t="shared" si="3"/>
        <v>57.960920723877535</v>
      </c>
      <c r="AE9" s="87">
        <f t="shared" si="3"/>
        <v>58.611765562853719</v>
      </c>
      <c r="AF9" s="87">
        <f t="shared" si="3"/>
        <v>59.264832989410664</v>
      </c>
      <c r="AG9" s="87">
        <f t="shared" si="3"/>
        <v>59.942690359987779</v>
      </c>
      <c r="AH9" s="87">
        <f t="shared" si="3"/>
        <v>60.62194230508765</v>
      </c>
      <c r="AI9" s="87">
        <f t="shared" si="3"/>
        <v>61.302358692696998</v>
      </c>
      <c r="AJ9" s="87">
        <f t="shared" si="3"/>
        <v>61.99989713639971</v>
      </c>
      <c r="AK9" s="87">
        <f t="shared" si="3"/>
        <v>62.690632740769431</v>
      </c>
      <c r="AL9" s="87">
        <f t="shared" si="3"/>
        <v>63.434072941583239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11.918054330991957</v>
      </c>
      <c r="N10" s="11">
        <v>11.101114745982143</v>
      </c>
      <c r="O10" s="11">
        <v>11.760321648879833</v>
      </c>
      <c r="P10" s="11">
        <v>11.597479965632814</v>
      </c>
      <c r="Q10" s="11">
        <v>12.255880726032798</v>
      </c>
      <c r="R10" s="11">
        <v>12.661478123899222</v>
      </c>
      <c r="S10" s="11">
        <v>12.656779060971122</v>
      </c>
      <c r="T10" s="11">
        <v>12.318026754400016</v>
      </c>
      <c r="U10" s="11">
        <v>13.318056246009878</v>
      </c>
      <c r="V10" s="11">
        <v>14.286470420528968</v>
      </c>
      <c r="W10" s="11">
        <v>14.722326766226542</v>
      </c>
      <c r="X10" s="11">
        <v>14.662207177400678</v>
      </c>
      <c r="Y10" s="11">
        <v>14.756112189356909</v>
      </c>
      <c r="Z10" s="11">
        <v>14.888252423009121</v>
      </c>
      <c r="AA10" s="11">
        <v>15.036540951496658</v>
      </c>
      <c r="AB10" s="11">
        <v>15.160959020902132</v>
      </c>
      <c r="AC10" s="11">
        <v>15.289206950715121</v>
      </c>
      <c r="AD10" s="11">
        <v>15.413966622663811</v>
      </c>
      <c r="AE10" s="11">
        <v>15.541223384125292</v>
      </c>
      <c r="AF10" s="11">
        <v>15.670793864171941</v>
      </c>
      <c r="AG10" s="11">
        <v>15.807078966903429</v>
      </c>
      <c r="AH10" s="11">
        <v>15.942057973127406</v>
      </c>
      <c r="AI10" s="11">
        <v>16.076887121417148</v>
      </c>
      <c r="AJ10" s="11">
        <v>16.217542783383429</v>
      </c>
      <c r="AK10" s="11">
        <v>16.357192589402086</v>
      </c>
      <c r="AL10" s="11">
        <v>16.512705674743216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9.331015969538262</v>
      </c>
      <c r="N11" s="11">
        <v>9.7905582764702661</v>
      </c>
      <c r="O11" s="11">
        <v>10.222180288882887</v>
      </c>
      <c r="P11" s="11">
        <v>10.130893047350348</v>
      </c>
      <c r="Q11" s="11">
        <v>10.59762222695711</v>
      </c>
      <c r="R11" s="11">
        <v>10.492650563621151</v>
      </c>
      <c r="S11" s="11">
        <v>10.103986942624385</v>
      </c>
      <c r="T11" s="11">
        <v>10.493341077075328</v>
      </c>
      <c r="U11" s="11">
        <v>10.85220171857242</v>
      </c>
      <c r="V11" s="11">
        <v>11.251308081476056</v>
      </c>
      <c r="W11" s="11">
        <v>11.356100554208062</v>
      </c>
      <c r="X11" s="11">
        <v>11.736093056636062</v>
      </c>
      <c r="Y11" s="11">
        <v>11.879312156807128</v>
      </c>
      <c r="Z11" s="11">
        <v>12.042503099212318</v>
      </c>
      <c r="AA11" s="11">
        <v>12.209895639630057</v>
      </c>
      <c r="AB11" s="11">
        <v>12.35562440736482</v>
      </c>
      <c r="AC11" s="11">
        <v>12.495350401608352</v>
      </c>
      <c r="AD11" s="11">
        <v>12.636133615886671</v>
      </c>
      <c r="AE11" s="11">
        <v>12.789026825828795</v>
      </c>
      <c r="AF11" s="11">
        <v>12.935874453154323</v>
      </c>
      <c r="AG11" s="11">
        <v>13.088447190026084</v>
      </c>
      <c r="AH11" s="11">
        <v>13.238651850541284</v>
      </c>
      <c r="AI11" s="11">
        <v>13.388194868522831</v>
      </c>
      <c r="AJ11" s="11">
        <v>13.540455486345815</v>
      </c>
      <c r="AK11" s="11">
        <v>13.695389409134824</v>
      </c>
      <c r="AL11" s="11">
        <v>13.869780809997222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12.9070144863433</v>
      </c>
      <c r="N12" s="11">
        <v>11.459931349357321</v>
      </c>
      <c r="O12" s="11">
        <v>10.565742527735354</v>
      </c>
      <c r="P12" s="11">
        <v>12.431560834542273</v>
      </c>
      <c r="Q12" s="11">
        <v>12.666226900172108</v>
      </c>
      <c r="R12" s="11">
        <v>12.468977626341951</v>
      </c>
      <c r="S12" s="11">
        <v>12.786721894030292</v>
      </c>
      <c r="T12" s="11">
        <v>11.963004964479509</v>
      </c>
      <c r="U12" s="11">
        <v>12.416398849445546</v>
      </c>
      <c r="V12" s="11">
        <v>11.412934549200969</v>
      </c>
      <c r="W12" s="11">
        <v>12.147344562645632</v>
      </c>
      <c r="X12" s="11">
        <v>12.357782688874845</v>
      </c>
      <c r="Y12" s="11">
        <v>12.638005302553413</v>
      </c>
      <c r="Z12" s="11">
        <v>12.860268410089684</v>
      </c>
      <c r="AA12" s="11">
        <v>13.085894391023791</v>
      </c>
      <c r="AB12" s="11">
        <v>13.269305325131501</v>
      </c>
      <c r="AC12" s="11">
        <v>13.437044776789039</v>
      </c>
      <c r="AD12" s="11">
        <v>13.607491707392631</v>
      </c>
      <c r="AE12" s="11">
        <v>13.781895782118459</v>
      </c>
      <c r="AF12" s="11">
        <v>13.956486502876254</v>
      </c>
      <c r="AG12" s="11">
        <v>14.141552274595499</v>
      </c>
      <c r="AH12" s="11">
        <v>14.327536359498644</v>
      </c>
      <c r="AI12" s="11">
        <v>14.515914430986316</v>
      </c>
      <c r="AJ12" s="11">
        <v>14.707199771067495</v>
      </c>
      <c r="AK12" s="11">
        <v>14.892153321804454</v>
      </c>
      <c r="AL12" s="11">
        <v>15.087954669364786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12.133859564761432</v>
      </c>
      <c r="N13" s="11">
        <v>11.047972362364836</v>
      </c>
      <c r="O13" s="11">
        <v>11.308793573181999</v>
      </c>
      <c r="P13" s="11">
        <v>11.74158415095642</v>
      </c>
      <c r="Q13" s="11">
        <v>11.711629584059612</v>
      </c>
      <c r="R13" s="11">
        <v>11.250870299353792</v>
      </c>
      <c r="S13" s="11">
        <v>11.782709277406607</v>
      </c>
      <c r="T13" s="11">
        <v>11.424034345526485</v>
      </c>
      <c r="U13" s="11">
        <v>12.154984212407374</v>
      </c>
      <c r="V13" s="11">
        <v>13.115158030224777</v>
      </c>
      <c r="W13" s="11">
        <v>14.394573828170653</v>
      </c>
      <c r="X13" s="11">
        <v>15.203298398572048</v>
      </c>
      <c r="Y13" s="11">
        <v>15.323168366873777</v>
      </c>
      <c r="Z13" s="11">
        <v>15.508553511125452</v>
      </c>
      <c r="AA13" s="11">
        <v>15.724597283729198</v>
      </c>
      <c r="AB13" s="11">
        <v>15.920014962222769</v>
      </c>
      <c r="AC13" s="11">
        <v>16.111202305681275</v>
      </c>
      <c r="AD13" s="11">
        <v>16.303328777934428</v>
      </c>
      <c r="AE13" s="11">
        <v>16.499619570781174</v>
      </c>
      <c r="AF13" s="11">
        <v>16.70167816920814</v>
      </c>
      <c r="AG13" s="11">
        <v>16.905611928462765</v>
      </c>
      <c r="AH13" s="11">
        <v>17.113696121920313</v>
      </c>
      <c r="AI13" s="11">
        <v>17.321362271770703</v>
      </c>
      <c r="AJ13" s="11">
        <v>17.534699095602971</v>
      </c>
      <c r="AK13" s="11">
        <v>17.745897420428065</v>
      </c>
      <c r="AL13" s="11">
        <v>17.963631787478011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26.032642371912093</v>
      </c>
      <c r="N15" s="87">
        <f>SUM(N16:N20)</f>
        <v>25.75072552612184</v>
      </c>
      <c r="O15" s="87">
        <f t="shared" ref="O15:AL15" si="5">SUM(O16:O20)</f>
        <v>27.302700614346254</v>
      </c>
      <c r="P15" s="87">
        <f t="shared" si="5"/>
        <v>27.051687351317899</v>
      </c>
      <c r="Q15" s="87">
        <f t="shared" si="5"/>
        <v>27.130898538690495</v>
      </c>
      <c r="R15" s="87">
        <f t="shared" si="5"/>
        <v>26.920319419703244</v>
      </c>
      <c r="S15" s="87">
        <f t="shared" si="5"/>
        <v>26.948570903650488</v>
      </c>
      <c r="T15" s="87">
        <f t="shared" si="5"/>
        <v>27.322359916959911</v>
      </c>
      <c r="U15" s="87">
        <f t="shared" si="5"/>
        <v>28.59570532949737</v>
      </c>
      <c r="V15" s="87">
        <f t="shared" si="5"/>
        <v>29.394156873250033</v>
      </c>
      <c r="W15" s="87">
        <f t="shared" si="5"/>
        <v>30.309438623431348</v>
      </c>
      <c r="X15" s="87">
        <f t="shared" si="5"/>
        <v>28.354716403199276</v>
      </c>
      <c r="Y15" s="87">
        <f t="shared" si="5"/>
        <v>28.391808510597656</v>
      </c>
      <c r="Z15" s="87">
        <f t="shared" si="5"/>
        <v>28.57589254816498</v>
      </c>
      <c r="AA15" s="87">
        <f t="shared" si="5"/>
        <v>28.82771633801341</v>
      </c>
      <c r="AB15" s="87">
        <f t="shared" si="5"/>
        <v>29.05530923843861</v>
      </c>
      <c r="AC15" s="87">
        <f t="shared" si="5"/>
        <v>29.262295544413153</v>
      </c>
      <c r="AD15" s="87">
        <f t="shared" si="5"/>
        <v>29.461033592197424</v>
      </c>
      <c r="AE15" s="87">
        <f t="shared" si="5"/>
        <v>29.658077813701766</v>
      </c>
      <c r="AF15" s="87">
        <f t="shared" si="5"/>
        <v>29.878623617529477</v>
      </c>
      <c r="AG15" s="87">
        <f t="shared" si="5"/>
        <v>30.099205308391159</v>
      </c>
      <c r="AH15" s="87">
        <f t="shared" si="5"/>
        <v>30.328918303138671</v>
      </c>
      <c r="AI15" s="87">
        <f t="shared" si="5"/>
        <v>30.552851403546548</v>
      </c>
      <c r="AJ15" s="87">
        <f t="shared" si="5"/>
        <v>30.798113726575515</v>
      </c>
      <c r="AK15" s="87">
        <f t="shared" si="5"/>
        <v>31.030723973744678</v>
      </c>
      <c r="AL15" s="87">
        <f t="shared" si="5"/>
        <v>31.296915733636638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4.6085939213260128</v>
      </c>
      <c r="N16" s="11">
        <v>4.3901335789989036</v>
      </c>
      <c r="O16" s="11">
        <v>4.6906702889546876</v>
      </c>
      <c r="P16" s="11">
        <v>4.7480088416174251</v>
      </c>
      <c r="Q16" s="11">
        <v>4.4307451919677039</v>
      </c>
      <c r="R16" s="11">
        <v>4.3682106990779292</v>
      </c>
      <c r="S16" s="11">
        <v>4.4704714930584464</v>
      </c>
      <c r="T16" s="11">
        <v>4.8761746038457732</v>
      </c>
      <c r="U16" s="11">
        <v>5.0756166693576557</v>
      </c>
      <c r="V16" s="11">
        <v>5.1064086395977615</v>
      </c>
      <c r="W16" s="11">
        <v>5.5246710323494979</v>
      </c>
      <c r="X16" s="11">
        <v>4.6544465779165947</v>
      </c>
      <c r="Y16" s="11">
        <v>4.6675300078065476</v>
      </c>
      <c r="Z16" s="11">
        <v>4.6832219371614254</v>
      </c>
      <c r="AA16" s="11">
        <v>4.7031109018217681</v>
      </c>
      <c r="AB16" s="11">
        <v>4.7167619413497768</v>
      </c>
      <c r="AC16" s="11">
        <v>4.7307520515726784</v>
      </c>
      <c r="AD16" s="11">
        <v>4.7410989636707068</v>
      </c>
      <c r="AE16" s="11">
        <v>4.7562130012850901</v>
      </c>
      <c r="AF16" s="11">
        <v>4.7775334497736841</v>
      </c>
      <c r="AG16" s="11">
        <v>4.799716140300303</v>
      </c>
      <c r="AH16" s="11">
        <v>4.8212408151428754</v>
      </c>
      <c r="AI16" s="11">
        <v>4.8416806995379442</v>
      </c>
      <c r="AJ16" s="11">
        <v>4.8646646873675659</v>
      </c>
      <c r="AK16" s="11">
        <v>4.8879115559175457</v>
      </c>
      <c r="AL16" s="11">
        <v>4.9138840408115438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3.6084273594865564</v>
      </c>
      <c r="N17" s="11">
        <v>4.5988018734553551</v>
      </c>
      <c r="O17" s="11">
        <v>4.6656816578681495</v>
      </c>
      <c r="P17" s="11">
        <v>4.601653574770177</v>
      </c>
      <c r="Q17" s="11">
        <v>4.7498199769924474</v>
      </c>
      <c r="R17" s="11">
        <v>4.7776987387194101</v>
      </c>
      <c r="S17" s="11">
        <v>4.5854603294144747</v>
      </c>
      <c r="T17" s="11">
        <v>4.5472024581774795</v>
      </c>
      <c r="U17" s="11">
        <v>5.058360906498141</v>
      </c>
      <c r="V17" s="11">
        <v>4.9951212603164947</v>
      </c>
      <c r="W17" s="11">
        <v>5.1677111918501017</v>
      </c>
      <c r="X17" s="11">
        <v>5.038277041569037</v>
      </c>
      <c r="Y17" s="11">
        <v>5.1127779586534849</v>
      </c>
      <c r="Z17" s="11">
        <v>5.1935890649306984</v>
      </c>
      <c r="AA17" s="11">
        <v>5.2774238996702412</v>
      </c>
      <c r="AB17" s="11">
        <v>5.3532126231048016</v>
      </c>
      <c r="AC17" s="11">
        <v>5.4250136744022441</v>
      </c>
      <c r="AD17" s="11">
        <v>5.4971115235166614</v>
      </c>
      <c r="AE17" s="11">
        <v>5.5650883975574157</v>
      </c>
      <c r="AF17" s="11">
        <v>5.6382342331084692</v>
      </c>
      <c r="AG17" s="11">
        <v>5.7117141589530513</v>
      </c>
      <c r="AH17" s="11">
        <v>5.7919514088296378</v>
      </c>
      <c r="AI17" s="11">
        <v>5.868310197619901</v>
      </c>
      <c r="AJ17" s="11">
        <v>5.9402851495900171</v>
      </c>
      <c r="AK17" s="11">
        <v>6.011467789208174</v>
      </c>
      <c r="AL17" s="11">
        <v>6.0794086376445104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2.3427558832089468</v>
      </c>
      <c r="N18" s="11">
        <v>2.6859376953777727</v>
      </c>
      <c r="O18" s="11">
        <v>2.6870940514156691</v>
      </c>
      <c r="P18" s="11">
        <v>2.4492339172370925</v>
      </c>
      <c r="Q18" s="11">
        <v>2.2507290616720654</v>
      </c>
      <c r="R18" s="11">
        <v>2.3054525607915179</v>
      </c>
      <c r="S18" s="11">
        <v>2.4301840758700881</v>
      </c>
      <c r="T18" s="11">
        <v>2.3350963070447683</v>
      </c>
      <c r="U18" s="11">
        <v>2.2707098874855904</v>
      </c>
      <c r="V18" s="11">
        <v>2.4132849854337022</v>
      </c>
      <c r="W18" s="11">
        <v>2.4773041842048955</v>
      </c>
      <c r="X18" s="11">
        <v>2.725153122524703</v>
      </c>
      <c r="Y18" s="11">
        <v>2.7294190812333943</v>
      </c>
      <c r="Z18" s="11">
        <v>2.7577224883672171</v>
      </c>
      <c r="AA18" s="11">
        <v>2.7898118214200975</v>
      </c>
      <c r="AB18" s="11">
        <v>2.8339547014789335</v>
      </c>
      <c r="AC18" s="11">
        <v>2.8727195112056734</v>
      </c>
      <c r="AD18" s="11">
        <v>2.9102182287338323</v>
      </c>
      <c r="AE18" s="11">
        <v>2.9418144703355686</v>
      </c>
      <c r="AF18" s="11">
        <v>2.9840697305909871</v>
      </c>
      <c r="AG18" s="11">
        <v>3.0190667682454326</v>
      </c>
      <c r="AH18" s="11">
        <v>3.0541438883773147</v>
      </c>
      <c r="AI18" s="11">
        <v>3.0879819900130507</v>
      </c>
      <c r="AJ18" s="11">
        <v>3.1327327382555086</v>
      </c>
      <c r="AK18" s="11">
        <v>3.1625098323602714</v>
      </c>
      <c r="AL18" s="11">
        <v>3.2062320233055663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2.7545826512640352</v>
      </c>
      <c r="N19" s="11">
        <v>2.4007684132668285</v>
      </c>
      <c r="O19" s="11">
        <v>2.8270763138070136</v>
      </c>
      <c r="P19" s="11">
        <v>2.9722997617882623</v>
      </c>
      <c r="Q19" s="11">
        <v>3.0841759016995756</v>
      </c>
      <c r="R19" s="11">
        <v>2.8960758265384285</v>
      </c>
      <c r="S19" s="11">
        <v>2.9710837298439015</v>
      </c>
      <c r="T19" s="11">
        <v>3.0830509685128589</v>
      </c>
      <c r="U19" s="11">
        <v>3.4852045824061046</v>
      </c>
      <c r="V19" s="11">
        <v>3.3076295169597087</v>
      </c>
      <c r="W19" s="11">
        <v>3.118835232672847</v>
      </c>
      <c r="X19" s="11">
        <v>2.867596225434307</v>
      </c>
      <c r="Y19" s="11">
        <v>2.7902089199376103</v>
      </c>
      <c r="Z19" s="11">
        <v>2.7894360518582437</v>
      </c>
      <c r="AA19" s="11">
        <v>2.823441382396461</v>
      </c>
      <c r="AB19" s="11">
        <v>2.8573939109864996</v>
      </c>
      <c r="AC19" s="11">
        <v>2.8866275426970303</v>
      </c>
      <c r="AD19" s="11">
        <v>2.9161875150790184</v>
      </c>
      <c r="AE19" s="11">
        <v>2.9476006251017908</v>
      </c>
      <c r="AF19" s="11">
        <v>2.9803677977670162</v>
      </c>
      <c r="AG19" s="11">
        <v>3.0144246870762319</v>
      </c>
      <c r="AH19" s="11">
        <v>3.0503128499575514</v>
      </c>
      <c r="AI19" s="11">
        <v>3.0841945858715625</v>
      </c>
      <c r="AJ19" s="11">
        <v>3.1226424397833448</v>
      </c>
      <c r="AK19" s="11">
        <v>3.163448153088293</v>
      </c>
      <c r="AL19" s="11">
        <v>3.2185430208035362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12.718282556626543</v>
      </c>
      <c r="N20" s="11">
        <v>11.67508396502298</v>
      </c>
      <c r="O20" s="11">
        <v>12.432178302300732</v>
      </c>
      <c r="P20" s="11">
        <v>12.280491255904941</v>
      </c>
      <c r="Q20" s="11">
        <v>12.615428406358705</v>
      </c>
      <c r="R20" s="11">
        <v>12.572881594575957</v>
      </c>
      <c r="S20" s="11">
        <v>12.491371275463578</v>
      </c>
      <c r="T20" s="11">
        <v>12.480835579379033</v>
      </c>
      <c r="U20" s="11">
        <v>12.705813283749876</v>
      </c>
      <c r="V20" s="11">
        <v>13.571712470942368</v>
      </c>
      <c r="W20" s="11">
        <v>14.020916982354004</v>
      </c>
      <c r="X20" s="11">
        <v>13.069243435754633</v>
      </c>
      <c r="Y20" s="11">
        <v>13.091872542966616</v>
      </c>
      <c r="Z20" s="11">
        <v>13.151923005847395</v>
      </c>
      <c r="AA20" s="11">
        <v>13.23392833270484</v>
      </c>
      <c r="AB20" s="11">
        <v>13.293986061518599</v>
      </c>
      <c r="AC20" s="11">
        <v>13.347182764535525</v>
      </c>
      <c r="AD20" s="11">
        <v>13.396417361197207</v>
      </c>
      <c r="AE20" s="11">
        <v>13.447361319421901</v>
      </c>
      <c r="AF20" s="11">
        <v>13.498418406289321</v>
      </c>
      <c r="AG20" s="11">
        <v>13.554283553816141</v>
      </c>
      <c r="AH20" s="11">
        <v>13.611269340831292</v>
      </c>
      <c r="AI20" s="11">
        <v>13.67068393050409</v>
      </c>
      <c r="AJ20" s="11">
        <v>13.73778871157908</v>
      </c>
      <c r="AK20" s="11">
        <v>13.805386643170392</v>
      </c>
      <c r="AL20" s="11">
        <v>13.878848011071481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29.091356684991165</v>
      </c>
      <c r="N22" s="87">
        <f>SUM(N23:N24)</f>
        <v>28.901540591621661</v>
      </c>
      <c r="O22" s="87">
        <f t="shared" ref="O22:AL22" si="7">SUM(O23:O24)</f>
        <v>30.909273299914872</v>
      </c>
      <c r="P22" s="87">
        <f t="shared" si="7"/>
        <v>29.932043269027961</v>
      </c>
      <c r="Q22" s="87">
        <f t="shared" si="7"/>
        <v>30.560929879381632</v>
      </c>
      <c r="R22" s="87">
        <f t="shared" si="7"/>
        <v>30.389402599468021</v>
      </c>
      <c r="S22" s="87">
        <f t="shared" si="7"/>
        <v>28.61618370016075</v>
      </c>
      <c r="T22" s="87">
        <f t="shared" si="7"/>
        <v>29.323814239108643</v>
      </c>
      <c r="U22" s="87">
        <f t="shared" si="7"/>
        <v>28.962147545361805</v>
      </c>
      <c r="V22" s="87">
        <f t="shared" si="7"/>
        <v>29.728287184003086</v>
      </c>
      <c r="W22" s="87">
        <f t="shared" si="7"/>
        <v>30.670028831407507</v>
      </c>
      <c r="X22" s="87">
        <f t="shared" si="7"/>
        <v>29.419753844420136</v>
      </c>
      <c r="Y22" s="87">
        <f t="shared" si="7"/>
        <v>29.250271142667049</v>
      </c>
      <c r="Z22" s="87">
        <f t="shared" si="7"/>
        <v>29.156295704904551</v>
      </c>
      <c r="AA22" s="87">
        <f t="shared" si="7"/>
        <v>29.127423302279581</v>
      </c>
      <c r="AB22" s="87">
        <f t="shared" si="7"/>
        <v>29.048479076757925</v>
      </c>
      <c r="AC22" s="87">
        <f t="shared" si="7"/>
        <v>28.918261831761388</v>
      </c>
      <c r="AD22" s="87">
        <f t="shared" si="7"/>
        <v>28.738934840786968</v>
      </c>
      <c r="AE22" s="87">
        <f t="shared" si="7"/>
        <v>28.570394363884255</v>
      </c>
      <c r="AF22" s="87">
        <f t="shared" si="7"/>
        <v>28.370953496610134</v>
      </c>
      <c r="AG22" s="87">
        <f t="shared" si="7"/>
        <v>28.184114763663459</v>
      </c>
      <c r="AH22" s="87">
        <f t="shared" si="7"/>
        <v>27.992102926957489</v>
      </c>
      <c r="AI22" s="87">
        <f t="shared" si="7"/>
        <v>27.81991682603163</v>
      </c>
      <c r="AJ22" s="87">
        <f t="shared" si="7"/>
        <v>27.606493639061437</v>
      </c>
      <c r="AK22" s="87">
        <f t="shared" si="7"/>
        <v>27.367236289908682</v>
      </c>
      <c r="AL22" s="87">
        <f t="shared" si="7"/>
        <v>27.085393385039552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22.546066409253957</v>
      </c>
      <c r="N23" s="11">
        <v>22.971941305366681</v>
      </c>
      <c r="O23" s="11">
        <v>24.785789632525891</v>
      </c>
      <c r="P23" s="11">
        <v>23.654119951341485</v>
      </c>
      <c r="Q23" s="11">
        <v>24.168261744913405</v>
      </c>
      <c r="R23" s="11">
        <v>24.58661901131363</v>
      </c>
      <c r="S23" s="11">
        <v>23.298676758248199</v>
      </c>
      <c r="T23" s="11">
        <v>23.832166166071261</v>
      </c>
      <c r="U23" s="11">
        <v>23.420650181553732</v>
      </c>
      <c r="V23" s="11">
        <v>24.481518372859124</v>
      </c>
      <c r="W23" s="11">
        <v>25.572748238492249</v>
      </c>
      <c r="X23" s="11">
        <v>23.759197690796917</v>
      </c>
      <c r="Y23" s="11">
        <v>23.650560638044862</v>
      </c>
      <c r="Z23" s="11">
        <v>23.605660907729746</v>
      </c>
      <c r="AA23" s="11">
        <v>23.616726221114682</v>
      </c>
      <c r="AB23" s="11">
        <v>23.598072315562547</v>
      </c>
      <c r="AC23" s="11">
        <v>23.562196840657894</v>
      </c>
      <c r="AD23" s="11">
        <v>23.512371756593694</v>
      </c>
      <c r="AE23" s="11">
        <v>23.459471869860767</v>
      </c>
      <c r="AF23" s="11">
        <v>23.391616615243368</v>
      </c>
      <c r="AG23" s="11">
        <v>23.326702999522574</v>
      </c>
      <c r="AH23" s="11">
        <v>23.256945848496869</v>
      </c>
      <c r="AI23" s="11">
        <v>23.182865366349326</v>
      </c>
      <c r="AJ23" s="11">
        <v>23.103447652506695</v>
      </c>
      <c r="AK23" s="11">
        <v>23.033838291581009</v>
      </c>
      <c r="AL23" s="11">
        <v>22.965090394403433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6.5452902757372087</v>
      </c>
      <c r="N24" s="11">
        <v>5.9295992862549785</v>
      </c>
      <c r="O24" s="11">
        <v>6.1234836673889808</v>
      </c>
      <c r="P24" s="11">
        <v>6.2779233176864748</v>
      </c>
      <c r="Q24" s="11">
        <v>6.3926681344682272</v>
      </c>
      <c r="R24" s="11">
        <v>5.8027835881543917</v>
      </c>
      <c r="S24" s="11">
        <v>5.3175069419125522</v>
      </c>
      <c r="T24" s="11">
        <v>5.4916480730373811</v>
      </c>
      <c r="U24" s="11">
        <v>5.541497363808074</v>
      </c>
      <c r="V24" s="11">
        <v>5.2467688111439639</v>
      </c>
      <c r="W24" s="11">
        <v>5.0972805929152596</v>
      </c>
      <c r="X24" s="11">
        <v>5.6605561536232187</v>
      </c>
      <c r="Y24" s="11">
        <v>5.5997105046221867</v>
      </c>
      <c r="Z24" s="11">
        <v>5.5506347971748049</v>
      </c>
      <c r="AA24" s="11">
        <v>5.5106970811648974</v>
      </c>
      <c r="AB24" s="11">
        <v>5.4504067611953788</v>
      </c>
      <c r="AC24" s="11">
        <v>5.3560649911034934</v>
      </c>
      <c r="AD24" s="11">
        <v>5.2265630841932724</v>
      </c>
      <c r="AE24" s="11">
        <v>5.1109224940234883</v>
      </c>
      <c r="AF24" s="11">
        <v>4.9793368813667662</v>
      </c>
      <c r="AG24" s="11">
        <v>4.8574117641408829</v>
      </c>
      <c r="AH24" s="11">
        <v>4.7351570784606194</v>
      </c>
      <c r="AI24" s="11">
        <v>4.637051459682306</v>
      </c>
      <c r="AJ24" s="11">
        <v>4.503045986554743</v>
      </c>
      <c r="AK24" s="11">
        <v>4.3333979983276718</v>
      </c>
      <c r="AL24" s="11">
        <v>4.1203029906361186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33.850042131105958</v>
      </c>
      <c r="N26" s="87">
        <f>SUM(N27:N30)</f>
        <v>31.422737337604961</v>
      </c>
      <c r="O26" s="87">
        <f t="shared" ref="O26:AL26" si="9">SUM(O27:O30)</f>
        <v>34.315902272857826</v>
      </c>
      <c r="P26" s="87">
        <f t="shared" si="9"/>
        <v>32.645618785115573</v>
      </c>
      <c r="Q26" s="87">
        <f t="shared" si="9"/>
        <v>34.200127620833229</v>
      </c>
      <c r="R26" s="87">
        <f>SUM(R27:R30)</f>
        <v>32.759341224299042</v>
      </c>
      <c r="S26" s="87">
        <f t="shared" si="9"/>
        <v>31.734238680205586</v>
      </c>
      <c r="T26" s="87">
        <f t="shared" si="9"/>
        <v>31.138736723196718</v>
      </c>
      <c r="U26" s="87">
        <f t="shared" si="9"/>
        <v>30.863316237560063</v>
      </c>
      <c r="V26" s="87">
        <f t="shared" si="9"/>
        <v>32.768599100136214</v>
      </c>
      <c r="W26" s="87">
        <f t="shared" si="9"/>
        <v>28.883289471920669</v>
      </c>
      <c r="X26" s="87">
        <f t="shared" si="9"/>
        <v>28.78802585598871</v>
      </c>
      <c r="Y26" s="87">
        <f t="shared" si="9"/>
        <v>28.53514387732379</v>
      </c>
      <c r="Z26" s="87">
        <f t="shared" si="9"/>
        <v>28.318926718966779</v>
      </c>
      <c r="AA26" s="87">
        <f t="shared" si="9"/>
        <v>28.162599281100199</v>
      </c>
      <c r="AB26" s="87">
        <f t="shared" si="9"/>
        <v>28.00771525174946</v>
      </c>
      <c r="AC26" s="87">
        <f t="shared" si="9"/>
        <v>27.855120414379567</v>
      </c>
      <c r="AD26" s="87">
        <f t="shared" si="9"/>
        <v>27.681944498599428</v>
      </c>
      <c r="AE26" s="87">
        <f t="shared" si="9"/>
        <v>27.504770420319996</v>
      </c>
      <c r="AF26" s="87">
        <f t="shared" si="9"/>
        <v>27.320247761099168</v>
      </c>
      <c r="AG26" s="87">
        <f t="shared" si="9"/>
        <v>27.153149268588493</v>
      </c>
      <c r="AH26" s="87">
        <f t="shared" si="9"/>
        <v>26.984901602256691</v>
      </c>
      <c r="AI26" s="87">
        <f t="shared" si="9"/>
        <v>26.817717906636624</v>
      </c>
      <c r="AJ26" s="87">
        <f t="shared" si="9"/>
        <v>26.66579221257221</v>
      </c>
      <c r="AK26" s="87">
        <f t="shared" si="9"/>
        <v>26.527646359645498</v>
      </c>
      <c r="AL26" s="87">
        <f t="shared" si="9"/>
        <v>26.383189558099509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4.2815101914292626</v>
      </c>
      <c r="N27" s="11">
        <v>3.6121131488501619</v>
      </c>
      <c r="O27" s="11">
        <v>4.1189435458036163</v>
      </c>
      <c r="P27" s="11">
        <v>4.2963732499731169</v>
      </c>
      <c r="Q27" s="11">
        <v>4.4952655473499785</v>
      </c>
      <c r="R27" s="11">
        <v>3.9863019213236006</v>
      </c>
      <c r="S27" s="11">
        <v>3.9651712009829367</v>
      </c>
      <c r="T27" s="11">
        <v>3.63632097505677</v>
      </c>
      <c r="U27" s="11">
        <v>3.4726447124877979</v>
      </c>
      <c r="V27" s="11">
        <v>4.0469041836870749</v>
      </c>
      <c r="W27" s="11">
        <v>3.8790587985688894</v>
      </c>
      <c r="X27" s="11">
        <v>3.7356584039906457</v>
      </c>
      <c r="Y27" s="11">
        <v>3.7364305182876616</v>
      </c>
      <c r="Z27" s="11">
        <v>3.7732200733656112</v>
      </c>
      <c r="AA27" s="11">
        <v>3.8140503387367368</v>
      </c>
      <c r="AB27" s="11">
        <v>3.842750391747328</v>
      </c>
      <c r="AC27" s="11">
        <v>3.8684590611045073</v>
      </c>
      <c r="AD27" s="11">
        <v>3.8918198328801243</v>
      </c>
      <c r="AE27" s="11">
        <v>3.9133945680712827</v>
      </c>
      <c r="AF27" s="11">
        <v>3.9346022434631935</v>
      </c>
      <c r="AG27" s="11">
        <v>3.9566241307566679</v>
      </c>
      <c r="AH27" s="11">
        <v>3.9751508669718074</v>
      </c>
      <c r="AI27" s="11">
        <v>3.9952633272642522</v>
      </c>
      <c r="AJ27" s="11">
        <v>4.0183641800052614</v>
      </c>
      <c r="AK27" s="11">
        <v>4.0427909681754297</v>
      </c>
      <c r="AL27" s="11">
        <v>4.066832944415907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11.922939666598436</v>
      </c>
      <c r="N28" s="11">
        <v>11.35145356783495</v>
      </c>
      <c r="O28" s="11">
        <v>11.676373587710607</v>
      </c>
      <c r="P28" s="11">
        <v>11.267906108004372</v>
      </c>
      <c r="Q28" s="11">
        <v>12.263761478944396</v>
      </c>
      <c r="R28" s="11">
        <v>11.897006590629855</v>
      </c>
      <c r="S28" s="11">
        <v>11.212721838979096</v>
      </c>
      <c r="T28" s="11">
        <v>11.316427800931493</v>
      </c>
      <c r="U28" s="11">
        <v>11.356183796558675</v>
      </c>
      <c r="V28" s="11">
        <v>12.457807997275252</v>
      </c>
      <c r="W28" s="11">
        <v>10.469485954910363</v>
      </c>
      <c r="X28" s="11">
        <v>10.276572676384607</v>
      </c>
      <c r="Y28" s="11">
        <v>10.1295656167625</v>
      </c>
      <c r="Z28" s="11">
        <v>10.007456287409955</v>
      </c>
      <c r="AA28" s="11">
        <v>9.904864601026441</v>
      </c>
      <c r="AB28" s="11">
        <v>9.805930881689898</v>
      </c>
      <c r="AC28" s="11">
        <v>9.7058455865018356</v>
      </c>
      <c r="AD28" s="11">
        <v>9.6017235851589842</v>
      </c>
      <c r="AE28" s="11">
        <v>9.5015921175808842</v>
      </c>
      <c r="AF28" s="11">
        <v>9.4032346831691438</v>
      </c>
      <c r="AG28" s="11">
        <v>9.3110165323953229</v>
      </c>
      <c r="AH28" s="11">
        <v>9.2174374968806809</v>
      </c>
      <c r="AI28" s="11">
        <v>9.1236398990960144</v>
      </c>
      <c r="AJ28" s="11">
        <v>9.0303113410749294</v>
      </c>
      <c r="AK28" s="11">
        <v>8.9363495390091678</v>
      </c>
      <c r="AL28" s="11">
        <v>8.8476950473204781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10.739121341789904</v>
      </c>
      <c r="N29" s="11">
        <v>9.5234836227424591</v>
      </c>
      <c r="O29" s="11">
        <v>11.092065532697021</v>
      </c>
      <c r="P29" s="11">
        <v>9.8661716092461607</v>
      </c>
      <c r="Q29" s="11">
        <v>10.170522542085505</v>
      </c>
      <c r="R29" s="11">
        <v>9.4122050481344299</v>
      </c>
      <c r="S29" s="11">
        <v>8.9458314582150358</v>
      </c>
      <c r="T29" s="11">
        <v>9.0624394531824191</v>
      </c>
      <c r="U29" s="11">
        <v>9.2527512084234722</v>
      </c>
      <c r="V29" s="11">
        <v>9.8405118721169753</v>
      </c>
      <c r="W29" s="11">
        <v>8.3130552293061246</v>
      </c>
      <c r="X29" s="11">
        <v>8.7211874937975242</v>
      </c>
      <c r="Y29" s="11">
        <v>8.6418389062649599</v>
      </c>
      <c r="Z29" s="11">
        <v>8.5397747580274395</v>
      </c>
      <c r="AA29" s="11">
        <v>8.4672339018374352</v>
      </c>
      <c r="AB29" s="11">
        <v>8.4085476341001133</v>
      </c>
      <c r="AC29" s="11">
        <v>8.344778163093407</v>
      </c>
      <c r="AD29" s="11">
        <v>8.2782697799952949</v>
      </c>
      <c r="AE29" s="11">
        <v>8.2088013348939928</v>
      </c>
      <c r="AF29" s="11">
        <v>8.1346471824861606</v>
      </c>
      <c r="AG29" s="11">
        <v>8.0647729554867791</v>
      </c>
      <c r="AH29" s="11">
        <v>7.9966649734320034</v>
      </c>
      <c r="AI29" s="11">
        <v>7.9322571478637611</v>
      </c>
      <c r="AJ29" s="11">
        <v>7.8703835380806595</v>
      </c>
      <c r="AK29" s="11">
        <v>7.8020959583978122</v>
      </c>
      <c r="AL29" s="11">
        <v>7.7340028980102549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6.9064709312883528</v>
      </c>
      <c r="N30" s="11">
        <v>6.9356869981773928</v>
      </c>
      <c r="O30" s="11">
        <v>7.4285196066465833</v>
      </c>
      <c r="P30" s="11">
        <v>7.215167817891925</v>
      </c>
      <c r="Q30" s="11">
        <v>7.2705780524533425</v>
      </c>
      <c r="R30" s="11">
        <v>7.4638276642111565</v>
      </c>
      <c r="S30" s="11">
        <v>7.6105141820285169</v>
      </c>
      <c r="T30" s="11">
        <v>7.1235484940260347</v>
      </c>
      <c r="U30" s="11">
        <v>6.7817365200901207</v>
      </c>
      <c r="V30" s="11">
        <v>6.4233750470569122</v>
      </c>
      <c r="W30" s="11">
        <v>6.2216894891352954</v>
      </c>
      <c r="X30" s="11">
        <v>6.0546072818159322</v>
      </c>
      <c r="Y30" s="11">
        <v>6.0273088360086664</v>
      </c>
      <c r="Z30" s="11">
        <v>5.9984756001637711</v>
      </c>
      <c r="AA30" s="11">
        <v>5.9764504394995868</v>
      </c>
      <c r="AB30" s="11">
        <v>5.950486344212119</v>
      </c>
      <c r="AC30" s="11">
        <v>5.936037603679817</v>
      </c>
      <c r="AD30" s="11">
        <v>5.910131300565026</v>
      </c>
      <c r="AE30" s="11">
        <v>5.8809823997738384</v>
      </c>
      <c r="AF30" s="11">
        <v>5.8477636519806691</v>
      </c>
      <c r="AG30" s="11">
        <v>5.820735649949726</v>
      </c>
      <c r="AH30" s="11">
        <v>5.7956482649721996</v>
      </c>
      <c r="AI30" s="11">
        <v>5.7665575324125928</v>
      </c>
      <c r="AJ30" s="11">
        <v>5.746733153411359</v>
      </c>
      <c r="AK30" s="11">
        <v>5.7464098940630892</v>
      </c>
      <c r="AL30" s="11">
        <v>5.7346586683528704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25.859659503016807</v>
      </c>
      <c r="N32" s="87">
        <f t="shared" si="10"/>
        <v>24.2791237168367</v>
      </c>
      <c r="O32" s="87">
        <f t="shared" si="10"/>
        <v>24.81223449098227</v>
      </c>
      <c r="P32" s="87">
        <f t="shared" si="10"/>
        <v>25.681838698970576</v>
      </c>
      <c r="Q32" s="87">
        <f t="shared" si="10"/>
        <v>27.360025054871215</v>
      </c>
      <c r="R32" s="87">
        <f t="shared" si="10"/>
        <v>27.260272574024544</v>
      </c>
      <c r="S32" s="87">
        <f t="shared" si="10"/>
        <v>25.936188301431351</v>
      </c>
      <c r="T32" s="87">
        <f t="shared" si="10"/>
        <v>25.718816253888814</v>
      </c>
      <c r="U32" s="87">
        <f t="shared" si="10"/>
        <v>25.815034181240538</v>
      </c>
      <c r="V32" s="87">
        <f t="shared" si="10"/>
        <v>25.943112678774881</v>
      </c>
      <c r="W32" s="87">
        <f t="shared" si="10"/>
        <v>24.861829722054964</v>
      </c>
      <c r="X32" s="87">
        <f t="shared" si="10"/>
        <v>25.582360428868153</v>
      </c>
      <c r="Y32" s="87">
        <f t="shared" si="10"/>
        <v>25.893344975295697</v>
      </c>
      <c r="Z32" s="87">
        <f t="shared" si="10"/>
        <v>26.229530836418547</v>
      </c>
      <c r="AA32" s="87">
        <f t="shared" si="10"/>
        <v>26.597200084422884</v>
      </c>
      <c r="AB32" s="87">
        <f t="shared" si="10"/>
        <v>26.908785027944376</v>
      </c>
      <c r="AC32" s="87">
        <f t="shared" si="10"/>
        <v>27.198763181847131</v>
      </c>
      <c r="AD32" s="87">
        <f t="shared" si="10"/>
        <v>27.482857675485839</v>
      </c>
      <c r="AE32" s="87">
        <f t="shared" ref="AE32" si="11">SUM(AE33:AE35)</f>
        <v>27.739026636458412</v>
      </c>
      <c r="AF32" s="87">
        <f t="shared" ref="AF32" si="12">SUM(AF33:AF35)</f>
        <v>28.014300766919682</v>
      </c>
      <c r="AG32" s="87">
        <f t="shared" ref="AG32" si="13">SUM(AG33:AG35)</f>
        <v>28.30084408056555</v>
      </c>
      <c r="AH32" s="87">
        <f t="shared" ref="AH32" si="14">SUM(AH33:AH35)</f>
        <v>28.598052944776466</v>
      </c>
      <c r="AI32" s="87">
        <f t="shared" ref="AI32" si="15">SUM(AI33:AI35)</f>
        <v>28.894908601400697</v>
      </c>
      <c r="AJ32" s="87">
        <f t="shared" ref="AJ32" si="16">SUM(AJ33:AJ35)</f>
        <v>29.180739248369299</v>
      </c>
      <c r="AK32" s="87">
        <f t="shared" ref="AK32" si="17">SUM(AK33:AK35)</f>
        <v>29.458240331167019</v>
      </c>
      <c r="AL32" s="87">
        <f t="shared" ref="AL32" si="18">SUM(AL33:AL35)</f>
        <v>29.725477033502777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20.006088509569132</v>
      </c>
      <c r="N33" s="11">
        <v>18.162937633735194</v>
      </c>
      <c r="O33" s="11">
        <v>18.516394504400182</v>
      </c>
      <c r="P33" s="11">
        <v>19.664695165672946</v>
      </c>
      <c r="Q33" s="11">
        <v>20.770185466991897</v>
      </c>
      <c r="R33" s="11">
        <v>20.725183578513199</v>
      </c>
      <c r="S33" s="11">
        <v>20.101817755442738</v>
      </c>
      <c r="T33" s="11">
        <v>19.828270886678514</v>
      </c>
      <c r="U33" s="11">
        <v>19.588045955812575</v>
      </c>
      <c r="V33" s="11">
        <v>19.383813481317226</v>
      </c>
      <c r="W33" s="11">
        <v>19.139708553317099</v>
      </c>
      <c r="X33" s="11">
        <v>20.024770865186063</v>
      </c>
      <c r="Y33" s="11">
        <v>20.343537813136347</v>
      </c>
      <c r="Z33" s="11">
        <v>20.666279240129608</v>
      </c>
      <c r="AA33" s="11">
        <v>21.002922965111381</v>
      </c>
      <c r="AB33" s="11">
        <v>21.29847690236447</v>
      </c>
      <c r="AC33" s="11">
        <v>21.581856068335515</v>
      </c>
      <c r="AD33" s="11">
        <v>21.860996285175453</v>
      </c>
      <c r="AE33" s="11">
        <v>22.112539510029048</v>
      </c>
      <c r="AF33" s="11">
        <v>22.379159599101907</v>
      </c>
      <c r="AG33" s="11">
        <v>22.655373973764672</v>
      </c>
      <c r="AH33" s="11">
        <v>22.943329257132941</v>
      </c>
      <c r="AI33" s="11">
        <v>23.234304074009202</v>
      </c>
      <c r="AJ33" s="11">
        <v>23.508618634260586</v>
      </c>
      <c r="AK33" s="11">
        <v>23.772250751343712</v>
      </c>
      <c r="AL33" s="11">
        <v>24.027208548933981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5.4650445506001484</v>
      </c>
      <c r="N34" s="11">
        <v>5.8402707307502162</v>
      </c>
      <c r="O34" s="11">
        <v>6.0217926083156277</v>
      </c>
      <c r="P34" s="11">
        <v>5.7749219781874848</v>
      </c>
      <c r="Q34" s="11">
        <v>6.3235329464782044</v>
      </c>
      <c r="R34" s="11">
        <v>6.2793451358129992</v>
      </c>
      <c r="S34" s="11">
        <v>5.6117511924366497</v>
      </c>
      <c r="T34" s="11">
        <v>5.6650252360296829</v>
      </c>
      <c r="U34" s="11">
        <v>5.9942358396520969</v>
      </c>
      <c r="V34" s="11">
        <v>6.3387349295005206</v>
      </c>
      <c r="W34" s="11">
        <v>5.4401010462431918</v>
      </c>
      <c r="X34" s="11">
        <v>5.3491318370091037</v>
      </c>
      <c r="Y34" s="11">
        <v>5.3398367303788259</v>
      </c>
      <c r="Z34" s="11">
        <v>5.3510825692327932</v>
      </c>
      <c r="AA34" s="11">
        <v>5.3794819138480339</v>
      </c>
      <c r="AB34" s="11">
        <v>5.3924847653527079</v>
      </c>
      <c r="AC34" s="11">
        <v>5.3966508187110245</v>
      </c>
      <c r="AD34" s="11">
        <v>5.3992287258852132</v>
      </c>
      <c r="AE34" s="11">
        <v>5.4018720101718642</v>
      </c>
      <c r="AF34" s="11">
        <v>5.4077531458146053</v>
      </c>
      <c r="AG34" s="11">
        <v>5.4157760829398054</v>
      </c>
      <c r="AH34" s="11">
        <v>5.4227651376495807</v>
      </c>
      <c r="AI34" s="11">
        <v>5.426688112642033</v>
      </c>
      <c r="AJ34" s="11">
        <v>5.4354820265910915</v>
      </c>
      <c r="AK34" s="11">
        <v>5.4474057445835458</v>
      </c>
      <c r="AL34" s="11">
        <v>5.4569300979818145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0.38852644284752708</v>
      </c>
      <c r="N35" s="11">
        <v>0.27591535235129072</v>
      </c>
      <c r="O35" s="11">
        <v>0.27404737826646092</v>
      </c>
      <c r="P35" s="11">
        <v>0.24222155511014665</v>
      </c>
      <c r="Q35" s="11">
        <v>0.26630664140111571</v>
      </c>
      <c r="R35" s="11">
        <v>0.25574385969834512</v>
      </c>
      <c r="S35" s="11">
        <v>0.22261935355196216</v>
      </c>
      <c r="T35" s="11">
        <v>0.22552013118062059</v>
      </c>
      <c r="U35" s="11">
        <v>0.23275238577586502</v>
      </c>
      <c r="V35" s="11">
        <v>0.22056426795713333</v>
      </c>
      <c r="W35" s="11">
        <v>0.28202012249467306</v>
      </c>
      <c r="X35" s="11">
        <v>0.20845772667298496</v>
      </c>
      <c r="Y35" s="11">
        <v>0.20997043178052677</v>
      </c>
      <c r="Z35" s="11">
        <v>0.21216902705614377</v>
      </c>
      <c r="AA35" s="11">
        <v>0.21479520546347181</v>
      </c>
      <c r="AB35" s="11">
        <v>0.2178233602271954</v>
      </c>
      <c r="AC35" s="11">
        <v>0.22025629480059361</v>
      </c>
      <c r="AD35" s="11">
        <v>0.22263266442517493</v>
      </c>
      <c r="AE35" s="11">
        <v>0.22461511625749964</v>
      </c>
      <c r="AF35" s="11">
        <v>0.22738802200316954</v>
      </c>
      <c r="AG35" s="11">
        <v>0.22969402386107668</v>
      </c>
      <c r="AH35" s="11">
        <v>0.23195854999394341</v>
      </c>
      <c r="AI35" s="11">
        <v>0.23391641474946115</v>
      </c>
      <c r="AJ35" s="11">
        <v>0.23663858751762057</v>
      </c>
      <c r="AK35" s="11">
        <v>0.23858383523976193</v>
      </c>
      <c r="AL35" s="11">
        <v>0.24133838658698262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22.881978476212183</v>
      </c>
      <c r="N37" s="87">
        <f t="shared" ref="N37:AL37" si="19">SUM(N38:N39)</f>
        <v>24.36957140839711</v>
      </c>
      <c r="O37" s="87">
        <f t="shared" si="19"/>
        <v>26.66064678255853</v>
      </c>
      <c r="P37" s="87">
        <f t="shared" si="19"/>
        <v>24.812392216087741</v>
      </c>
      <c r="Q37" s="87">
        <f t="shared" si="19"/>
        <v>25.639745803109026</v>
      </c>
      <c r="R37" s="87">
        <f t="shared" si="19"/>
        <v>25.589339677166404</v>
      </c>
      <c r="S37" s="87">
        <f t="shared" si="19"/>
        <v>25.512009757109535</v>
      </c>
      <c r="T37" s="87">
        <f t="shared" si="19"/>
        <v>25.162555052870758</v>
      </c>
      <c r="U37" s="87">
        <f t="shared" si="19"/>
        <v>25.4724416380115</v>
      </c>
      <c r="V37" s="87">
        <f t="shared" si="19"/>
        <v>26.479025492854813</v>
      </c>
      <c r="W37" s="87">
        <f t="shared" si="19"/>
        <v>25.755682786119479</v>
      </c>
      <c r="X37" s="87">
        <f t="shared" si="19"/>
        <v>25.53461898303151</v>
      </c>
      <c r="Y37" s="87">
        <f t="shared" si="19"/>
        <v>25.619825375437195</v>
      </c>
      <c r="Z37" s="87">
        <f t="shared" si="19"/>
        <v>25.698966416807636</v>
      </c>
      <c r="AA37" s="87">
        <f t="shared" si="19"/>
        <v>25.82676823430609</v>
      </c>
      <c r="AB37" s="87">
        <f t="shared" si="19"/>
        <v>25.896705275821162</v>
      </c>
      <c r="AC37" s="87">
        <f t="shared" si="19"/>
        <v>25.94840972451868</v>
      </c>
      <c r="AD37" s="87">
        <f t="shared" si="19"/>
        <v>25.993155795662322</v>
      </c>
      <c r="AE37" s="87">
        <f t="shared" si="19"/>
        <v>26.032879419205532</v>
      </c>
      <c r="AF37" s="87">
        <f t="shared" si="19"/>
        <v>26.062399526459473</v>
      </c>
      <c r="AG37" s="87">
        <f t="shared" si="19"/>
        <v>26.096284204645261</v>
      </c>
      <c r="AH37" s="87">
        <f t="shared" si="19"/>
        <v>26.111441390448789</v>
      </c>
      <c r="AI37" s="87">
        <f t="shared" si="19"/>
        <v>26.133132509047705</v>
      </c>
      <c r="AJ37" s="87">
        <f t="shared" si="19"/>
        <v>26.151249812952024</v>
      </c>
      <c r="AK37" s="87">
        <f t="shared" si="19"/>
        <v>26.172123613113449</v>
      </c>
      <c r="AL37" s="87">
        <f t="shared" si="19"/>
        <v>26.190353935465964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18.975520924427205</v>
      </c>
      <c r="N38" s="11">
        <v>20.454069551051994</v>
      </c>
      <c r="O38" s="11">
        <v>22.438159696513019</v>
      </c>
      <c r="P38" s="11">
        <v>20.696090364955328</v>
      </c>
      <c r="Q38" s="11">
        <v>21.671041005273302</v>
      </c>
      <c r="R38" s="11">
        <v>21.24550234040171</v>
      </c>
      <c r="S38" s="11">
        <v>21.347020066864399</v>
      </c>
      <c r="T38" s="11">
        <v>20.638479030142101</v>
      </c>
      <c r="U38" s="11">
        <v>20.740769186543321</v>
      </c>
      <c r="V38" s="11">
        <v>21.607904608318083</v>
      </c>
      <c r="W38" s="11">
        <v>20.837314308050786</v>
      </c>
      <c r="X38" s="11">
        <v>19.580919470672107</v>
      </c>
      <c r="Y38" s="11">
        <v>19.581950337412255</v>
      </c>
      <c r="Z38" s="11">
        <v>19.565608318225124</v>
      </c>
      <c r="AA38" s="11">
        <v>19.579511832484567</v>
      </c>
      <c r="AB38" s="11">
        <v>19.549619143310387</v>
      </c>
      <c r="AC38" s="11">
        <v>19.498882782275782</v>
      </c>
      <c r="AD38" s="11">
        <v>19.442020873741747</v>
      </c>
      <c r="AE38" s="11">
        <v>19.372370137735111</v>
      </c>
      <c r="AF38" s="11">
        <v>19.301352996488269</v>
      </c>
      <c r="AG38" s="11">
        <v>19.225861411095828</v>
      </c>
      <c r="AH38" s="11">
        <v>19.129457447865249</v>
      </c>
      <c r="AI38" s="11">
        <v>19.031862238873529</v>
      </c>
      <c r="AJ38" s="11">
        <v>18.940331135600076</v>
      </c>
      <c r="AK38" s="11">
        <v>18.839308756254599</v>
      </c>
      <c r="AL38" s="11">
        <v>18.744630003207263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3.9064575517849791</v>
      </c>
      <c r="N39" s="11">
        <v>3.9155018573451175</v>
      </c>
      <c r="O39" s="11">
        <v>4.2224870860455122</v>
      </c>
      <c r="P39" s="11">
        <v>4.1163018511324116</v>
      </c>
      <c r="Q39" s="11">
        <v>3.9687047978357222</v>
      </c>
      <c r="R39" s="11">
        <v>4.3438373367646923</v>
      </c>
      <c r="S39" s="11">
        <v>4.1649896902451369</v>
      </c>
      <c r="T39" s="11">
        <v>4.5240760227286572</v>
      </c>
      <c r="U39" s="11">
        <v>4.7316724514681789</v>
      </c>
      <c r="V39" s="11">
        <v>4.8711208845367304</v>
      </c>
      <c r="W39" s="11">
        <v>4.9183684780686923</v>
      </c>
      <c r="X39" s="11">
        <v>5.9536995123594023</v>
      </c>
      <c r="Y39" s="11">
        <v>6.0378750380249402</v>
      </c>
      <c r="Z39" s="11">
        <v>6.1333580985825131</v>
      </c>
      <c r="AA39" s="11">
        <v>6.2472564018215238</v>
      </c>
      <c r="AB39" s="11">
        <v>6.3470861325107766</v>
      </c>
      <c r="AC39" s="11">
        <v>6.4495269422428985</v>
      </c>
      <c r="AD39" s="11">
        <v>6.5511349219205739</v>
      </c>
      <c r="AE39" s="11">
        <v>6.6605092814704223</v>
      </c>
      <c r="AF39" s="11">
        <v>6.7610465299712015</v>
      </c>
      <c r="AG39" s="11">
        <v>6.8704227935494346</v>
      </c>
      <c r="AH39" s="11">
        <v>6.9819839425835379</v>
      </c>
      <c r="AI39" s="11">
        <v>7.1012702701741768</v>
      </c>
      <c r="AJ39" s="11">
        <v>7.2109186773519482</v>
      </c>
      <c r="AK39" s="11">
        <v>7.3328148568588478</v>
      </c>
      <c r="AL39" s="11">
        <v>7.4457239322587023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21.997269675942622</v>
      </c>
      <c r="N41" s="87">
        <f t="shared" ref="N41" si="20">SUM(N42:N43)</f>
        <v>20.984939365475434</v>
      </c>
      <c r="O41" s="87">
        <f t="shared" ref="O41" si="21">SUM(O42:O43)</f>
        <v>21.540526656794007</v>
      </c>
      <c r="P41" s="87">
        <f t="shared" ref="P41" si="22">SUM(P42:P43)</f>
        <v>20.618608982950136</v>
      </c>
      <c r="Q41" s="87">
        <f t="shared" ref="Q41" si="23">SUM(Q42:Q43)</f>
        <v>21.947143404413175</v>
      </c>
      <c r="R41" s="87">
        <f t="shared" ref="R41" si="24">SUM(R42:R43)</f>
        <v>21.44305416178068</v>
      </c>
      <c r="S41" s="87">
        <f t="shared" ref="S41" si="25">SUM(S42:S43)</f>
        <v>21.998687024686106</v>
      </c>
      <c r="T41" s="87">
        <f t="shared" ref="T41" si="26">SUM(T42:T43)</f>
        <v>21.374436295647591</v>
      </c>
      <c r="U41" s="87">
        <f t="shared" ref="U41" si="27">SUM(U42:U43)</f>
        <v>21.933291638526043</v>
      </c>
      <c r="V41" s="87">
        <f t="shared" ref="V41" si="28">SUM(V42:V43)</f>
        <v>22.135952205848675</v>
      </c>
      <c r="W41" s="87">
        <f t="shared" ref="W41" si="29">SUM(W42:W43)</f>
        <v>19.442506224128561</v>
      </c>
      <c r="X41" s="87">
        <f t="shared" ref="X41" si="30">SUM(X42:X43)</f>
        <v>21.381616458378968</v>
      </c>
      <c r="Y41" s="87">
        <f t="shared" ref="Y41" si="31">SUM(Y42:Y43)</f>
        <v>21.220130587607905</v>
      </c>
      <c r="Z41" s="87">
        <f t="shared" ref="Z41" si="32">SUM(Z42:Z43)</f>
        <v>21.120697230999816</v>
      </c>
      <c r="AA41" s="87">
        <f t="shared" ref="AA41" si="33">SUM(AA42:AA43)</f>
        <v>21.053117802017361</v>
      </c>
      <c r="AB41" s="87">
        <f t="shared" ref="AB41" si="34">SUM(AB42:AB43)</f>
        <v>21.00552111297851</v>
      </c>
      <c r="AC41" s="87">
        <f t="shared" ref="AC41" si="35">SUM(AC42:AC43)</f>
        <v>20.937800216303415</v>
      </c>
      <c r="AD41" s="87">
        <f t="shared" ref="AD41" si="36">SUM(AD42:AD43)</f>
        <v>20.854204724316972</v>
      </c>
      <c r="AE41" s="87">
        <f t="shared" ref="AE41" si="37">SUM(AE42:AE43)</f>
        <v>20.780029375505055</v>
      </c>
      <c r="AF41" s="87">
        <f t="shared" ref="AF41" si="38">SUM(AF42:AF43)</f>
        <v>20.705770545422887</v>
      </c>
      <c r="AG41" s="87">
        <f t="shared" ref="AG41" si="39">SUM(AG42:AG43)</f>
        <v>20.650120236332629</v>
      </c>
      <c r="AH41" s="87">
        <f t="shared" ref="AH41" si="40">SUM(AH42:AH43)</f>
        <v>20.593150126655832</v>
      </c>
      <c r="AI41" s="87">
        <f t="shared" ref="AI41" si="41">SUM(AI42:AI43)</f>
        <v>20.528908329339451</v>
      </c>
      <c r="AJ41" s="87">
        <f t="shared" ref="AJ41" si="42">SUM(AJ42:AJ43)</f>
        <v>20.455195989034955</v>
      </c>
      <c r="AK41" s="87">
        <f t="shared" ref="AK41" si="43">SUM(AK42:AK43)</f>
        <v>20.395009734753899</v>
      </c>
      <c r="AL41" s="87">
        <f t="shared" ref="AL41" si="44">SUM(AL42:AL43)</f>
        <v>20.34096566004386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9.67174890721477</v>
      </c>
      <c r="N42" s="11">
        <v>8.8672023209205175</v>
      </c>
      <c r="O42" s="11">
        <v>9.3769585453858664</v>
      </c>
      <c r="P42" s="11">
        <v>9.5887775168184231</v>
      </c>
      <c r="Q42" s="11">
        <v>9.5548742321765836</v>
      </c>
      <c r="R42" s="11">
        <v>9.7316136421826958</v>
      </c>
      <c r="S42" s="11">
        <v>9.2525715853440929</v>
      </c>
      <c r="T42" s="11">
        <v>9.2407493247634207</v>
      </c>
      <c r="U42" s="11">
        <v>9.4560346050218431</v>
      </c>
      <c r="V42" s="11">
        <v>9.1955144359487857</v>
      </c>
      <c r="W42" s="11">
        <v>7.8155462379864504</v>
      </c>
      <c r="X42" s="11">
        <v>9.2296683082148814</v>
      </c>
      <c r="Y42" s="11">
        <v>9.0986960861316781</v>
      </c>
      <c r="Z42" s="11">
        <v>9.0082364955087293</v>
      </c>
      <c r="AA42" s="11">
        <v>8.9210809172493821</v>
      </c>
      <c r="AB42" s="11">
        <v>8.8595939937148671</v>
      </c>
      <c r="AC42" s="11">
        <v>8.7887211068208231</v>
      </c>
      <c r="AD42" s="11">
        <v>8.705444615268723</v>
      </c>
      <c r="AE42" s="11">
        <v>8.6280146440526853</v>
      </c>
      <c r="AF42" s="11">
        <v>8.5488420058904051</v>
      </c>
      <c r="AG42" s="11">
        <v>8.4770355820795817</v>
      </c>
      <c r="AH42" s="11">
        <v>8.4027931827479136</v>
      </c>
      <c r="AI42" s="11">
        <v>8.3208752558391001</v>
      </c>
      <c r="AJ42" s="11">
        <v>8.2335136585920345</v>
      </c>
      <c r="AK42" s="11">
        <v>8.1648083070030442</v>
      </c>
      <c r="AL42" s="11">
        <v>8.1017205928830762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12.325520768727852</v>
      </c>
      <c r="N43" s="11">
        <v>12.117737044554918</v>
      </c>
      <c r="O43" s="11">
        <v>12.163568111408141</v>
      </c>
      <c r="P43" s="11">
        <v>11.029831466131711</v>
      </c>
      <c r="Q43" s="11">
        <v>12.392269172236594</v>
      </c>
      <c r="R43" s="11">
        <v>11.711440519597982</v>
      </c>
      <c r="S43" s="11">
        <v>12.746115439342013</v>
      </c>
      <c r="T43" s="11">
        <v>12.13368697088417</v>
      </c>
      <c r="U43" s="11">
        <v>12.4772570335042</v>
      </c>
      <c r="V43" s="11">
        <v>12.940437769899889</v>
      </c>
      <c r="W43" s="11">
        <v>11.626959986142111</v>
      </c>
      <c r="X43" s="11">
        <v>12.151948150164086</v>
      </c>
      <c r="Y43" s="11">
        <v>12.121434501476228</v>
      </c>
      <c r="Z43" s="11">
        <v>12.112460735491085</v>
      </c>
      <c r="AA43" s="11">
        <v>12.132036884767977</v>
      </c>
      <c r="AB43" s="11">
        <v>12.145927119263643</v>
      </c>
      <c r="AC43" s="11">
        <v>12.149079109482592</v>
      </c>
      <c r="AD43" s="11">
        <v>12.148760109048251</v>
      </c>
      <c r="AE43" s="11">
        <v>12.15201473145237</v>
      </c>
      <c r="AF43" s="11">
        <v>12.156928539532482</v>
      </c>
      <c r="AG43" s="11">
        <v>12.173084654253048</v>
      </c>
      <c r="AH43" s="11">
        <v>12.190356943907918</v>
      </c>
      <c r="AI43" s="11">
        <v>12.208033073500353</v>
      </c>
      <c r="AJ43" s="11">
        <v>12.221682330442922</v>
      </c>
      <c r="AK43" s="11">
        <v>12.230201427750853</v>
      </c>
      <c r="AL43" s="11">
        <v>12.239245067160784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32.156760839214144</v>
      </c>
      <c r="N45" s="87">
        <f t="shared" ref="N45" si="45">SUM(N46:N47)</f>
        <v>32.226342912653919</v>
      </c>
      <c r="O45" s="87">
        <f t="shared" ref="O45" si="46">SUM(O46:O47)</f>
        <v>32.255387741531422</v>
      </c>
      <c r="P45" s="87">
        <f t="shared" ref="P45" si="47">SUM(P46:P47)</f>
        <v>32.497637033722206</v>
      </c>
      <c r="Q45" s="87">
        <f t="shared" ref="Q45" si="48">SUM(Q46:Q47)</f>
        <v>34.785297666542263</v>
      </c>
      <c r="R45" s="87">
        <f t="shared" ref="R45" si="49">SUM(R46:R47)</f>
        <v>34.80707889213825</v>
      </c>
      <c r="S45" s="87">
        <f t="shared" ref="S45" si="50">SUM(S46:S47)</f>
        <v>36.213509660622805</v>
      </c>
      <c r="T45" s="87">
        <f t="shared" ref="T45" si="51">SUM(T46:T47)</f>
        <v>32.078030114750248</v>
      </c>
      <c r="U45" s="87">
        <f t="shared" ref="U45" si="52">SUM(U46:U47)</f>
        <v>33.109800319614045</v>
      </c>
      <c r="V45" s="87">
        <f t="shared" ref="V45" si="53">SUM(V46:V47)</f>
        <v>34.638617850242312</v>
      </c>
      <c r="W45" s="87">
        <f t="shared" ref="W45" si="54">SUM(W46:W47)</f>
        <v>30.965125926523577</v>
      </c>
      <c r="X45" s="87">
        <f t="shared" ref="X45" si="55">SUM(X46:X47)</f>
        <v>31.143057077898433</v>
      </c>
      <c r="Y45" s="87">
        <f t="shared" ref="Y45" si="56">SUM(Y46:Y47)</f>
        <v>31.33739990127318</v>
      </c>
      <c r="Z45" s="87">
        <f t="shared" ref="Z45" si="57">SUM(Z46:Z47)</f>
        <v>31.432950946134191</v>
      </c>
      <c r="AA45" s="87">
        <f t="shared" ref="AA45" si="58">SUM(AA46:AA47)</f>
        <v>31.589907023991586</v>
      </c>
      <c r="AB45" s="87">
        <f t="shared" ref="AB45" si="59">SUM(AB46:AB47)</f>
        <v>31.6264229344882</v>
      </c>
      <c r="AC45" s="87">
        <f t="shared" ref="AC45" si="60">SUM(AC46:AC47)</f>
        <v>31.616553260084579</v>
      </c>
      <c r="AD45" s="87">
        <f t="shared" ref="AD45" si="61">SUM(AD46:AD47)</f>
        <v>31.591402189703206</v>
      </c>
      <c r="AE45" s="87">
        <f t="shared" ref="AE45" si="62">SUM(AE46:AE47)</f>
        <v>31.542315188540421</v>
      </c>
      <c r="AF45" s="87">
        <f t="shared" ref="AF45" si="63">SUM(AF46:AF47)</f>
        <v>31.483250601958414</v>
      </c>
      <c r="AG45" s="87">
        <f t="shared" ref="AG45" si="64">SUM(AG46:AG47)</f>
        <v>31.422873980726177</v>
      </c>
      <c r="AH45" s="87">
        <f t="shared" ref="AH45" si="65">SUM(AH46:AH47)</f>
        <v>31.348517521201753</v>
      </c>
      <c r="AI45" s="87">
        <f t="shared" ref="AI45" si="66">SUM(AI46:AI47)</f>
        <v>31.263603114623297</v>
      </c>
      <c r="AJ45" s="87">
        <f t="shared" ref="AJ45" si="67">SUM(AJ46:AJ47)</f>
        <v>31.18437701089222</v>
      </c>
      <c r="AK45" s="87">
        <f t="shared" ref="AK45" si="68">SUM(AK46:AK47)</f>
        <v>31.114424516733447</v>
      </c>
      <c r="AL45" s="87">
        <f t="shared" ref="AL45" si="69">SUM(AL46:AL47)</f>
        <v>31.038143069335899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4.9843672141016686</v>
      </c>
      <c r="N46" s="11">
        <v>4.8030351189470295</v>
      </c>
      <c r="O46" s="11">
        <v>5.1099917190208792</v>
      </c>
      <c r="P46" s="11">
        <v>5.0954560818329053</v>
      </c>
      <c r="Q46" s="11">
        <v>5.2700056645886111</v>
      </c>
      <c r="R46" s="11">
        <v>5.4396012405179484</v>
      </c>
      <c r="S46" s="11">
        <v>5.4724026669557233</v>
      </c>
      <c r="T46" s="11">
        <v>4.6692908628376548</v>
      </c>
      <c r="U46" s="11">
        <v>4.9122150617395288</v>
      </c>
      <c r="V46" s="11">
        <v>4.9923162006738888</v>
      </c>
      <c r="W46" s="11">
        <v>4.1662085875558184</v>
      </c>
      <c r="X46" s="11">
        <v>3.5441270010436114</v>
      </c>
      <c r="Y46" s="11">
        <v>3.5193211581163122</v>
      </c>
      <c r="Z46" s="11">
        <v>3.491421094931451</v>
      </c>
      <c r="AA46" s="11">
        <v>3.4690736064088701</v>
      </c>
      <c r="AB46" s="11">
        <v>3.4448950691990317</v>
      </c>
      <c r="AC46" s="11">
        <v>3.4195619877510457</v>
      </c>
      <c r="AD46" s="11">
        <v>3.3942286042433554</v>
      </c>
      <c r="AE46" s="11">
        <v>3.3704913099770279</v>
      </c>
      <c r="AF46" s="11">
        <v>3.3455089324054375</v>
      </c>
      <c r="AG46" s="11">
        <v>3.3221010249279823</v>
      </c>
      <c r="AH46" s="11">
        <v>3.3005398979022185</v>
      </c>
      <c r="AI46" s="11">
        <v>3.2805561876741831</v>
      </c>
      <c r="AJ46" s="11">
        <v>3.2606007541770228</v>
      </c>
      <c r="AK46" s="11">
        <v>3.2400406556255534</v>
      </c>
      <c r="AL46" s="11">
        <v>3.2200881171715419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27.172393625112473</v>
      </c>
      <c r="N47" s="11">
        <v>27.42330779370689</v>
      </c>
      <c r="O47" s="11">
        <v>27.145396022510543</v>
      </c>
      <c r="P47" s="11">
        <v>27.402180951889299</v>
      </c>
      <c r="Q47" s="11">
        <v>29.515292001953654</v>
      </c>
      <c r="R47" s="11">
        <v>29.367477651620302</v>
      </c>
      <c r="S47" s="11">
        <v>30.741106993667078</v>
      </c>
      <c r="T47" s="11">
        <v>27.408739251912596</v>
      </c>
      <c r="U47" s="11">
        <v>28.197585257874518</v>
      </c>
      <c r="V47" s="11">
        <v>29.646301649568425</v>
      </c>
      <c r="W47" s="11">
        <v>26.798917338967758</v>
      </c>
      <c r="X47" s="11">
        <v>27.59893007685482</v>
      </c>
      <c r="Y47" s="11">
        <v>27.818078743156867</v>
      </c>
      <c r="Z47" s="11">
        <v>27.941529851202741</v>
      </c>
      <c r="AA47" s="11">
        <v>28.120833417582716</v>
      </c>
      <c r="AB47" s="11">
        <v>28.181527865289169</v>
      </c>
      <c r="AC47" s="11">
        <v>28.196991272333534</v>
      </c>
      <c r="AD47" s="11">
        <v>28.197173585459851</v>
      </c>
      <c r="AE47" s="11">
        <v>28.171823878563394</v>
      </c>
      <c r="AF47" s="11">
        <v>28.137741669552977</v>
      </c>
      <c r="AG47" s="11">
        <v>28.100772955798195</v>
      </c>
      <c r="AH47" s="11">
        <v>28.047977623299534</v>
      </c>
      <c r="AI47" s="11">
        <v>27.983046926949115</v>
      </c>
      <c r="AJ47" s="11">
        <v>27.923776256715197</v>
      </c>
      <c r="AK47" s="11">
        <v>27.874383861107894</v>
      </c>
      <c r="AL47" s="11">
        <v>27.818054952164356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257.17999999999995</v>
      </c>
      <c r="N49" s="87">
        <f t="shared" si="70"/>
        <v>252.36900000000009</v>
      </c>
      <c r="O49" s="87">
        <f t="shared" si="70"/>
        <v>264.11999999999989</v>
      </c>
      <c r="P49" s="87">
        <f t="shared" si="70"/>
        <v>261.04900000000009</v>
      </c>
      <c r="Q49" s="87">
        <f t="shared" si="70"/>
        <v>270.58800000000014</v>
      </c>
      <c r="R49" s="87">
        <f t="shared" si="70"/>
        <v>268.68700000000001</v>
      </c>
      <c r="S49" s="87">
        <f t="shared" si="70"/>
        <v>266.67899999999986</v>
      </c>
      <c r="T49" s="87">
        <f t="shared" si="70"/>
        <v>260.94900000000007</v>
      </c>
      <c r="U49" s="87">
        <f t="shared" si="70"/>
        <v>266.8739999999998</v>
      </c>
      <c r="V49" s="87">
        <f t="shared" si="70"/>
        <v>276.16100000000006</v>
      </c>
      <c r="W49" s="87">
        <f t="shared" si="70"/>
        <v>269.48799999999989</v>
      </c>
      <c r="X49" s="87">
        <f t="shared" si="70"/>
        <v>269.56700000000001</v>
      </c>
      <c r="Y49" s="87">
        <f t="shared" si="70"/>
        <v>270.49500000000012</v>
      </c>
      <c r="Z49" s="87">
        <f t="shared" si="70"/>
        <v>271.78699999999986</v>
      </c>
      <c r="AA49" s="87">
        <f t="shared" si="70"/>
        <v>273.55200000000013</v>
      </c>
      <c r="AB49" s="87">
        <f t="shared" si="70"/>
        <v>274.87099999999998</v>
      </c>
      <c r="AC49" s="87">
        <f t="shared" si="70"/>
        <v>275.98700000000019</v>
      </c>
      <c r="AD49" s="87">
        <f t="shared" si="70"/>
        <v>276.98399999999981</v>
      </c>
      <c r="AE49" s="87">
        <f t="shared" ref="AE49:AL49" si="71">SUM(AE5,AE9,AE15,AE22,AE26,AE32,AE37,AE41,AE45)</f>
        <v>277.97100000000012</v>
      </c>
      <c r="AF49" s="87">
        <f t="shared" si="71"/>
        <v>278.94900000000001</v>
      </c>
      <c r="AG49" s="87">
        <f t="shared" si="71"/>
        <v>280.02999999999997</v>
      </c>
      <c r="AH49" s="87">
        <f t="shared" si="71"/>
        <v>281.08600000000013</v>
      </c>
      <c r="AI49" s="87">
        <f t="shared" si="71"/>
        <v>282.14899999999977</v>
      </c>
      <c r="AJ49" s="87">
        <f t="shared" si="71"/>
        <v>283.23300000000012</v>
      </c>
      <c r="AK49" s="87">
        <f t="shared" si="71"/>
        <v>284.3189999999999</v>
      </c>
      <c r="AL49" s="87">
        <f t="shared" si="71"/>
        <v>285.42900000000003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7.3957329364530783E-2</v>
      </c>
      <c r="N52" s="337">
        <f t="shared" si="73"/>
        <v>8.3347964318572818E-2</v>
      </c>
      <c r="O52" s="337">
        <f t="shared" si="73"/>
        <v>8.506091966657077E-2</v>
      </c>
      <c r="P52" s="337">
        <f t="shared" si="73"/>
        <v>8.392162262382212E-2</v>
      </c>
      <c r="Q52" s="337">
        <f t="shared" si="73"/>
        <v>8.0315729429751057E-2</v>
      </c>
      <c r="R52" s="337">
        <f t="shared" si="73"/>
        <v>8.4277299751025159E-2</v>
      </c>
      <c r="S52" s="337">
        <f t="shared" si="73"/>
        <v>8.39564225045875E-2</v>
      </c>
      <c r="T52" s="337">
        <f t="shared" si="73"/>
        <v>8.6728994026020523E-2</v>
      </c>
      <c r="U52" s="337">
        <f t="shared" si="73"/>
        <v>8.7609216648130622E-2</v>
      </c>
      <c r="V52" s="337">
        <f t="shared" si="73"/>
        <v>9.0553617395140049E-2</v>
      </c>
      <c r="W52" s="337">
        <f t="shared" si="73"/>
        <v>9.6404117078173909E-2</v>
      </c>
      <c r="X52" s="337">
        <f t="shared" si="73"/>
        <v>9.4238054460416706E-2</v>
      </c>
      <c r="Y52" s="337">
        <f t="shared" si="73"/>
        <v>9.4827917758947319E-2</v>
      </c>
      <c r="Z52" s="337">
        <f t="shared" si="73"/>
        <v>9.5494494417197401E-2</v>
      </c>
      <c r="AA52" s="337">
        <f t="shared" si="73"/>
        <v>9.6180395931995719E-2</v>
      </c>
      <c r="AB52" s="337">
        <f t="shared" si="73"/>
        <v>9.6831453176946997E-2</v>
      </c>
      <c r="AC52" s="337">
        <f t="shared" si="73"/>
        <v>9.7529924930878836E-2</v>
      </c>
      <c r="AD52" s="337">
        <f t="shared" si="73"/>
        <v>9.8271185192538676E-2</v>
      </c>
      <c r="AE52" s="337">
        <f t="shared" ref="AE52:AL52" si="74">AE5/AE$49</f>
        <v>9.9045372429249517E-2</v>
      </c>
      <c r="AF52" s="337">
        <f t="shared" si="74"/>
        <v>9.9834094026471171E-2</v>
      </c>
      <c r="AG52" s="337">
        <f t="shared" si="74"/>
        <v>0.10063463842123861</v>
      </c>
      <c r="AH52" s="337">
        <f t="shared" si="74"/>
        <v>0.10141726332679955</v>
      </c>
      <c r="AI52" s="337">
        <f t="shared" si="74"/>
        <v>0.10219991074459535</v>
      </c>
      <c r="AJ52" s="337">
        <f t="shared" si="74"/>
        <v>0.10306405406200111</v>
      </c>
      <c r="AK52" s="337">
        <f t="shared" si="74"/>
        <v>0.10397814581566414</v>
      </c>
      <c r="AL52" s="337">
        <f t="shared" si="74"/>
        <v>0.10487542850688814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4.6736675469442088E-2</v>
      </c>
      <c r="N53" s="336">
        <f t="shared" si="75"/>
        <v>5.1397230614743057E-2</v>
      </c>
      <c r="O53" s="336">
        <f t="shared" si="75"/>
        <v>5.1978519791849434E-2</v>
      </c>
      <c r="P53" s="336">
        <f t="shared" si="75"/>
        <v>5.2392986081423967E-2</v>
      </c>
      <c r="Q53" s="336">
        <f t="shared" si="75"/>
        <v>4.8605578934844837E-2</v>
      </c>
      <c r="R53" s="336">
        <f t="shared" si="75"/>
        <v>5.23846475385445E-2</v>
      </c>
      <c r="S53" s="336">
        <f t="shared" si="75"/>
        <v>5.3709420130074133E-2</v>
      </c>
      <c r="T53" s="336">
        <f t="shared" si="75"/>
        <v>5.5573710326568472E-2</v>
      </c>
      <c r="U53" s="336">
        <f t="shared" si="75"/>
        <v>5.7032869827653002E-2</v>
      </c>
      <c r="V53" s="336">
        <f t="shared" si="75"/>
        <v>5.932882475172583E-2</v>
      </c>
      <c r="W53" s="336">
        <f t="shared" si="75"/>
        <v>6.2235620633437405E-2</v>
      </c>
      <c r="X53" s="336">
        <f t="shared" si="75"/>
        <v>5.5377665743670257E-2</v>
      </c>
      <c r="Y53" s="336">
        <f t="shared" si="75"/>
        <v>5.5498587547364905E-2</v>
      </c>
      <c r="Z53" s="336">
        <f t="shared" si="75"/>
        <v>5.5680140812295595E-2</v>
      </c>
      <c r="AA53" s="336">
        <f t="shared" si="75"/>
        <v>5.5867850362851607E-2</v>
      </c>
      <c r="AB53" s="336">
        <f t="shared" si="75"/>
        <v>5.6079854531012129E-2</v>
      </c>
      <c r="AC53" s="336">
        <f t="shared" si="75"/>
        <v>5.6323997905263191E-2</v>
      </c>
      <c r="AD53" s="336">
        <f t="shared" si="75"/>
        <v>5.6566377444078442E-2</v>
      </c>
      <c r="AE53" s="336">
        <f t="shared" ref="AE53:AL53" si="76">AE6/AE$49</f>
        <v>5.682771661974053E-2</v>
      </c>
      <c r="AF53" s="336">
        <f t="shared" si="76"/>
        <v>5.7104682947958896E-2</v>
      </c>
      <c r="AG53" s="336">
        <f t="shared" si="76"/>
        <v>5.7388338537450102E-2</v>
      </c>
      <c r="AH53" s="336">
        <f t="shared" si="76"/>
        <v>5.7671194510260294E-2</v>
      </c>
      <c r="AI53" s="336">
        <f t="shared" si="76"/>
        <v>5.7961406289550405E-2</v>
      </c>
      <c r="AJ53" s="336">
        <f t="shared" si="76"/>
        <v>5.8275412536517426E-2</v>
      </c>
      <c r="AK53" s="336">
        <f t="shared" si="76"/>
        <v>5.858007976754271E-2</v>
      </c>
      <c r="AL53" s="336">
        <f t="shared" si="76"/>
        <v>5.8886236075425938E-2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2.7220653895088688E-2</v>
      </c>
      <c r="N54" s="336">
        <f t="shared" si="77"/>
        <v>3.195073370382976E-2</v>
      </c>
      <c r="O54" s="336">
        <f t="shared" si="77"/>
        <v>3.3082399874721329E-2</v>
      </c>
      <c r="P54" s="336">
        <f t="shared" si="77"/>
        <v>3.1528636542398153E-2</v>
      </c>
      <c r="Q54" s="336">
        <f t="shared" si="77"/>
        <v>3.171015049490622E-2</v>
      </c>
      <c r="R54" s="336">
        <f t="shared" si="77"/>
        <v>3.1892652212480659E-2</v>
      </c>
      <c r="S54" s="336">
        <f t="shared" si="77"/>
        <v>3.0247002374513353E-2</v>
      </c>
      <c r="T54" s="336">
        <f t="shared" si="77"/>
        <v>3.1155283699452047E-2</v>
      </c>
      <c r="U54" s="336">
        <f t="shared" si="77"/>
        <v>3.0576346820477635E-2</v>
      </c>
      <c r="V54" s="336">
        <f t="shared" si="77"/>
        <v>3.1224792643414222E-2</v>
      </c>
      <c r="W54" s="336">
        <f t="shared" si="77"/>
        <v>3.4168496444736504E-2</v>
      </c>
      <c r="X54" s="336">
        <f t="shared" si="77"/>
        <v>3.886038871674645E-2</v>
      </c>
      <c r="Y54" s="336">
        <f t="shared" si="77"/>
        <v>3.9329330211582407E-2</v>
      </c>
      <c r="Z54" s="336">
        <f t="shared" si="77"/>
        <v>3.9814353604901813E-2</v>
      </c>
      <c r="AA54" s="336">
        <f t="shared" si="77"/>
        <v>4.0312545569144112E-2</v>
      </c>
      <c r="AB54" s="336">
        <f t="shared" si="77"/>
        <v>4.0751598645934875E-2</v>
      </c>
      <c r="AC54" s="336">
        <f t="shared" si="77"/>
        <v>4.1205927025615659E-2</v>
      </c>
      <c r="AD54" s="336">
        <f t="shared" si="77"/>
        <v>4.1704807748460249E-2</v>
      </c>
      <c r="AE54" s="336">
        <f t="shared" ref="AE54:AL54" si="78">AE7/AE$49</f>
        <v>4.2217655809508987E-2</v>
      </c>
      <c r="AF54" s="336">
        <f t="shared" si="78"/>
        <v>4.2729411078512268E-2</v>
      </c>
      <c r="AG54" s="336">
        <f t="shared" si="78"/>
        <v>4.324629988378851E-2</v>
      </c>
      <c r="AH54" s="336">
        <f t="shared" si="78"/>
        <v>4.3746068816539252E-2</v>
      </c>
      <c r="AI54" s="336">
        <f t="shared" si="78"/>
        <v>4.423850445504493E-2</v>
      </c>
      <c r="AJ54" s="336">
        <f t="shared" si="78"/>
        <v>4.4788641525483702E-2</v>
      </c>
      <c r="AK54" s="336">
        <f t="shared" si="78"/>
        <v>4.5398066048121424E-2</v>
      </c>
      <c r="AL54" s="336">
        <f t="shared" si="78"/>
        <v>4.5989192431462191E-2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0.17999045163556637</v>
      </c>
      <c r="N56" s="337">
        <f t="shared" si="79"/>
        <v>0.17196873123947296</v>
      </c>
      <c r="O56" s="337">
        <f t="shared" si="79"/>
        <v>0.16604966696456191</v>
      </c>
      <c r="P56" s="337">
        <f t="shared" si="79"/>
        <v>0.17583487390674488</v>
      </c>
      <c r="Q56" s="337">
        <f t="shared" si="79"/>
        <v>0.17455082796436502</v>
      </c>
      <c r="R56" s="337">
        <f t="shared" si="79"/>
        <v>0.17445569236031558</v>
      </c>
      <c r="S56" s="337">
        <f t="shared" si="79"/>
        <v>0.17748003095493997</v>
      </c>
      <c r="T56" s="337">
        <f t="shared" si="79"/>
        <v>0.17703998536680091</v>
      </c>
      <c r="U56" s="337">
        <f t="shared" si="79"/>
        <v>0.18263915190852334</v>
      </c>
      <c r="V56" s="337">
        <f t="shared" si="79"/>
        <v>0.1812923297693402</v>
      </c>
      <c r="W56" s="337">
        <f t="shared" si="79"/>
        <v>0.19526044095191961</v>
      </c>
      <c r="X56" s="337">
        <f t="shared" si="79"/>
        <v>0.20017057474202565</v>
      </c>
      <c r="Y56" s="337">
        <f t="shared" si="79"/>
        <v>0.20183958304438604</v>
      </c>
      <c r="Z56" s="337">
        <f t="shared" si="79"/>
        <v>0.20346660231518285</v>
      </c>
      <c r="AA56" s="337">
        <f t="shared" si="79"/>
        <v>0.20492238501593729</v>
      </c>
      <c r="AB56" s="337">
        <f t="shared" si="79"/>
        <v>0.20630005972118273</v>
      </c>
      <c r="AC56" s="337">
        <f t="shared" si="79"/>
        <v>0.20773733702962005</v>
      </c>
      <c r="AD56" s="337">
        <f t="shared" si="79"/>
        <v>0.20925728823281337</v>
      </c>
      <c r="AE56" s="337">
        <f t="shared" ref="AE56:AL56" si="80">AE9/AE$49</f>
        <v>0.21085568481191813</v>
      </c>
      <c r="AF56" s="337">
        <f t="shared" si="80"/>
        <v>0.21245759256857225</v>
      </c>
      <c r="AG56" s="337">
        <f t="shared" si="80"/>
        <v>0.21405810220329174</v>
      </c>
      <c r="AH56" s="337">
        <f t="shared" si="80"/>
        <v>0.21567044358341442</v>
      </c>
      <c r="AI56" s="337">
        <f t="shared" si="80"/>
        <v>0.21726945228477523</v>
      </c>
      <c r="AJ56" s="337">
        <f t="shared" si="80"/>
        <v>0.21890068295855244</v>
      </c>
      <c r="AK56" s="337">
        <f t="shared" si="80"/>
        <v>0.22049399702717529</v>
      </c>
      <c r="AL56" s="337">
        <f t="shared" si="80"/>
        <v>0.22224116309689357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4.6341295322311064E-2</v>
      </c>
      <c r="N57" s="336">
        <f t="shared" si="81"/>
        <v>4.3987632181377821E-2</v>
      </c>
      <c r="O57" s="336">
        <f t="shared" si="81"/>
        <v>4.4526433624412533E-2</v>
      </c>
      <c r="P57" s="336">
        <f t="shared" si="81"/>
        <v>4.442644854273646E-2</v>
      </c>
      <c r="Q57" s="336">
        <f t="shared" si="81"/>
        <v>4.5293511634044346E-2</v>
      </c>
      <c r="R57" s="336">
        <f t="shared" si="81"/>
        <v>4.7123523370684928E-2</v>
      </c>
      <c r="S57" s="336">
        <f t="shared" si="81"/>
        <v>4.7460726420044806E-2</v>
      </c>
      <c r="T57" s="336">
        <f t="shared" si="81"/>
        <v>4.720472871863856E-2</v>
      </c>
      <c r="U57" s="336">
        <f t="shared" si="81"/>
        <v>4.9903910632020682E-2</v>
      </c>
      <c r="V57" s="336">
        <f t="shared" si="81"/>
        <v>5.1732396755982797E-2</v>
      </c>
      <c r="W57" s="336">
        <f t="shared" si="81"/>
        <v>5.4630732226394307E-2</v>
      </c>
      <c r="X57" s="336">
        <f t="shared" si="81"/>
        <v>5.439169919686266E-2</v>
      </c>
      <c r="Y57" s="336">
        <f t="shared" si="81"/>
        <v>5.455225490067063E-2</v>
      </c>
      <c r="Z57" s="336">
        <f t="shared" si="81"/>
        <v>5.4779119027065781E-2</v>
      </c>
      <c r="AA57" s="336">
        <f t="shared" si="81"/>
        <v>5.4967760979618682E-2</v>
      </c>
      <c r="AB57" s="336">
        <f t="shared" si="81"/>
        <v>5.5156633551382769E-2</v>
      </c>
      <c r="AC57" s="336">
        <f t="shared" si="81"/>
        <v>5.5398286697254252E-2</v>
      </c>
      <c r="AD57" s="336">
        <f t="shared" si="81"/>
        <v>5.5649303290673184E-2</v>
      </c>
      <c r="AE57" s="336">
        <f t="shared" ref="AE57:AL57" si="82">AE10/AE$49</f>
        <v>5.5909513525242871E-2</v>
      </c>
      <c r="AF57" s="336">
        <f t="shared" si="82"/>
        <v>5.6177989038039E-2</v>
      </c>
      <c r="AG57" s="336">
        <f t="shared" si="82"/>
        <v>5.6447805474068601E-2</v>
      </c>
      <c r="AH57" s="336">
        <f t="shared" si="82"/>
        <v>5.6715944490751583E-2</v>
      </c>
      <c r="AI57" s="336">
        <f t="shared" si="82"/>
        <v>5.6980131495830789E-2</v>
      </c>
      <c r="AJ57" s="336">
        <f t="shared" si="82"/>
        <v>5.7258662597167075E-2</v>
      </c>
      <c r="AK57" s="336">
        <f t="shared" si="82"/>
        <v>5.7531127323190122E-2</v>
      </c>
      <c r="AL57" s="336">
        <f t="shared" si="82"/>
        <v>5.7852235318566841E-2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Cumbria</v>
      </c>
      <c r="L58" s="232" t="str">
        <f>'Occ T3'!A13</f>
        <v>22 Health professionals</v>
      </c>
      <c r="M58" s="336">
        <f t="shared" ref="M58:AD58" si="83">M11/M$49</f>
        <v>3.6282043586352994E-2</v>
      </c>
      <c r="N58" s="336">
        <f t="shared" si="83"/>
        <v>3.8794615331004451E-2</v>
      </c>
      <c r="O58" s="336">
        <f t="shared" si="83"/>
        <v>3.8702787705902207E-2</v>
      </c>
      <c r="P58" s="336">
        <f t="shared" si="83"/>
        <v>3.880839630625034E-2</v>
      </c>
      <c r="Q58" s="336">
        <f t="shared" si="83"/>
        <v>3.9165159678023802E-2</v>
      </c>
      <c r="R58" s="336">
        <f t="shared" si="83"/>
        <v>3.905157511759464E-2</v>
      </c>
      <c r="S58" s="336">
        <f t="shared" si="83"/>
        <v>3.7888198705651327E-2</v>
      </c>
      <c r="T58" s="336">
        <f t="shared" si="83"/>
        <v>4.0212229504904502E-2</v>
      </c>
      <c r="U58" s="336">
        <f t="shared" si="83"/>
        <v>4.0664140075737723E-2</v>
      </c>
      <c r="V58" s="336">
        <f t="shared" si="83"/>
        <v>4.0741842915821037E-2</v>
      </c>
      <c r="W58" s="336">
        <f t="shared" si="83"/>
        <v>4.2139540737279831E-2</v>
      </c>
      <c r="X58" s="336">
        <f t="shared" si="83"/>
        <v>4.3536831498796447E-2</v>
      </c>
      <c r="Y58" s="336">
        <f t="shared" si="83"/>
        <v>4.3916938046200935E-2</v>
      </c>
      <c r="Z58" s="336">
        <f t="shared" si="83"/>
        <v>4.4308606001068208E-2</v>
      </c>
      <c r="AA58" s="336">
        <f t="shared" si="83"/>
        <v>4.4634642187335684E-2</v>
      </c>
      <c r="AB58" s="336">
        <f t="shared" si="83"/>
        <v>4.4950629231038639E-2</v>
      </c>
      <c r="AC58" s="336">
        <f t="shared" si="83"/>
        <v>4.5275141226247408E-2</v>
      </c>
      <c r="AD58" s="336">
        <f t="shared" si="83"/>
        <v>4.5620446003692194E-2</v>
      </c>
      <c r="AE58" s="336">
        <f t="shared" ref="AE58:AL58" si="84">AE11/AE$49</f>
        <v>4.6008493065207483E-2</v>
      </c>
      <c r="AF58" s="336">
        <f t="shared" si="84"/>
        <v>4.63736183071254E-2</v>
      </c>
      <c r="AG58" s="336">
        <f t="shared" si="84"/>
        <v>4.6739446452258991E-2</v>
      </c>
      <c r="AH58" s="336">
        <f t="shared" si="84"/>
        <v>4.7098225633938645E-2</v>
      </c>
      <c r="AI58" s="336">
        <f t="shared" si="84"/>
        <v>4.7450796807796028E-2</v>
      </c>
      <c r="AJ58" s="336">
        <f t="shared" si="84"/>
        <v>4.780677211463992E-2</v>
      </c>
      <c r="AK58" s="336">
        <f t="shared" si="84"/>
        <v>4.8169096715783427E-2</v>
      </c>
      <c r="AL58" s="336">
        <f t="shared" si="84"/>
        <v>4.8592752698559782E-2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5.0186696035241084E-2</v>
      </c>
      <c r="N59" s="336">
        <f t="shared" si="85"/>
        <v>4.5409425679688538E-2</v>
      </c>
      <c r="O59" s="336">
        <f t="shared" si="85"/>
        <v>4.0003568558743596E-2</v>
      </c>
      <c r="P59" s="336">
        <f t="shared" si="85"/>
        <v>4.7621560835484023E-2</v>
      </c>
      <c r="Q59" s="336">
        <f t="shared" si="85"/>
        <v>4.6810009683253141E-2</v>
      </c>
      <c r="R59" s="336">
        <f t="shared" si="85"/>
        <v>4.6407074500597167E-2</v>
      </c>
      <c r="S59" s="336">
        <f t="shared" si="85"/>
        <v>4.7947989508098872E-2</v>
      </c>
      <c r="T59" s="336">
        <f t="shared" si="85"/>
        <v>4.5844226130314761E-2</v>
      </c>
      <c r="U59" s="336">
        <f t="shared" si="85"/>
        <v>4.6525322247373498E-2</v>
      </c>
      <c r="V59" s="336">
        <f t="shared" si="85"/>
        <v>4.1327104657069486E-2</v>
      </c>
      <c r="W59" s="336">
        <f t="shared" si="85"/>
        <v>4.5075641819471136E-2</v>
      </c>
      <c r="X59" s="336">
        <f t="shared" si="85"/>
        <v>4.5843084238333491E-2</v>
      </c>
      <c r="Y59" s="336">
        <f t="shared" si="85"/>
        <v>4.6721770467304045E-2</v>
      </c>
      <c r="Z59" s="336">
        <f t="shared" si="85"/>
        <v>4.7317452306731705E-2</v>
      </c>
      <c r="AA59" s="336">
        <f t="shared" si="85"/>
        <v>4.7836953818739342E-2</v>
      </c>
      <c r="AB59" s="336">
        <f t="shared" si="85"/>
        <v>4.8274664570403941E-2</v>
      </c>
      <c r="AC59" s="336">
        <f t="shared" si="85"/>
        <v>4.8687238082913434E-2</v>
      </c>
      <c r="AD59" s="336">
        <f t="shared" si="85"/>
        <v>4.9127356480492157E-2</v>
      </c>
      <c r="AE59" s="336">
        <f t="shared" ref="AE59:AL59" si="86">AE12/AE$49</f>
        <v>4.9580336733394681E-2</v>
      </c>
      <c r="AF59" s="336">
        <f t="shared" si="86"/>
        <v>5.0032394820831959E-2</v>
      </c>
      <c r="AG59" s="336">
        <f t="shared" si="86"/>
        <v>5.0500133109293646E-2</v>
      </c>
      <c r="AH59" s="336">
        <f t="shared" si="86"/>
        <v>5.0972073883077201E-2</v>
      </c>
      <c r="AI59" s="336">
        <f t="shared" si="86"/>
        <v>5.1447690514537806E-2</v>
      </c>
      <c r="AJ59" s="336">
        <f t="shared" si="86"/>
        <v>5.1926151864604371E-2</v>
      </c>
      <c r="AK59" s="336">
        <f t="shared" si="86"/>
        <v>5.2378326182226508E-2</v>
      </c>
      <c r="AL59" s="336">
        <f t="shared" si="86"/>
        <v>5.2860622674517251E-2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4.7180416691661224E-2</v>
      </c>
      <c r="N60" s="336">
        <f t="shared" si="87"/>
        <v>4.3777058047402145E-2</v>
      </c>
      <c r="O60" s="336">
        <f t="shared" si="87"/>
        <v>4.2816877075503572E-2</v>
      </c>
      <c r="P60" s="336">
        <f t="shared" si="87"/>
        <v>4.497846822227404E-2</v>
      </c>
      <c r="Q60" s="336">
        <f t="shared" si="87"/>
        <v>4.3282146969043735E-2</v>
      </c>
      <c r="R60" s="336">
        <f t="shared" si="87"/>
        <v>4.1873519371438857E-2</v>
      </c>
      <c r="S60" s="336">
        <f t="shared" si="87"/>
        <v>4.4183116321144945E-2</v>
      </c>
      <c r="T60" s="336">
        <f t="shared" si="87"/>
        <v>4.3778801012943069E-2</v>
      </c>
      <c r="U60" s="336">
        <f t="shared" si="87"/>
        <v>4.5545778953391423E-2</v>
      </c>
      <c r="V60" s="336">
        <f t="shared" si="87"/>
        <v>4.7490985440466878E-2</v>
      </c>
      <c r="W60" s="336">
        <f t="shared" si="87"/>
        <v>5.3414526168774339E-2</v>
      </c>
      <c r="X60" s="336">
        <f t="shared" si="87"/>
        <v>5.6398959808033063E-2</v>
      </c>
      <c r="Y60" s="336">
        <f t="shared" si="87"/>
        <v>5.664861963021043E-2</v>
      </c>
      <c r="Z60" s="336">
        <f t="shared" si="87"/>
        <v>5.706142498031716E-2</v>
      </c>
      <c r="AA60" s="336">
        <f t="shared" si="87"/>
        <v>5.748302803024357E-2</v>
      </c>
      <c r="AB60" s="336">
        <f t="shared" si="87"/>
        <v>5.7918132368357411E-2</v>
      </c>
      <c r="AC60" s="336">
        <f t="shared" si="87"/>
        <v>5.8376671023204943E-2</v>
      </c>
      <c r="AD60" s="336">
        <f t="shared" si="87"/>
        <v>5.8860182457955837E-2</v>
      </c>
      <c r="AE60" s="336">
        <f t="shared" ref="AE60:AL60" si="88">AE13/AE$49</f>
        <v>5.9357341488073097E-2</v>
      </c>
      <c r="AF60" s="336">
        <f t="shared" si="88"/>
        <v>5.987359040257588E-2</v>
      </c>
      <c r="AG60" s="336">
        <f t="shared" si="88"/>
        <v>6.0370717167670486E-2</v>
      </c>
      <c r="AH60" s="336">
        <f t="shared" si="88"/>
        <v>6.0884199575646974E-2</v>
      </c>
      <c r="AI60" s="336">
        <f t="shared" si="88"/>
        <v>6.139083346661061E-2</v>
      </c>
      <c r="AJ60" s="336">
        <f t="shared" si="88"/>
        <v>6.1909096382141079E-2</v>
      </c>
      <c r="AK60" s="336">
        <f t="shared" si="88"/>
        <v>6.241544680597523E-2</v>
      </c>
      <c r="AL60" s="336">
        <f t="shared" si="88"/>
        <v>6.2935552405249673E-2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0.10122343250607395</v>
      </c>
      <c r="N62" s="337">
        <f t="shared" si="89"/>
        <v>0.1020360088842997</v>
      </c>
      <c r="O62" s="337">
        <f t="shared" si="89"/>
        <v>0.10337233308475793</v>
      </c>
      <c r="P62" s="337">
        <f t="shared" si="89"/>
        <v>0.10362685684035522</v>
      </c>
      <c r="Q62" s="337">
        <f t="shared" si="89"/>
        <v>0.10026645135294426</v>
      </c>
      <c r="R62" s="337">
        <f t="shared" si="89"/>
        <v>0.10019211729522919</v>
      </c>
      <c r="S62" s="337">
        <f t="shared" si="89"/>
        <v>0.10105246721208082</v>
      </c>
      <c r="T62" s="337">
        <f t="shared" si="89"/>
        <v>0.10470383069856525</v>
      </c>
      <c r="U62" s="337">
        <f t="shared" si="89"/>
        <v>0.10715058540546248</v>
      </c>
      <c r="V62" s="337">
        <f t="shared" si="89"/>
        <v>0.10643847926843408</v>
      </c>
      <c r="W62" s="337">
        <f t="shared" si="89"/>
        <v>0.11247045739859052</v>
      </c>
      <c r="X62" s="337">
        <f t="shared" si="89"/>
        <v>0.10518615558729101</v>
      </c>
      <c r="Y62" s="337">
        <f t="shared" si="89"/>
        <v>0.10496241524093844</v>
      </c>
      <c r="Z62" s="337">
        <f t="shared" si="89"/>
        <v>0.10514076298044055</v>
      </c>
      <c r="AA62" s="337">
        <f t="shared" si="89"/>
        <v>0.10538294853634189</v>
      </c>
      <c r="AB62" s="337">
        <f t="shared" si="89"/>
        <v>0.10570525533227809</v>
      </c>
      <c r="AC62" s="337">
        <f t="shared" si="89"/>
        <v>0.10602780400675804</v>
      </c>
      <c r="AD62" s="337">
        <f t="shared" si="89"/>
        <v>0.10636366574313839</v>
      </c>
      <c r="AE62" s="337">
        <f t="shared" ref="AE62:AL62" si="90">AE15/AE$49</f>
        <v>0.10669486318249657</v>
      </c>
      <c r="AF62" s="337">
        <f t="shared" si="90"/>
        <v>0.10711142043000504</v>
      </c>
      <c r="AG62" s="337">
        <f t="shared" si="90"/>
        <v>0.10748564549652238</v>
      </c>
      <c r="AH62" s="337">
        <f t="shared" si="90"/>
        <v>0.10789907111396034</v>
      </c>
      <c r="AI62" s="337">
        <f t="shared" si="90"/>
        <v>0.10828622962883644</v>
      </c>
      <c r="AJ62" s="337">
        <f t="shared" si="90"/>
        <v>0.10873773086672635</v>
      </c>
      <c r="AK62" s="337">
        <f t="shared" si="90"/>
        <v>0.10914052164556251</v>
      </c>
      <c r="AL62" s="337">
        <f t="shared" si="90"/>
        <v>0.10964868928397828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1.7919721289859296E-2</v>
      </c>
      <c r="N63" s="336">
        <f t="shared" si="91"/>
        <v>1.7395692731670302E-2</v>
      </c>
      <c r="O63" s="336">
        <f t="shared" si="91"/>
        <v>1.7759617934857981E-2</v>
      </c>
      <c r="P63" s="336">
        <f t="shared" si="91"/>
        <v>1.8188190116098599E-2</v>
      </c>
      <c r="Q63" s="336">
        <f t="shared" si="91"/>
        <v>1.6374507339452237E-2</v>
      </c>
      <c r="R63" s="336">
        <f t="shared" si="91"/>
        <v>1.6257618340589343E-2</v>
      </c>
      <c r="S63" s="336">
        <f t="shared" si="91"/>
        <v>1.6763492787427763E-2</v>
      </c>
      <c r="T63" s="336">
        <f t="shared" si="91"/>
        <v>1.8686312665868701E-2</v>
      </c>
      <c r="U63" s="336">
        <f t="shared" si="91"/>
        <v>1.9018775412208231E-2</v>
      </c>
      <c r="V63" s="336">
        <f t="shared" si="91"/>
        <v>1.8490694339887821E-2</v>
      </c>
      <c r="W63" s="336">
        <f t="shared" si="91"/>
        <v>2.0500619813681873E-2</v>
      </c>
      <c r="X63" s="336">
        <f t="shared" si="91"/>
        <v>1.726638118878273E-2</v>
      </c>
      <c r="Y63" s="336">
        <f t="shared" si="91"/>
        <v>1.7255513069766706E-2</v>
      </c>
      <c r="Z63" s="336">
        <f t="shared" si="91"/>
        <v>1.7231221276813931E-2</v>
      </c>
      <c r="AA63" s="336">
        <f t="shared" si="91"/>
        <v>1.7192749100067867E-2</v>
      </c>
      <c r="AB63" s="336">
        <f t="shared" si="91"/>
        <v>1.7159911163235762E-2</v>
      </c>
      <c r="AC63" s="336">
        <f t="shared" si="91"/>
        <v>1.7141213359950561E-2</v>
      </c>
      <c r="AD63" s="336">
        <f t="shared" si="91"/>
        <v>1.7116869435312907E-2</v>
      </c>
      <c r="AE63" s="336">
        <f t="shared" ref="AE63:AL63" si="92">AE16/AE$49</f>
        <v>1.7110464765335551E-2</v>
      </c>
      <c r="AF63" s="336">
        <f t="shared" si="92"/>
        <v>1.7126906530490104E-2</v>
      </c>
      <c r="AG63" s="336">
        <f t="shared" si="92"/>
        <v>1.7140006928901559E-2</v>
      </c>
      <c r="AH63" s="336">
        <f t="shared" si="92"/>
        <v>1.7152191198220021E-2</v>
      </c>
      <c r="AI63" s="336">
        <f t="shared" si="92"/>
        <v>1.7160013679077182E-2</v>
      </c>
      <c r="AJ63" s="336">
        <f t="shared" si="92"/>
        <v>1.7175486921960238E-2</v>
      </c>
      <c r="AK63" s="336">
        <f t="shared" si="92"/>
        <v>1.7191645848211156E-2</v>
      </c>
      <c r="AL63" s="336">
        <f t="shared" si="92"/>
        <v>1.7215784103267514E-2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1.4030746401300868E-2</v>
      </c>
      <c r="N64" s="336">
        <f t="shared" si="93"/>
        <v>1.822253079203608E-2</v>
      </c>
      <c r="O64" s="336">
        <f t="shared" si="93"/>
        <v>1.7665007034182004E-2</v>
      </c>
      <c r="P64" s="336">
        <f t="shared" si="93"/>
        <v>1.7627547222054767E-2</v>
      </c>
      <c r="Q64" s="336">
        <f t="shared" si="93"/>
        <v>1.7553697787752766E-2</v>
      </c>
      <c r="R64" s="336">
        <f t="shared" si="93"/>
        <v>1.7781652029012978E-2</v>
      </c>
      <c r="S64" s="336">
        <f t="shared" si="93"/>
        <v>1.7194680981308903E-2</v>
      </c>
      <c r="T64" s="336">
        <f t="shared" si="93"/>
        <v>1.7425636649987079E-2</v>
      </c>
      <c r="U64" s="336">
        <f t="shared" si="93"/>
        <v>1.8954116573731968E-2</v>
      </c>
      <c r="V64" s="336">
        <f t="shared" si="93"/>
        <v>1.8087714269272248E-2</v>
      </c>
      <c r="W64" s="336">
        <f t="shared" si="93"/>
        <v>1.9176034524172148E-2</v>
      </c>
      <c r="X64" s="336">
        <f t="shared" si="93"/>
        <v>1.8690258976688679E-2</v>
      </c>
      <c r="Y64" s="336">
        <f t="shared" si="93"/>
        <v>1.8901561798382531E-2</v>
      </c>
      <c r="Z64" s="336">
        <f t="shared" si="93"/>
        <v>1.9109041510192545E-2</v>
      </c>
      <c r="AA64" s="336">
        <f t="shared" si="93"/>
        <v>1.9292214641714329E-2</v>
      </c>
      <c r="AB64" s="336">
        <f t="shared" si="93"/>
        <v>1.9475363436320319E-2</v>
      </c>
      <c r="AC64" s="336">
        <f t="shared" si="93"/>
        <v>1.965677250885817E-2</v>
      </c>
      <c r="AD64" s="336">
        <f t="shared" si="93"/>
        <v>1.9846314312439221E-2</v>
      </c>
      <c r="AE64" s="336">
        <f t="shared" ref="AE64:AL64" si="94">AE17/AE$49</f>
        <v>2.0020392046499143E-2</v>
      </c>
      <c r="AF64" s="336">
        <f t="shared" si="94"/>
        <v>2.0212419593217644E-2</v>
      </c>
      <c r="AG64" s="336">
        <f t="shared" si="94"/>
        <v>2.0396793768357149E-2</v>
      </c>
      <c r="AH64" s="336">
        <f t="shared" si="94"/>
        <v>2.0605620375364248E-2</v>
      </c>
      <c r="AI64" s="336">
        <f t="shared" si="94"/>
        <v>2.0798621287404548E-2</v>
      </c>
      <c r="AJ64" s="336">
        <f t="shared" si="94"/>
        <v>2.0973139251393779E-2</v>
      </c>
      <c r="AK64" s="336">
        <f t="shared" si="94"/>
        <v>2.1143391012236876E-2</v>
      </c>
      <c r="AL64" s="336">
        <f t="shared" si="94"/>
        <v>2.1299197480440003E-2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9.109401521148407E-3</v>
      </c>
      <c r="N65" s="336">
        <f t="shared" si="95"/>
        <v>1.0642898673679303E-2</v>
      </c>
      <c r="O65" s="336">
        <f t="shared" si="95"/>
        <v>1.0173762121064934E-2</v>
      </c>
      <c r="P65" s="336">
        <f t="shared" si="95"/>
        <v>9.3822765735057084E-3</v>
      </c>
      <c r="Q65" s="336">
        <f t="shared" si="95"/>
        <v>8.3179189826306579E-3</v>
      </c>
      <c r="R65" s="336">
        <f t="shared" si="95"/>
        <v>8.5804395478438402E-3</v>
      </c>
      <c r="S65" s="336">
        <f t="shared" si="95"/>
        <v>9.1127688189549579E-3</v>
      </c>
      <c r="T65" s="336">
        <f t="shared" si="95"/>
        <v>8.9484776988789684E-3</v>
      </c>
      <c r="U65" s="336">
        <f t="shared" si="95"/>
        <v>8.5085466830249184E-3</v>
      </c>
      <c r="V65" s="336">
        <f t="shared" si="95"/>
        <v>8.7386886107513433E-3</v>
      </c>
      <c r="W65" s="336">
        <f t="shared" si="95"/>
        <v>9.1926326374639922E-3</v>
      </c>
      <c r="X65" s="336">
        <f t="shared" si="95"/>
        <v>1.0109372150614514E-2</v>
      </c>
      <c r="Y65" s="336">
        <f t="shared" si="95"/>
        <v>1.0090460382755293E-2</v>
      </c>
      <c r="Z65" s="336">
        <f t="shared" si="95"/>
        <v>1.0146631326616867E-2</v>
      </c>
      <c r="AA65" s="336">
        <f t="shared" si="95"/>
        <v>1.0198469839080307E-2</v>
      </c>
      <c r="AB65" s="336">
        <f t="shared" si="95"/>
        <v>1.0310126210036467E-2</v>
      </c>
      <c r="AC65" s="336">
        <f t="shared" si="95"/>
        <v>1.0408894300114394E-2</v>
      </c>
      <c r="AD65" s="336">
        <f t="shared" si="95"/>
        <v>1.0506809883364505E-2</v>
      </c>
      <c r="AE65" s="336">
        <f t="shared" ref="AE65:AL65" si="96">AE18/AE$49</f>
        <v>1.0583170439850083E-2</v>
      </c>
      <c r="AF65" s="336">
        <f t="shared" si="96"/>
        <v>1.0697545897604892E-2</v>
      </c>
      <c r="AG65" s="336">
        <f t="shared" si="96"/>
        <v>1.0781226183785426E-2</v>
      </c>
      <c r="AH65" s="336">
        <f t="shared" si="96"/>
        <v>1.0865514071769186E-2</v>
      </c>
      <c r="AI65" s="336">
        <f t="shared" si="96"/>
        <v>1.0944508008226338E-2</v>
      </c>
      <c r="AJ65" s="336">
        <f t="shared" si="96"/>
        <v>1.1060620542999959E-2</v>
      </c>
      <c r="AK65" s="336">
        <f t="shared" si="96"/>
        <v>1.1123104092094698E-2</v>
      </c>
      <c r="AL65" s="336">
        <f t="shared" si="96"/>
        <v>1.1233028260287378E-2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1.0710718762205598E-2</v>
      </c>
      <c r="N66" s="336">
        <f t="shared" si="97"/>
        <v>9.5129291365691811E-3</v>
      </c>
      <c r="O66" s="336">
        <f t="shared" si="97"/>
        <v>1.0703757056667479E-2</v>
      </c>
      <c r="P66" s="336">
        <f t="shared" si="97"/>
        <v>1.1385984094128923E-2</v>
      </c>
      <c r="Q66" s="336">
        <f t="shared" si="97"/>
        <v>1.1398051287195198E-2</v>
      </c>
      <c r="R66" s="336">
        <f t="shared" si="97"/>
        <v>1.0778622808466462E-2</v>
      </c>
      <c r="S66" s="336">
        <f t="shared" si="97"/>
        <v>1.1141048713411641E-2</v>
      </c>
      <c r="T66" s="336">
        <f t="shared" si="97"/>
        <v>1.1814764450190873E-2</v>
      </c>
      <c r="U66" s="336">
        <f t="shared" si="97"/>
        <v>1.3059363528879198E-2</v>
      </c>
      <c r="V66" s="336">
        <f t="shared" si="97"/>
        <v>1.1977178229220302E-2</v>
      </c>
      <c r="W66" s="336">
        <f t="shared" si="97"/>
        <v>1.1573187795645255E-2</v>
      </c>
      <c r="X66" s="336">
        <f t="shared" si="97"/>
        <v>1.0637786618667371E-2</v>
      </c>
      <c r="Y66" s="336">
        <f t="shared" si="97"/>
        <v>1.0315195918363034E-2</v>
      </c>
      <c r="Z66" s="336">
        <f t="shared" si="97"/>
        <v>1.0263316684971118E-2</v>
      </c>
      <c r="AA66" s="336">
        <f t="shared" si="97"/>
        <v>1.0321406468958223E-2</v>
      </c>
      <c r="AB66" s="336">
        <f t="shared" si="97"/>
        <v>1.0395399700173899E-2</v>
      </c>
      <c r="AC66" s="336">
        <f t="shared" si="97"/>
        <v>1.045928809218198E-2</v>
      </c>
      <c r="AD66" s="336">
        <f t="shared" si="97"/>
        <v>1.0528360898387707E-2</v>
      </c>
      <c r="AE66" s="336">
        <f t="shared" ref="AE66:AL66" si="98">AE19/AE$49</f>
        <v>1.0603986117623023E-2</v>
      </c>
      <c r="AF66" s="336">
        <f t="shared" si="98"/>
        <v>1.0684274895292745E-2</v>
      </c>
      <c r="AG66" s="336">
        <f t="shared" si="98"/>
        <v>1.0764649098583124E-2</v>
      </c>
      <c r="AH66" s="336">
        <f t="shared" si="98"/>
        <v>1.0851884654367525E-2</v>
      </c>
      <c r="AI66" s="336">
        <f t="shared" si="98"/>
        <v>1.0931084589601823E-2</v>
      </c>
      <c r="AJ66" s="336">
        <f t="shared" si="98"/>
        <v>1.1024995109268141E-2</v>
      </c>
      <c r="AK66" s="336">
        <f t="shared" si="98"/>
        <v>1.1126404331361231E-2</v>
      </c>
      <c r="AL66" s="336">
        <f t="shared" si="98"/>
        <v>1.1276159818391038E-2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4.9452844531559785E-2</v>
      </c>
      <c r="N67" s="336">
        <f t="shared" si="99"/>
        <v>4.6261957550344839E-2</v>
      </c>
      <c r="O67" s="336">
        <f t="shared" si="99"/>
        <v>4.7070188937985528E-2</v>
      </c>
      <c r="P67" s="336">
        <f t="shared" si="99"/>
        <v>4.7042858834567214E-2</v>
      </c>
      <c r="Q67" s="336">
        <f t="shared" si="99"/>
        <v>4.6622275955913409E-2</v>
      </c>
      <c r="R67" s="336">
        <f t="shared" si="99"/>
        <v>4.679378456931655E-2</v>
      </c>
      <c r="S67" s="336">
        <f t="shared" si="99"/>
        <v>4.6840475910977557E-2</v>
      </c>
      <c r="T67" s="336">
        <f t="shared" si="99"/>
        <v>4.7828639233639635E-2</v>
      </c>
      <c r="U67" s="336">
        <f t="shared" si="99"/>
        <v>4.7609783207618148E-2</v>
      </c>
      <c r="V67" s="336">
        <f t="shared" si="99"/>
        <v>4.914420381930238E-2</v>
      </c>
      <c r="W67" s="336">
        <f t="shared" si="99"/>
        <v>5.2027982627627242E-2</v>
      </c>
      <c r="X67" s="336">
        <f t="shared" si="99"/>
        <v>4.8482356652537709E-2</v>
      </c>
      <c r="Y67" s="336">
        <f t="shared" si="99"/>
        <v>4.8399684071670862E-2</v>
      </c>
      <c r="Z67" s="336">
        <f t="shared" si="99"/>
        <v>4.8390552181846083E-2</v>
      </c>
      <c r="AA67" s="336">
        <f t="shared" si="99"/>
        <v>4.8378108486521153E-2</v>
      </c>
      <c r="AB67" s="336">
        <f t="shared" si="99"/>
        <v>4.836445482251165E-2</v>
      </c>
      <c r="AC67" s="336">
        <f t="shared" si="99"/>
        <v>4.8361635745652928E-2</v>
      </c>
      <c r="AD67" s="336">
        <f t="shared" si="99"/>
        <v>4.8365311213634056E-2</v>
      </c>
      <c r="AE67" s="336">
        <f t="shared" ref="AE67:AL67" si="100">AE20/AE$49</f>
        <v>4.8376849813188773E-2</v>
      </c>
      <c r="AF67" s="336">
        <f t="shared" si="100"/>
        <v>4.8390273513399654E-2</v>
      </c>
      <c r="AG67" s="336">
        <f t="shared" si="100"/>
        <v>4.8402969516895128E-2</v>
      </c>
      <c r="AH67" s="336">
        <f t="shared" si="100"/>
        <v>4.8423860814239363E-2</v>
      </c>
      <c r="AI67" s="336">
        <f t="shared" si="100"/>
        <v>4.8452002064526552E-2</v>
      </c>
      <c r="AJ67" s="336">
        <f t="shared" si="100"/>
        <v>4.8503489041104228E-2</v>
      </c>
      <c r="AK67" s="336">
        <f t="shared" si="100"/>
        <v>4.8555976361658551E-2</v>
      </c>
      <c r="AL67" s="336">
        <f t="shared" si="100"/>
        <v>4.8624519621592338E-2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0.11311671469395432</v>
      </c>
      <c r="N69" s="337">
        <f t="shared" si="101"/>
        <v>0.11452096173310371</v>
      </c>
      <c r="O69" s="337">
        <f t="shared" si="101"/>
        <v>0.11702738641494353</v>
      </c>
      <c r="P69" s="337">
        <f t="shared" si="101"/>
        <v>0.11466063179337194</v>
      </c>
      <c r="Q69" s="337">
        <f t="shared" si="101"/>
        <v>0.11294266515655393</v>
      </c>
      <c r="R69" s="337">
        <f t="shared" si="101"/>
        <v>0.113103360413671</v>
      </c>
      <c r="S69" s="337">
        <f t="shared" si="101"/>
        <v>0.10730572598577602</v>
      </c>
      <c r="T69" s="337">
        <f t="shared" si="101"/>
        <v>0.11237373678040014</v>
      </c>
      <c r="U69" s="337">
        <f t="shared" si="101"/>
        <v>0.1085236761369104</v>
      </c>
      <c r="V69" s="337">
        <f t="shared" si="101"/>
        <v>0.10764839055479622</v>
      </c>
      <c r="W69" s="337">
        <f t="shared" si="101"/>
        <v>0.11380851403924301</v>
      </c>
      <c r="X69" s="337">
        <f t="shared" si="101"/>
        <v>0.10913707480670903</v>
      </c>
      <c r="Y69" s="337">
        <f t="shared" si="101"/>
        <v>0.10813608807063731</v>
      </c>
      <c r="Z69" s="337">
        <f t="shared" si="101"/>
        <v>0.10727627040625404</v>
      </c>
      <c r="AA69" s="337">
        <f t="shared" si="101"/>
        <v>0.10647856094007563</v>
      </c>
      <c r="AB69" s="337">
        <f t="shared" si="101"/>
        <v>0.10568040672445593</v>
      </c>
      <c r="AC69" s="337">
        <f t="shared" si="101"/>
        <v>0.10478124633320181</v>
      </c>
      <c r="AD69" s="337">
        <f t="shared" si="101"/>
        <v>0.10375666045976298</v>
      </c>
      <c r="AE69" s="337">
        <f t="shared" ref="AE69:AL69" si="102">AE22/AE$49</f>
        <v>0.10278192460322927</v>
      </c>
      <c r="AF69" s="337">
        <f t="shared" si="102"/>
        <v>0.10170659689265828</v>
      </c>
      <c r="AG69" s="337">
        <f t="shared" si="102"/>
        <v>0.10064676914496112</v>
      </c>
      <c r="AH69" s="337">
        <f t="shared" si="102"/>
        <v>9.9585546512303988E-2</v>
      </c>
      <c r="AI69" s="337">
        <f t="shared" si="102"/>
        <v>9.860009011561853E-2</v>
      </c>
      <c r="AJ69" s="337">
        <f t="shared" si="102"/>
        <v>9.7469198995390458E-2</v>
      </c>
      <c r="AK69" s="337">
        <f t="shared" si="102"/>
        <v>9.625539021278455E-2</v>
      </c>
      <c r="AL69" s="337">
        <f t="shared" si="102"/>
        <v>9.4893628135331545E-2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8.7666484210490558E-2</v>
      </c>
      <c r="N70" s="336">
        <f t="shared" si="103"/>
        <v>9.1025210328394821E-2</v>
      </c>
      <c r="O70" s="336">
        <f t="shared" si="103"/>
        <v>9.3842910921270256E-2</v>
      </c>
      <c r="P70" s="336">
        <f t="shared" si="103"/>
        <v>9.0611800663252792E-2</v>
      </c>
      <c r="Q70" s="336">
        <f t="shared" si="103"/>
        <v>8.9317566724737951E-2</v>
      </c>
      <c r="R70" s="336">
        <f t="shared" si="103"/>
        <v>9.1506544832141601E-2</v>
      </c>
      <c r="S70" s="336">
        <f t="shared" si="103"/>
        <v>8.736599716606186E-2</v>
      </c>
      <c r="T70" s="336">
        <f t="shared" si="103"/>
        <v>9.1328827342014168E-2</v>
      </c>
      <c r="U70" s="336">
        <f t="shared" si="103"/>
        <v>8.7759205398629123E-2</v>
      </c>
      <c r="V70" s="336">
        <f t="shared" si="103"/>
        <v>8.8649441350730621E-2</v>
      </c>
      <c r="W70" s="336">
        <f t="shared" si="103"/>
        <v>9.4893829181604591E-2</v>
      </c>
      <c r="X70" s="336">
        <f t="shared" si="103"/>
        <v>8.8138376324983836E-2</v>
      </c>
      <c r="Y70" s="336">
        <f t="shared" si="103"/>
        <v>8.7434372679882633E-2</v>
      </c>
      <c r="Z70" s="336">
        <f t="shared" si="103"/>
        <v>8.6853532022244467E-2</v>
      </c>
      <c r="AA70" s="336">
        <f t="shared" si="103"/>
        <v>8.6333590034489496E-2</v>
      </c>
      <c r="AB70" s="336">
        <f t="shared" si="103"/>
        <v>8.585144418859228E-2</v>
      </c>
      <c r="AC70" s="336">
        <f t="shared" si="103"/>
        <v>8.5374299661425637E-2</v>
      </c>
      <c r="AD70" s="336">
        <f t="shared" si="103"/>
        <v>8.4887111734229095E-2</v>
      </c>
      <c r="AE70" s="336">
        <f t="shared" ref="AE70:AL70" si="104">AE23/AE$49</f>
        <v>8.4395393295922078E-2</v>
      </c>
      <c r="AF70" s="336">
        <f t="shared" si="104"/>
        <v>8.3856248329419958E-2</v>
      </c>
      <c r="AG70" s="336">
        <f t="shared" si="104"/>
        <v>8.3300728491670806E-2</v>
      </c>
      <c r="AH70" s="336">
        <f t="shared" si="104"/>
        <v>8.2739609402449288E-2</v>
      </c>
      <c r="AI70" s="336">
        <f t="shared" si="104"/>
        <v>8.2165328838129298E-2</v>
      </c>
      <c r="AJ70" s="336">
        <f t="shared" si="104"/>
        <v>8.1570465491332886E-2</v>
      </c>
      <c r="AK70" s="336">
        <f t="shared" si="104"/>
        <v>8.1014066212884178E-2</v>
      </c>
      <c r="AL70" s="336">
        <f t="shared" si="104"/>
        <v>8.0458153847028258E-2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2.5450230483463759E-2</v>
      </c>
      <c r="N71" s="336">
        <f t="shared" si="105"/>
        <v>2.3495751404708883E-2</v>
      </c>
      <c r="O71" s="336">
        <f t="shared" si="105"/>
        <v>2.3184475493673268E-2</v>
      </c>
      <c r="P71" s="336">
        <f t="shared" si="105"/>
        <v>2.4048831130119144E-2</v>
      </c>
      <c r="Q71" s="336">
        <f t="shared" si="105"/>
        <v>2.3625098431815986E-2</v>
      </c>
      <c r="R71" s="336">
        <f t="shared" si="105"/>
        <v>2.1596815581529406E-2</v>
      </c>
      <c r="S71" s="336">
        <f t="shared" si="105"/>
        <v>1.9939728819714168E-2</v>
      </c>
      <c r="T71" s="336">
        <f t="shared" si="105"/>
        <v>2.1044909438385967E-2</v>
      </c>
      <c r="U71" s="336">
        <f t="shared" si="105"/>
        <v>2.076447073828128E-2</v>
      </c>
      <c r="V71" s="336">
        <f t="shared" si="105"/>
        <v>1.8998949204065609E-2</v>
      </c>
      <c r="W71" s="336">
        <f t="shared" si="105"/>
        <v>1.8914684857638416E-2</v>
      </c>
      <c r="X71" s="336">
        <f t="shared" si="105"/>
        <v>2.0998698481725205E-2</v>
      </c>
      <c r="Y71" s="336">
        <f t="shared" si="105"/>
        <v>2.0701715390754671E-2</v>
      </c>
      <c r="Z71" s="336">
        <f t="shared" si="105"/>
        <v>2.0422738384009567E-2</v>
      </c>
      <c r="AA71" s="336">
        <f t="shared" si="105"/>
        <v>2.0144970905586122E-2</v>
      </c>
      <c r="AB71" s="336">
        <f t="shared" si="105"/>
        <v>1.9828962535863658E-2</v>
      </c>
      <c r="AC71" s="336">
        <f t="shared" si="105"/>
        <v>1.9406946671776171E-2</v>
      </c>
      <c r="AD71" s="336">
        <f t="shared" si="105"/>
        <v>1.8869548725533879E-2</v>
      </c>
      <c r="AE71" s="336">
        <f t="shared" ref="AE71:AL71" si="106">AE24/AE$49</f>
        <v>1.8386531307307188E-2</v>
      </c>
      <c r="AF71" s="336">
        <f t="shared" si="106"/>
        <v>1.7850348563238319E-2</v>
      </c>
      <c r="AG71" s="336">
        <f t="shared" si="106"/>
        <v>1.7346040653290304E-2</v>
      </c>
      <c r="AH71" s="336">
        <f t="shared" si="106"/>
        <v>1.6845937109854697E-2</v>
      </c>
      <c r="AI71" s="336">
        <f t="shared" si="106"/>
        <v>1.6434761277489232E-2</v>
      </c>
      <c r="AJ71" s="336">
        <f t="shared" si="106"/>
        <v>1.5898733504057582E-2</v>
      </c>
      <c r="AK71" s="336">
        <f t="shared" si="106"/>
        <v>1.524132399990037E-2</v>
      </c>
      <c r="AL71" s="336">
        <f t="shared" si="106"/>
        <v>1.4435474288303284E-2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0.1316200409483862</v>
      </c>
      <c r="N73" s="337">
        <f t="shared" si="107"/>
        <v>0.12451108233422073</v>
      </c>
      <c r="O73" s="337">
        <f t="shared" si="107"/>
        <v>0.12992542129659942</v>
      </c>
      <c r="P73" s="337">
        <f t="shared" si="107"/>
        <v>0.1250555213201949</v>
      </c>
      <c r="Q73" s="337">
        <f t="shared" si="107"/>
        <v>0.12639188589602351</v>
      </c>
      <c r="R73" s="337">
        <f t="shared" si="107"/>
        <v>0.12192380436827625</v>
      </c>
      <c r="S73" s="337">
        <f t="shared" si="107"/>
        <v>0.11899789139829384</v>
      </c>
      <c r="T73" s="337">
        <f t="shared" si="107"/>
        <v>0.11932882181267876</v>
      </c>
      <c r="U73" s="337">
        <f t="shared" si="107"/>
        <v>0.11564751994409379</v>
      </c>
      <c r="V73" s="337">
        <f t="shared" si="107"/>
        <v>0.11865759140550695</v>
      </c>
      <c r="W73" s="337">
        <f t="shared" si="107"/>
        <v>0.10717838817283397</v>
      </c>
      <c r="X73" s="337">
        <f t="shared" si="107"/>
        <v>0.1067935832501334</v>
      </c>
      <c r="Y73" s="337">
        <f t="shared" si="107"/>
        <v>0.10549231548577157</v>
      </c>
      <c r="Z73" s="337">
        <f t="shared" si="107"/>
        <v>0.10419529528258081</v>
      </c>
      <c r="AA73" s="337">
        <f t="shared" si="107"/>
        <v>0.10295153857804068</v>
      </c>
      <c r="AB73" s="337">
        <f t="shared" si="107"/>
        <v>0.10189403484452511</v>
      </c>
      <c r="AC73" s="337">
        <f t="shared" si="107"/>
        <v>0.10092910323449854</v>
      </c>
      <c r="AD73" s="337">
        <f t="shared" si="107"/>
        <v>9.9940590426159798E-2</v>
      </c>
      <c r="AE73" s="337">
        <f t="shared" ref="AE73:AL73" si="108">AE26/AE$49</f>
        <v>9.8948345044339109E-2</v>
      </c>
      <c r="AF73" s="337">
        <f t="shared" si="108"/>
        <v>9.793993798543521E-2</v>
      </c>
      <c r="AG73" s="337">
        <f t="shared" si="108"/>
        <v>9.6965143979532528E-2</v>
      </c>
      <c r="AH73" s="337">
        <f t="shared" si="108"/>
        <v>9.6002296813988169E-2</v>
      </c>
      <c r="AI73" s="337">
        <f t="shared" si="108"/>
        <v>9.5048070014909308E-2</v>
      </c>
      <c r="AJ73" s="337">
        <f t="shared" si="108"/>
        <v>9.4147900183143202E-2</v>
      </c>
      <c r="AK73" s="337">
        <f t="shared" si="108"/>
        <v>9.330240455138597E-2</v>
      </c>
      <c r="AL73" s="337">
        <f t="shared" si="108"/>
        <v>9.243345826142231E-2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1.664791271261087E-2</v>
      </c>
      <c r="N74" s="336">
        <f t="shared" si="109"/>
        <v>1.4312824272593547E-2</v>
      </c>
      <c r="O74" s="336">
        <f t="shared" si="109"/>
        <v>1.559497026277305E-2</v>
      </c>
      <c r="P74" s="336">
        <f t="shared" si="109"/>
        <v>1.6458110354657995E-2</v>
      </c>
      <c r="Q74" s="336">
        <f t="shared" si="109"/>
        <v>1.6612952338425857E-2</v>
      </c>
      <c r="R74" s="336">
        <f t="shared" si="109"/>
        <v>1.4836229223310396E-2</v>
      </c>
      <c r="S74" s="336">
        <f t="shared" si="109"/>
        <v>1.4868704326110939E-2</v>
      </c>
      <c r="T74" s="336">
        <f t="shared" si="109"/>
        <v>1.3934987200781642E-2</v>
      </c>
      <c r="U74" s="336">
        <f t="shared" si="109"/>
        <v>1.301230060810645E-2</v>
      </c>
      <c r="V74" s="336">
        <f t="shared" si="109"/>
        <v>1.4654148064669066E-2</v>
      </c>
      <c r="W74" s="336">
        <f t="shared" si="109"/>
        <v>1.4394180069498053E-2</v>
      </c>
      <c r="X74" s="336">
        <f t="shared" si="109"/>
        <v>1.3857995986120874E-2</v>
      </c>
      <c r="Y74" s="336">
        <f t="shared" si="109"/>
        <v>1.3813307152766817E-2</v>
      </c>
      <c r="Z74" s="336">
        <f t="shared" si="109"/>
        <v>1.3883004239958545E-2</v>
      </c>
      <c r="AA74" s="336">
        <f t="shared" si="109"/>
        <v>1.3942688551853889E-2</v>
      </c>
      <c r="AB74" s="336">
        <f t="shared" si="109"/>
        <v>1.3980195770915551E-2</v>
      </c>
      <c r="AC74" s="336">
        <f t="shared" si="109"/>
        <v>1.4016816230853282E-2</v>
      </c>
      <c r="AD74" s="336">
        <f t="shared" si="109"/>
        <v>1.4050702686365013E-2</v>
      </c>
      <c r="AE74" s="336">
        <f t="shared" ref="AE74:AL74" si="110">AE27/AE$49</f>
        <v>1.4078427490893946E-2</v>
      </c>
      <c r="AF74" s="336">
        <f t="shared" si="110"/>
        <v>1.4105095352423538E-2</v>
      </c>
      <c r="AG74" s="336">
        <f t="shared" si="110"/>
        <v>1.4129286614850795E-2</v>
      </c>
      <c r="AH74" s="336">
        <f t="shared" si="110"/>
        <v>1.4142116174308951E-2</v>
      </c>
      <c r="AI74" s="336">
        <f t="shared" si="110"/>
        <v>1.4160118686453808E-2</v>
      </c>
      <c r="AJ74" s="336">
        <f t="shared" si="110"/>
        <v>1.4187485850890467E-2</v>
      </c>
      <c r="AK74" s="336">
        <f t="shared" si="110"/>
        <v>1.4219207890346516E-2</v>
      </c>
      <c r="AL74" s="336">
        <f t="shared" si="110"/>
        <v>1.4248142075317879E-2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4.6360291105834193E-2</v>
      </c>
      <c r="N75" s="336">
        <f t="shared" si="111"/>
        <v>4.4979587698310591E-2</v>
      </c>
      <c r="O75" s="336">
        <f t="shared" si="111"/>
        <v>4.4208593017229333E-2</v>
      </c>
      <c r="P75" s="336">
        <f t="shared" si="111"/>
        <v>4.3163950476747155E-2</v>
      </c>
      <c r="Q75" s="336">
        <f t="shared" si="111"/>
        <v>4.532263618099986E-2</v>
      </c>
      <c r="R75" s="336">
        <f t="shared" si="111"/>
        <v>4.4278311159936488E-2</v>
      </c>
      <c r="S75" s="336">
        <f t="shared" si="111"/>
        <v>4.20457622796662E-2</v>
      </c>
      <c r="T75" s="336">
        <f t="shared" si="111"/>
        <v>4.3366434824166751E-2</v>
      </c>
      <c r="U75" s="336">
        <f t="shared" si="111"/>
        <v>4.2552604587028649E-2</v>
      </c>
      <c r="V75" s="336">
        <f t="shared" si="111"/>
        <v>4.511067093932615E-2</v>
      </c>
      <c r="W75" s="336">
        <f t="shared" si="111"/>
        <v>3.884954415376702E-2</v>
      </c>
      <c r="X75" s="336">
        <f t="shared" si="111"/>
        <v>3.8122517505423906E-2</v>
      </c>
      <c r="Y75" s="336">
        <f t="shared" si="111"/>
        <v>3.7448254558355959E-2</v>
      </c>
      <c r="Z75" s="336">
        <f t="shared" si="111"/>
        <v>3.682095275863069E-2</v>
      </c>
      <c r="AA75" s="336">
        <f t="shared" si="111"/>
        <v>3.6208342841677031E-2</v>
      </c>
      <c r="AB75" s="336">
        <f t="shared" si="111"/>
        <v>3.5674665139974381E-2</v>
      </c>
      <c r="AC75" s="336">
        <f t="shared" si="111"/>
        <v>3.5167763650106085E-2</v>
      </c>
      <c r="AD75" s="336">
        <f t="shared" si="111"/>
        <v>3.4665264366024719E-2</v>
      </c>
      <c r="AE75" s="336">
        <f t="shared" ref="AE75:AL75" si="112">AE28/AE$49</f>
        <v>3.4181954655632708E-2</v>
      </c>
      <c r="AF75" s="336">
        <f t="shared" si="112"/>
        <v>3.3709512072705561E-2</v>
      </c>
      <c r="AG75" s="336">
        <f t="shared" si="112"/>
        <v>3.3250067965558419E-2</v>
      </c>
      <c r="AH75" s="336">
        <f t="shared" si="112"/>
        <v>3.2792232615216257E-2</v>
      </c>
      <c r="AI75" s="336">
        <f t="shared" si="112"/>
        <v>3.2336247511407172E-2</v>
      </c>
      <c r="AJ75" s="336">
        <f t="shared" si="112"/>
        <v>3.1882977411088843E-2</v>
      </c>
      <c r="AK75" s="336">
        <f t="shared" si="112"/>
        <v>3.1430715284624565E-2</v>
      </c>
      <c r="AL75" s="336">
        <f t="shared" si="112"/>
        <v>3.0997884052848441E-2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4.1757218064351453E-2</v>
      </c>
      <c r="N76" s="336">
        <f t="shared" si="113"/>
        <v>3.7736344886822294E-2</v>
      </c>
      <c r="O76" s="336">
        <f t="shared" si="113"/>
        <v>4.199631051301312E-2</v>
      </c>
      <c r="P76" s="336">
        <f t="shared" si="113"/>
        <v>3.7794328303292324E-2</v>
      </c>
      <c r="Q76" s="336">
        <f t="shared" si="113"/>
        <v>3.7586746426617218E-2</v>
      </c>
      <c r="R76" s="336">
        <f t="shared" si="113"/>
        <v>3.5030370089116442E-2</v>
      </c>
      <c r="S76" s="336">
        <f t="shared" si="113"/>
        <v>3.3545316497418397E-2</v>
      </c>
      <c r="T76" s="336">
        <f t="shared" si="113"/>
        <v>3.4728776324808357E-2</v>
      </c>
      <c r="U76" s="336">
        <f t="shared" si="113"/>
        <v>3.4670860437597817E-2</v>
      </c>
      <c r="V76" s="336">
        <f t="shared" si="113"/>
        <v>3.5633242464058912E-2</v>
      </c>
      <c r="W76" s="336">
        <f t="shared" si="113"/>
        <v>3.0847589611805084E-2</v>
      </c>
      <c r="X76" s="336">
        <f t="shared" si="113"/>
        <v>3.2352578371230616E-2</v>
      </c>
      <c r="Y76" s="336">
        <f t="shared" si="113"/>
        <v>3.1948238992458106E-2</v>
      </c>
      <c r="Z76" s="336">
        <f t="shared" si="113"/>
        <v>3.1420836015068579E-2</v>
      </c>
      <c r="AA76" s="336">
        <f t="shared" si="113"/>
        <v>3.095292266858744E-2</v>
      </c>
      <c r="AB76" s="336">
        <f t="shared" si="113"/>
        <v>3.059088675815242E-2</v>
      </c>
      <c r="AC76" s="336">
        <f t="shared" si="113"/>
        <v>3.0236127654901867E-2</v>
      </c>
      <c r="AD76" s="336">
        <f t="shared" si="113"/>
        <v>2.988717680441939E-2</v>
      </c>
      <c r="AE76" s="336">
        <f t="shared" ref="AE76:AL76" si="114">AE29/AE$49</f>
        <v>2.9531142942587497E-2</v>
      </c>
      <c r="AF76" s="336">
        <f t="shared" si="114"/>
        <v>2.9161772160811332E-2</v>
      </c>
      <c r="AG76" s="336">
        <f t="shared" si="114"/>
        <v>2.8799674875858942E-2</v>
      </c>
      <c r="AH76" s="336">
        <f t="shared" si="114"/>
        <v>2.8449175602598492E-2</v>
      </c>
      <c r="AI76" s="336">
        <f t="shared" si="114"/>
        <v>2.8113717035551312E-2</v>
      </c>
      <c r="AJ76" s="336">
        <f t="shared" si="114"/>
        <v>2.7787664354367803E-2</v>
      </c>
      <c r="AK76" s="336">
        <f t="shared" si="114"/>
        <v>2.7441345665952029E-2</v>
      </c>
      <c r="AL76" s="336">
        <f t="shared" si="114"/>
        <v>2.7096065564502045E-2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2.6854619065589679E-2</v>
      </c>
      <c r="N77" s="336">
        <f t="shared" si="115"/>
        <v>2.7482325476494301E-2</v>
      </c>
      <c r="O77" s="336">
        <f t="shared" si="115"/>
        <v>2.8125547503583925E-2</v>
      </c>
      <c r="P77" s="336">
        <f t="shared" si="115"/>
        <v>2.7639132185497444E-2</v>
      </c>
      <c r="Q77" s="336">
        <f t="shared" si="115"/>
        <v>2.6869550949980558E-2</v>
      </c>
      <c r="R77" s="336">
        <f t="shared" si="115"/>
        <v>2.7778893895912926E-2</v>
      </c>
      <c r="S77" s="336">
        <f t="shared" si="115"/>
        <v>2.8538108295098306E-2</v>
      </c>
      <c r="T77" s="336">
        <f t="shared" si="115"/>
        <v>2.7298623462922E-2</v>
      </c>
      <c r="U77" s="336">
        <f t="shared" si="115"/>
        <v>2.541175431136089E-2</v>
      </c>
      <c r="V77" s="336">
        <f t="shared" si="115"/>
        <v>2.3259529937452828E-2</v>
      </c>
      <c r="W77" s="336">
        <f t="shared" si="115"/>
        <v>2.3087074337763826E-2</v>
      </c>
      <c r="X77" s="336">
        <f t="shared" si="115"/>
        <v>2.2460491387357992E-2</v>
      </c>
      <c r="Y77" s="336">
        <f t="shared" si="115"/>
        <v>2.2282514782190663E-2</v>
      </c>
      <c r="Z77" s="336">
        <f t="shared" si="115"/>
        <v>2.2070502268922994E-2</v>
      </c>
      <c r="AA77" s="336">
        <f t="shared" si="115"/>
        <v>2.1847584515922325E-2</v>
      </c>
      <c r="AB77" s="336">
        <f t="shared" si="115"/>
        <v>2.1648287175482752E-2</v>
      </c>
      <c r="AC77" s="336">
        <f t="shared" si="115"/>
        <v>2.15083956986373E-2</v>
      </c>
      <c r="AD77" s="336">
        <f t="shared" si="115"/>
        <v>2.1337446569350684E-2</v>
      </c>
      <c r="AE77" s="336">
        <f t="shared" ref="AE77:AL77" si="116">AE30/AE$49</f>
        <v>2.1156819955224955E-2</v>
      </c>
      <c r="AF77" s="336">
        <f t="shared" si="116"/>
        <v>2.0963558399494778E-2</v>
      </c>
      <c r="AG77" s="336">
        <f t="shared" si="116"/>
        <v>2.0786114523264388E-2</v>
      </c>
      <c r="AH77" s="336">
        <f t="shared" si="116"/>
        <v>2.0618772421864471E-2</v>
      </c>
      <c r="AI77" s="336">
        <f t="shared" si="116"/>
        <v>2.0437986781497001E-2</v>
      </c>
      <c r="AJ77" s="336">
        <f t="shared" si="116"/>
        <v>2.028977256679609E-2</v>
      </c>
      <c r="AK77" s="336">
        <f t="shared" si="116"/>
        <v>2.0211135710462864E-2</v>
      </c>
      <c r="AL77" s="336">
        <f t="shared" si="116"/>
        <v>2.0091366568753946E-2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0.10055081850461471</v>
      </c>
      <c r="N79" s="337">
        <f t="shared" si="117"/>
        <v>9.6204857636384394E-2</v>
      </c>
      <c r="O79" s="337">
        <f t="shared" si="117"/>
        <v>9.3943035328571414E-2</v>
      </c>
      <c r="P79" s="337">
        <f t="shared" si="117"/>
        <v>9.8379379729363323E-2</v>
      </c>
      <c r="Q79" s="337">
        <f t="shared" si="117"/>
        <v>0.1011132239968927</v>
      </c>
      <c r="R79" s="337">
        <f t="shared" si="117"/>
        <v>0.10145735586025577</v>
      </c>
      <c r="S79" s="337">
        <f t="shared" si="117"/>
        <v>9.7256208030746194E-2</v>
      </c>
      <c r="T79" s="337">
        <f t="shared" si="117"/>
        <v>9.8558784490029888E-2</v>
      </c>
      <c r="U79" s="337">
        <f t="shared" si="117"/>
        <v>9.6731169695214059E-2</v>
      </c>
      <c r="V79" s="337">
        <f t="shared" si="117"/>
        <v>9.3941985576438652E-2</v>
      </c>
      <c r="W79" s="337">
        <f t="shared" si="117"/>
        <v>9.2255795145071304E-2</v>
      </c>
      <c r="X79" s="337">
        <f t="shared" si="117"/>
        <v>9.4901677241161386E-2</v>
      </c>
      <c r="Y79" s="337">
        <f t="shared" si="117"/>
        <v>9.5725780422173001E-2</v>
      </c>
      <c r="Z79" s="337">
        <f t="shared" si="117"/>
        <v>9.650767268639987E-2</v>
      </c>
      <c r="AA79" s="337">
        <f t="shared" si="117"/>
        <v>9.7229046340084779E-2</v>
      </c>
      <c r="AB79" s="337">
        <f t="shared" si="117"/>
        <v>9.7896049521209505E-2</v>
      </c>
      <c r="AC79" s="337">
        <f t="shared" si="117"/>
        <v>9.8550885302014626E-2</v>
      </c>
      <c r="AD79" s="337">
        <f t="shared" si="117"/>
        <v>9.9221823915770793E-2</v>
      </c>
      <c r="AE79" s="337">
        <f t="shared" ref="AE79:AL79" si="118">AE32/AE$49</f>
        <v>9.9791081215156979E-2</v>
      </c>
      <c r="AF79" s="337">
        <f t="shared" si="118"/>
        <v>0.10042803798156538</v>
      </c>
      <c r="AG79" s="337">
        <f t="shared" si="118"/>
        <v>0.10106361490042336</v>
      </c>
      <c r="AH79" s="337">
        <f t="shared" si="118"/>
        <v>0.10174129250398972</v>
      </c>
      <c r="AI79" s="337">
        <f t="shared" si="118"/>
        <v>0.10241010459509238</v>
      </c>
      <c r="AJ79" s="337">
        <f t="shared" si="118"/>
        <v>0.10302732820105456</v>
      </c>
      <c r="AK79" s="337">
        <f t="shared" si="118"/>
        <v>0.10360981971365624</v>
      </c>
      <c r="AL79" s="337">
        <f t="shared" si="118"/>
        <v>0.10414315655908396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7.7790218950031631E-2</v>
      </c>
      <c r="N80" s="336">
        <f t="shared" si="119"/>
        <v>7.1969765041408368E-2</v>
      </c>
      <c r="O80" s="336">
        <f t="shared" si="119"/>
        <v>7.0105991611389487E-2</v>
      </c>
      <c r="P80" s="336">
        <f t="shared" si="119"/>
        <v>7.5329517315419481E-2</v>
      </c>
      <c r="Q80" s="336">
        <f t="shared" si="119"/>
        <v>7.67594478210116E-2</v>
      </c>
      <c r="R80" s="336">
        <f t="shared" si="119"/>
        <v>7.7135044042001277E-2</v>
      </c>
      <c r="S80" s="336">
        <f t="shared" si="119"/>
        <v>7.5378330335132304E-2</v>
      </c>
      <c r="T80" s="336">
        <f t="shared" si="119"/>
        <v>7.5985234228445053E-2</v>
      </c>
      <c r="U80" s="336">
        <f t="shared" si="119"/>
        <v>7.3398105307420691E-2</v>
      </c>
      <c r="V80" s="336">
        <f t="shared" si="119"/>
        <v>7.0190263945007519E-2</v>
      </c>
      <c r="W80" s="336">
        <f t="shared" si="119"/>
        <v>7.1022489139839648E-2</v>
      </c>
      <c r="X80" s="336">
        <f t="shared" si="119"/>
        <v>7.4284949067156075E-2</v>
      </c>
      <c r="Y80" s="336">
        <f t="shared" si="119"/>
        <v>7.5208553995956814E-2</v>
      </c>
      <c r="Z80" s="336">
        <f t="shared" si="119"/>
        <v>7.6038512659286933E-2</v>
      </c>
      <c r="AA80" s="336">
        <f t="shared" si="119"/>
        <v>7.677853923609175E-2</v>
      </c>
      <c r="AB80" s="336">
        <f t="shared" si="119"/>
        <v>7.7485354593116298E-2</v>
      </c>
      <c r="AC80" s="336">
        <f t="shared" si="119"/>
        <v>7.8198813959844127E-2</v>
      </c>
      <c r="AD80" s="336">
        <f t="shared" si="119"/>
        <v>7.8925123058283031E-2</v>
      </c>
      <c r="AE80" s="336">
        <f t="shared" ref="AE80:AL80" si="120">AE33/AE$49</f>
        <v>7.9549807390083993E-2</v>
      </c>
      <c r="AF80" s="336">
        <f t="shared" si="120"/>
        <v>8.0226706670760276E-2</v>
      </c>
      <c r="AG80" s="336">
        <f t="shared" si="120"/>
        <v>8.090338168683596E-2</v>
      </c>
      <c r="AH80" s="336">
        <f t="shared" si="120"/>
        <v>8.162387759309582E-2</v>
      </c>
      <c r="AI80" s="336">
        <f t="shared" si="120"/>
        <v>8.2347639275734533E-2</v>
      </c>
      <c r="AJ80" s="336">
        <f t="shared" si="120"/>
        <v>8.3000987294067338E-2</v>
      </c>
      <c r="AK80" s="336">
        <f t="shared" si="120"/>
        <v>8.361119289018222E-2</v>
      </c>
      <c r="AL80" s="336">
        <f t="shared" si="120"/>
        <v>8.4179282935279806E-2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2.1249881602769069E-2</v>
      </c>
      <c r="N81" s="336">
        <f t="shared" si="121"/>
        <v>2.3141791308560932E-2</v>
      </c>
      <c r="O81" s="336">
        <f t="shared" si="121"/>
        <v>2.2799457096454756E-2</v>
      </c>
      <c r="P81" s="336">
        <f t="shared" si="121"/>
        <v>2.2121984677924384E-2</v>
      </c>
      <c r="Q81" s="336">
        <f t="shared" si="121"/>
        <v>2.3369598601853007E-2</v>
      </c>
      <c r="R81" s="336">
        <f t="shared" si="121"/>
        <v>2.3370483632676679E-2</v>
      </c>
      <c r="S81" s="336">
        <f t="shared" si="121"/>
        <v>2.1043093728552502E-2</v>
      </c>
      <c r="T81" s="336">
        <f t="shared" si="121"/>
        <v>2.1709319583633896E-2</v>
      </c>
      <c r="U81" s="336">
        <f t="shared" si="121"/>
        <v>2.2460921032592542E-2</v>
      </c>
      <c r="V81" s="336">
        <f t="shared" si="121"/>
        <v>2.2953041629703394E-2</v>
      </c>
      <c r="W81" s="336">
        <f t="shared" si="121"/>
        <v>2.0186802552407505E-2</v>
      </c>
      <c r="X81" s="336">
        <f t="shared" si="121"/>
        <v>1.9843422366272963E-2</v>
      </c>
      <c r="Y81" s="336">
        <f t="shared" si="121"/>
        <v>1.9740981276470261E-2</v>
      </c>
      <c r="Z81" s="336">
        <f t="shared" si="121"/>
        <v>1.9688515525881651E-2</v>
      </c>
      <c r="AA81" s="336">
        <f t="shared" si="121"/>
        <v>1.96652991528047E-2</v>
      </c>
      <c r="AB81" s="336">
        <f t="shared" si="121"/>
        <v>1.9618238247587808E-2</v>
      </c>
      <c r="AC81" s="336">
        <f t="shared" si="121"/>
        <v>1.9554003698402538E-2</v>
      </c>
      <c r="AD81" s="336">
        <f t="shared" si="121"/>
        <v>1.9492926399666467E-2</v>
      </c>
      <c r="AE81" s="336">
        <f t="shared" ref="AE81:AL81" si="122">AE34/AE$49</f>
        <v>1.9433221487751822E-2</v>
      </c>
      <c r="AF81" s="336">
        <f t="shared" si="122"/>
        <v>1.9386171471539978E-2</v>
      </c>
      <c r="AG81" s="336">
        <f t="shared" si="122"/>
        <v>1.9339985297788829E-2</v>
      </c>
      <c r="AH81" s="336">
        <f t="shared" si="122"/>
        <v>1.9292192203274366E-2</v>
      </c>
      <c r="AI81" s="336">
        <f t="shared" si="122"/>
        <v>1.9233412532534362E-2</v>
      </c>
      <c r="AJ81" s="336">
        <f t="shared" si="122"/>
        <v>1.91908500301557E-2</v>
      </c>
      <c r="AK81" s="336">
        <f t="shared" si="122"/>
        <v>1.915948545325338E-2</v>
      </c>
      <c r="AL81" s="336">
        <f t="shared" si="122"/>
        <v>1.9118345010429263E-2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1.5107179518140102E-3</v>
      </c>
      <c r="N82" s="336">
        <f t="shared" si="123"/>
        <v>1.0933012864150931E-3</v>
      </c>
      <c r="O82" s="336">
        <f t="shared" si="123"/>
        <v>1.0375866207271733E-3</v>
      </c>
      <c r="P82" s="336">
        <f t="shared" si="123"/>
        <v>9.2787773601946978E-4</v>
      </c>
      <c r="Q82" s="336">
        <f t="shared" si="123"/>
        <v>9.8417757402810015E-4</v>
      </c>
      <c r="R82" s="336">
        <f t="shared" si="123"/>
        <v>9.5182818557781033E-4</v>
      </c>
      <c r="S82" s="336">
        <f t="shared" si="123"/>
        <v>8.34783967061382E-4</v>
      </c>
      <c r="T82" s="336">
        <f t="shared" si="123"/>
        <v>8.6423067795094257E-4</v>
      </c>
      <c r="U82" s="336">
        <f t="shared" si="123"/>
        <v>8.7214335520082581E-4</v>
      </c>
      <c r="V82" s="336">
        <f t="shared" si="123"/>
        <v>7.9868000172773586E-4</v>
      </c>
      <c r="W82" s="336">
        <f t="shared" si="123"/>
        <v>1.046503452824145E-3</v>
      </c>
      <c r="X82" s="336">
        <f t="shared" si="123"/>
        <v>7.7330580773234462E-4</v>
      </c>
      <c r="Y82" s="336">
        <f t="shared" si="123"/>
        <v>7.76245149745935E-4</v>
      </c>
      <c r="Z82" s="336">
        <f t="shared" si="123"/>
        <v>7.8064450123127257E-4</v>
      </c>
      <c r="AA82" s="336">
        <f t="shared" si="123"/>
        <v>7.85207951188336E-4</v>
      </c>
      <c r="AB82" s="336">
        <f t="shared" si="123"/>
        <v>7.9245668050538401E-4</v>
      </c>
      <c r="AC82" s="336">
        <f t="shared" si="123"/>
        <v>7.9806764376797986E-4</v>
      </c>
      <c r="AD82" s="336">
        <f t="shared" si="123"/>
        <v>8.0377445782130045E-4</v>
      </c>
      <c r="AE82" s="336">
        <f t="shared" ref="AE82:AL82" si="124">AE35/AE$49</f>
        <v>8.0805233732115774E-4</v>
      </c>
      <c r="AF82" s="336">
        <f t="shared" si="124"/>
        <v>8.1515983926513285E-4</v>
      </c>
      <c r="AG82" s="336">
        <f t="shared" si="124"/>
        <v>8.2024791579858125E-4</v>
      </c>
      <c r="AH82" s="336">
        <f t="shared" si="124"/>
        <v>8.2522270761953038E-4</v>
      </c>
      <c r="AI82" s="336">
        <f t="shared" si="124"/>
        <v>8.290527868234916E-4</v>
      </c>
      <c r="AJ82" s="336">
        <f t="shared" si="124"/>
        <v>8.3549087683151499E-4</v>
      </c>
      <c r="AK82" s="336">
        <f t="shared" si="124"/>
        <v>8.3914137022063947E-4</v>
      </c>
      <c r="AL82" s="336">
        <f t="shared" si="124"/>
        <v>8.4552861337489386E-4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8.8972620251233328E-2</v>
      </c>
      <c r="N84" s="337">
        <f t="shared" si="125"/>
        <v>9.656325225521796E-2</v>
      </c>
      <c r="O84" s="337">
        <f t="shared" si="125"/>
        <v>0.10094141595698372</v>
      </c>
      <c r="P84" s="337">
        <f t="shared" si="125"/>
        <v>9.5048792433940488E-2</v>
      </c>
      <c r="Q84" s="337">
        <f t="shared" si="125"/>
        <v>9.4755664712067839E-2</v>
      </c>
      <c r="R84" s="337">
        <f t="shared" si="125"/>
        <v>9.5238473305989502E-2</v>
      </c>
      <c r="S84" s="337">
        <f t="shared" si="125"/>
        <v>9.5665612054603277E-2</v>
      </c>
      <c r="T84" s="337">
        <f t="shared" si="125"/>
        <v>9.6427098984363802E-2</v>
      </c>
      <c r="U84" s="337">
        <f t="shared" si="125"/>
        <v>9.5447445753469876E-2</v>
      </c>
      <c r="V84" s="337">
        <f t="shared" si="125"/>
        <v>9.5882566665296001E-2</v>
      </c>
      <c r="W84" s="337">
        <f t="shared" si="125"/>
        <v>9.5572651791988844E-2</v>
      </c>
      <c r="X84" s="337">
        <f t="shared" si="125"/>
        <v>9.4724573048746735E-2</v>
      </c>
      <c r="Y84" s="337">
        <f t="shared" si="125"/>
        <v>9.4714598700298275E-2</v>
      </c>
      <c r="Z84" s="337">
        <f t="shared" si="125"/>
        <v>9.4555539510012068E-2</v>
      </c>
      <c r="AA84" s="337">
        <f t="shared" si="125"/>
        <v>9.4412646349893534E-2</v>
      </c>
      <c r="AB84" s="337">
        <f t="shared" si="125"/>
        <v>9.42140323126891E-2</v>
      </c>
      <c r="AC84" s="337">
        <f t="shared" si="125"/>
        <v>9.4020405760121536E-2</v>
      </c>
      <c r="AD84" s="337">
        <f t="shared" si="125"/>
        <v>9.3843528130369766E-2</v>
      </c>
      <c r="AE84" s="337">
        <f t="shared" ref="AE84:AL84" si="126">AE37/AE$49</f>
        <v>9.3653220728800918E-2</v>
      </c>
      <c r="AF84" s="337">
        <f t="shared" si="126"/>
        <v>9.3430697103984856E-2</v>
      </c>
      <c r="AG84" s="337">
        <f t="shared" si="126"/>
        <v>9.3191030263347727E-2</v>
      </c>
      <c r="AH84" s="337">
        <f t="shared" si="126"/>
        <v>9.2894848517709086E-2</v>
      </c>
      <c r="AI84" s="337">
        <f t="shared" si="126"/>
        <v>9.2621744216877341E-2</v>
      </c>
      <c r="AJ84" s="337">
        <f t="shared" si="126"/>
        <v>9.2331224867695544E-2</v>
      </c>
      <c r="AK84" s="337">
        <f t="shared" si="126"/>
        <v>9.2051968433743289E-2</v>
      </c>
      <c r="AL84" s="337">
        <f t="shared" si="126"/>
        <v>9.1757858996338704E-2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7.378303493439306E-2</v>
      </c>
      <c r="N85" s="336">
        <f t="shared" si="127"/>
        <v>8.1048264846522305E-2</v>
      </c>
      <c r="O85" s="336">
        <f t="shared" si="127"/>
        <v>8.4954413510953466E-2</v>
      </c>
      <c r="P85" s="336">
        <f t="shared" si="127"/>
        <v>7.928048130793576E-2</v>
      </c>
      <c r="Q85" s="336">
        <f t="shared" si="127"/>
        <v>8.0088699444444286E-2</v>
      </c>
      <c r="R85" s="336">
        <f t="shared" si="127"/>
        <v>7.9071567810879234E-2</v>
      </c>
      <c r="S85" s="336">
        <f t="shared" si="127"/>
        <v>8.0047623048175559E-2</v>
      </c>
      <c r="T85" s="336">
        <f t="shared" si="127"/>
        <v>7.909008668414938E-2</v>
      </c>
      <c r="U85" s="336">
        <f t="shared" si="127"/>
        <v>7.7717459125067778E-2</v>
      </c>
      <c r="V85" s="336">
        <f t="shared" si="127"/>
        <v>7.8243867194564332E-2</v>
      </c>
      <c r="W85" s="336">
        <f t="shared" si="127"/>
        <v>7.7321863341042255E-2</v>
      </c>
      <c r="X85" s="336">
        <f t="shared" si="127"/>
        <v>7.2638414459752512E-2</v>
      </c>
      <c r="Y85" s="336">
        <f t="shared" si="127"/>
        <v>7.2393021451088738E-2</v>
      </c>
      <c r="Z85" s="336">
        <f t="shared" si="127"/>
        <v>7.198875707162275E-2</v>
      </c>
      <c r="AA85" s="336">
        <f t="shared" si="127"/>
        <v>7.1575100282522355E-2</v>
      </c>
      <c r="AB85" s="336">
        <f t="shared" si="127"/>
        <v>7.112288725733304E-2</v>
      </c>
      <c r="AC85" s="336">
        <f t="shared" si="127"/>
        <v>7.0651453808606088E-2</v>
      </c>
      <c r="AD85" s="336">
        <f t="shared" si="127"/>
        <v>7.0191855391436908E-2</v>
      </c>
      <c r="AE85" s="336">
        <f t="shared" ref="AE85:AL85" si="128">AE38/AE$49</f>
        <v>6.9692054702595249E-2</v>
      </c>
      <c r="AF85" s="336">
        <f t="shared" si="128"/>
        <v>6.9193124895548172E-2</v>
      </c>
      <c r="AG85" s="336">
        <f t="shared" si="128"/>
        <v>6.8656434707337885E-2</v>
      </c>
      <c r="AH85" s="336">
        <f t="shared" si="128"/>
        <v>6.8055532640776281E-2</v>
      </c>
      <c r="AI85" s="336">
        <f t="shared" si="128"/>
        <v>6.7453233004099056E-2</v>
      </c>
      <c r="AJ85" s="336">
        <f t="shared" si="128"/>
        <v>6.6871908060148602E-2</v>
      </c>
      <c r="AK85" s="336">
        <f t="shared" si="128"/>
        <v>6.6261167056210116E-2</v>
      </c>
      <c r="AL85" s="336">
        <f t="shared" si="128"/>
        <v>6.5671778281839829E-2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1.5189585316840268E-2</v>
      </c>
      <c r="N86" s="336">
        <f t="shared" si="129"/>
        <v>1.5514987408695665E-2</v>
      </c>
      <c r="O86" s="336">
        <f t="shared" si="129"/>
        <v>1.5987002446030265E-2</v>
      </c>
      <c r="P86" s="336">
        <f t="shared" si="129"/>
        <v>1.5768311126004735E-2</v>
      </c>
      <c r="Q86" s="336">
        <f t="shared" si="129"/>
        <v>1.4666965267623547E-2</v>
      </c>
      <c r="R86" s="336">
        <f t="shared" si="129"/>
        <v>1.6166905495110268E-2</v>
      </c>
      <c r="S86" s="336">
        <f t="shared" si="129"/>
        <v>1.5617989006427723E-2</v>
      </c>
      <c r="T86" s="336">
        <f t="shared" si="129"/>
        <v>1.7337012300214432E-2</v>
      </c>
      <c r="U86" s="336">
        <f t="shared" si="129"/>
        <v>1.7729986628402101E-2</v>
      </c>
      <c r="V86" s="336">
        <f t="shared" si="129"/>
        <v>1.7638699470731673E-2</v>
      </c>
      <c r="W86" s="336">
        <f t="shared" si="129"/>
        <v>1.825078845094659E-2</v>
      </c>
      <c r="X86" s="336">
        <f t="shared" si="129"/>
        <v>2.2086158588994209E-2</v>
      </c>
      <c r="Y86" s="336">
        <f t="shared" si="129"/>
        <v>2.2321577249209551E-2</v>
      </c>
      <c r="Z86" s="336">
        <f t="shared" si="129"/>
        <v>2.2566782438389311E-2</v>
      </c>
      <c r="AA86" s="336">
        <f t="shared" si="129"/>
        <v>2.2837546067371178E-2</v>
      </c>
      <c r="AB86" s="336">
        <f t="shared" si="129"/>
        <v>2.3091145055356064E-2</v>
      </c>
      <c r="AC86" s="336">
        <f t="shared" si="129"/>
        <v>2.3368951951515449E-2</v>
      </c>
      <c r="AD86" s="336">
        <f t="shared" si="129"/>
        <v>2.3651672738932858E-2</v>
      </c>
      <c r="AE86" s="336">
        <f t="shared" ref="AE86:AL86" si="130">AE39/AE$49</f>
        <v>2.3961166026205682E-2</v>
      </c>
      <c r="AF86" s="336">
        <f t="shared" si="130"/>
        <v>2.4237572208436673E-2</v>
      </c>
      <c r="AG86" s="336">
        <f t="shared" si="130"/>
        <v>2.4534595556009838E-2</v>
      </c>
      <c r="AH86" s="336">
        <f t="shared" si="130"/>
        <v>2.4839315876932805E-2</v>
      </c>
      <c r="AI86" s="336">
        <f t="shared" si="130"/>
        <v>2.5168511212778293E-2</v>
      </c>
      <c r="AJ86" s="336">
        <f t="shared" si="130"/>
        <v>2.5459316807546949E-2</v>
      </c>
      <c r="AK86" s="336">
        <f t="shared" si="130"/>
        <v>2.579080137753316E-2</v>
      </c>
      <c r="AL86" s="336">
        <f t="shared" si="130"/>
        <v>2.6086080714498881E-2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8.5532582922243666E-2</v>
      </c>
      <c r="N88" s="337">
        <f t="shared" si="131"/>
        <v>8.3151810901796283E-2</v>
      </c>
      <c r="O88" s="337">
        <f t="shared" si="131"/>
        <v>8.1555833169748668E-2</v>
      </c>
      <c r="P88" s="337">
        <f t="shared" si="131"/>
        <v>7.898367349788786E-2</v>
      </c>
      <c r="Q88" s="337">
        <f t="shared" si="131"/>
        <v>8.1109078763334536E-2</v>
      </c>
      <c r="R88" s="337">
        <f t="shared" si="131"/>
        <v>7.9806816711566544E-2</v>
      </c>
      <c r="S88" s="337">
        <f t="shared" si="131"/>
        <v>8.2491261121746054E-2</v>
      </c>
      <c r="T88" s="337">
        <f t="shared" si="131"/>
        <v>8.1910397417302175E-2</v>
      </c>
      <c r="U88" s="337">
        <f t="shared" si="131"/>
        <v>8.2185944072955999E-2</v>
      </c>
      <c r="V88" s="337">
        <f t="shared" si="131"/>
        <v>8.0155967735663872E-2</v>
      </c>
      <c r="W88" s="337">
        <f t="shared" si="131"/>
        <v>7.2146092679928497E-2</v>
      </c>
      <c r="X88" s="337">
        <f t="shared" si="131"/>
        <v>7.9318375240214747E-2</v>
      </c>
      <c r="Y88" s="337">
        <f t="shared" si="131"/>
        <v>7.8449252620595183E-2</v>
      </c>
      <c r="Z88" s="337">
        <f t="shared" si="131"/>
        <v>7.7710476332568612E-2</v>
      </c>
      <c r="AA88" s="337">
        <f t="shared" si="131"/>
        <v>7.6962032089026411E-2</v>
      </c>
      <c r="AB88" s="337">
        <f t="shared" si="131"/>
        <v>7.6419560859379537E-2</v>
      </c>
      <c r="AC88" s="337">
        <f t="shared" si="131"/>
        <v>7.586516834598514E-2</v>
      </c>
      <c r="AD88" s="337">
        <f t="shared" si="131"/>
        <v>7.5290286530330222E-2</v>
      </c>
      <c r="AE88" s="337">
        <f t="shared" ref="AE88:AL88" si="132">AE41/AE$49</f>
        <v>7.4756105404898521E-2</v>
      </c>
      <c r="AF88" s="337">
        <f t="shared" si="132"/>
        <v>7.4227799868158292E-2</v>
      </c>
      <c r="AG88" s="337">
        <f t="shared" si="132"/>
        <v>7.3742528430284726E-2</v>
      </c>
      <c r="AH88" s="337">
        <f t="shared" si="132"/>
        <v>7.3262809697586584E-2</v>
      </c>
      <c r="AI88" s="337">
        <f t="shared" si="132"/>
        <v>7.2759103627301411E-2</v>
      </c>
      <c r="AJ88" s="337">
        <f t="shared" si="132"/>
        <v>7.2220383885475734E-2</v>
      </c>
      <c r="AK88" s="337">
        <f t="shared" si="132"/>
        <v>7.1732841402628408E-2</v>
      </c>
      <c r="AL88" s="337">
        <f t="shared" si="132"/>
        <v>7.1264537450798124E-2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3.7606924750037997E-2</v>
      </c>
      <c r="N89" s="336">
        <f t="shared" si="133"/>
        <v>3.5135861856727707E-2</v>
      </c>
      <c r="O89" s="336">
        <f t="shared" si="133"/>
        <v>3.5502644803066294E-2</v>
      </c>
      <c r="P89" s="336">
        <f t="shared" si="133"/>
        <v>3.673171518304387E-2</v>
      </c>
      <c r="Q89" s="336">
        <f t="shared" si="133"/>
        <v>3.5311522433280777E-2</v>
      </c>
      <c r="R89" s="336">
        <f t="shared" si="133"/>
        <v>3.6219145854405665E-2</v>
      </c>
      <c r="S89" s="336">
        <f t="shared" si="133"/>
        <v>3.4695538776371958E-2</v>
      </c>
      <c r="T89" s="336">
        <f t="shared" si="133"/>
        <v>3.541208943036156E-2</v>
      </c>
      <c r="U89" s="336">
        <f t="shared" si="133"/>
        <v>3.5432580937153305E-2</v>
      </c>
      <c r="V89" s="336">
        <f t="shared" si="133"/>
        <v>3.3297657656036816E-2</v>
      </c>
      <c r="W89" s="336">
        <f t="shared" si="133"/>
        <v>2.9001462914810507E-2</v>
      </c>
      <c r="X89" s="336">
        <f t="shared" si="133"/>
        <v>3.4238865692814334E-2</v>
      </c>
      <c r="Y89" s="336">
        <f t="shared" si="133"/>
        <v>3.3637206181747072E-2</v>
      </c>
      <c r="Z89" s="336">
        <f t="shared" si="133"/>
        <v>3.3144471573359778E-2</v>
      </c>
      <c r="AA89" s="336">
        <f t="shared" si="133"/>
        <v>3.2612011307719839E-2</v>
      </c>
      <c r="AB89" s="336">
        <f t="shared" si="133"/>
        <v>3.2231825087822533E-2</v>
      </c>
      <c r="AC89" s="336">
        <f t="shared" si="133"/>
        <v>3.1844692347178731E-2</v>
      </c>
      <c r="AD89" s="336">
        <f t="shared" si="133"/>
        <v>3.1429413306431883E-2</v>
      </c>
      <c r="AE89" s="336">
        <f t="shared" ref="AE89:AL89" si="134">AE42/AE$49</f>
        <v>3.1039261808075955E-2</v>
      </c>
      <c r="AF89" s="336">
        <f t="shared" si="134"/>
        <v>3.0646612842815012E-2</v>
      </c>
      <c r="AG89" s="336">
        <f t="shared" si="134"/>
        <v>3.0271883662748928E-2</v>
      </c>
      <c r="AH89" s="336">
        <f t="shared" si="134"/>
        <v>2.9894029523874936E-2</v>
      </c>
      <c r="AI89" s="336">
        <f t="shared" si="134"/>
        <v>2.9491067683525749E-2</v>
      </c>
      <c r="AJ89" s="336">
        <f t="shared" si="134"/>
        <v>2.9069754084418239E-2</v>
      </c>
      <c r="AK89" s="336">
        <f t="shared" si="134"/>
        <v>2.8717068880388039E-2</v>
      </c>
      <c r="AL89" s="336">
        <f t="shared" si="134"/>
        <v>2.8384363862407377E-2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4.7925658172205669E-2</v>
      </c>
      <c r="N90" s="336">
        <f t="shared" si="135"/>
        <v>4.8015949045068583E-2</v>
      </c>
      <c r="O90" s="336">
        <f t="shared" si="135"/>
        <v>4.6053188366682367E-2</v>
      </c>
      <c r="P90" s="336">
        <f t="shared" si="135"/>
        <v>4.2251958314843983E-2</v>
      </c>
      <c r="Q90" s="336">
        <f t="shared" si="135"/>
        <v>4.5797556330053765E-2</v>
      </c>
      <c r="R90" s="336">
        <f t="shared" si="135"/>
        <v>4.3587670857160865E-2</v>
      </c>
      <c r="S90" s="336">
        <f t="shared" si="135"/>
        <v>4.7795722345374103E-2</v>
      </c>
      <c r="T90" s="336">
        <f t="shared" si="135"/>
        <v>4.6498307986940615E-2</v>
      </c>
      <c r="U90" s="336">
        <f t="shared" si="135"/>
        <v>4.6753363135802702E-2</v>
      </c>
      <c r="V90" s="336">
        <f t="shared" si="135"/>
        <v>4.6858310079627048E-2</v>
      </c>
      <c r="W90" s="336">
        <f t="shared" si="135"/>
        <v>4.3144629765117987E-2</v>
      </c>
      <c r="X90" s="336">
        <f t="shared" si="135"/>
        <v>4.5079509547400406E-2</v>
      </c>
      <c r="Y90" s="336">
        <f t="shared" si="135"/>
        <v>4.4812046438848126E-2</v>
      </c>
      <c r="Z90" s="336">
        <f t="shared" si="135"/>
        <v>4.4566004759208834E-2</v>
      </c>
      <c r="AA90" s="336">
        <f t="shared" si="135"/>
        <v>4.4350020781306558E-2</v>
      </c>
      <c r="AB90" s="336">
        <f t="shared" si="135"/>
        <v>4.4187735771556998E-2</v>
      </c>
      <c r="AC90" s="336">
        <f t="shared" si="135"/>
        <v>4.4020475998806409E-2</v>
      </c>
      <c r="AD90" s="336">
        <f t="shared" si="135"/>
        <v>4.3860873223898346E-2</v>
      </c>
      <c r="AE90" s="336">
        <f t="shared" ref="AE90:AL90" si="136">AE43/AE$49</f>
        <v>4.3716843596822562E-2</v>
      </c>
      <c r="AF90" s="336">
        <f t="shared" si="136"/>
        <v>4.3581187025343276E-2</v>
      </c>
      <c r="AG90" s="336">
        <f t="shared" si="136"/>
        <v>4.3470644767535795E-2</v>
      </c>
      <c r="AH90" s="336">
        <f t="shared" si="136"/>
        <v>4.3368780173711652E-2</v>
      </c>
      <c r="AI90" s="336">
        <f t="shared" si="136"/>
        <v>4.3268035943775672E-2</v>
      </c>
      <c r="AJ90" s="336">
        <f t="shared" si="136"/>
        <v>4.3150629801057494E-2</v>
      </c>
      <c r="AK90" s="336">
        <f t="shared" si="136"/>
        <v>4.3015772522240363E-2</v>
      </c>
      <c r="AL90" s="336">
        <f t="shared" si="136"/>
        <v>4.2880173588390746E-2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0.12503600917339666</v>
      </c>
      <c r="N92" s="337">
        <f t="shared" si="137"/>
        <v>0.12769533069693151</v>
      </c>
      <c r="O92" s="337">
        <f t="shared" si="137"/>
        <v>0.12212398811726274</v>
      </c>
      <c r="P92" s="337">
        <f t="shared" si="137"/>
        <v>0.12448864785431929</v>
      </c>
      <c r="Q92" s="337">
        <f t="shared" si="137"/>
        <v>0.12855447272806719</v>
      </c>
      <c r="R92" s="337">
        <f t="shared" si="137"/>
        <v>0.12954507993367095</v>
      </c>
      <c r="S92" s="337">
        <f t="shared" si="137"/>
        <v>0.13579438073722649</v>
      </c>
      <c r="T92" s="337">
        <f t="shared" si="137"/>
        <v>0.12292835042383853</v>
      </c>
      <c r="U92" s="337">
        <f t="shared" si="137"/>
        <v>0.12406529043523937</v>
      </c>
      <c r="V92" s="337">
        <f t="shared" si="137"/>
        <v>0.12542907162938396</v>
      </c>
      <c r="W92" s="337">
        <f t="shared" si="137"/>
        <v>0.11490354274225045</v>
      </c>
      <c r="X92" s="337">
        <f t="shared" si="137"/>
        <v>0.11552993162330119</v>
      </c>
      <c r="Y92" s="337">
        <f t="shared" si="137"/>
        <v>0.11585204865625304</v>
      </c>
      <c r="Z92" s="337">
        <f t="shared" si="137"/>
        <v>0.1156528860693639</v>
      </c>
      <c r="AA92" s="337">
        <f t="shared" si="137"/>
        <v>0.11548044621860404</v>
      </c>
      <c r="AB92" s="337">
        <f t="shared" si="137"/>
        <v>0.11505914750733327</v>
      </c>
      <c r="AC92" s="337">
        <f t="shared" si="137"/>
        <v>0.11455812505692137</v>
      </c>
      <c r="AD92" s="337">
        <f t="shared" si="137"/>
        <v>0.11405497136911601</v>
      </c>
      <c r="AE92" s="337">
        <f t="shared" ref="AE92:AL92" si="138">AE45/AE$49</f>
        <v>0.11347340257991088</v>
      </c>
      <c r="AF92" s="337">
        <f t="shared" si="138"/>
        <v>0.11286382314314951</v>
      </c>
      <c r="AG92" s="337">
        <f t="shared" si="138"/>
        <v>0.11221252716039774</v>
      </c>
      <c r="AH92" s="337">
        <f t="shared" si="138"/>
        <v>0.11152642793024818</v>
      </c>
      <c r="AI92" s="337">
        <f t="shared" si="138"/>
        <v>0.11080529477199395</v>
      </c>
      <c r="AJ92" s="337">
        <f t="shared" si="138"/>
        <v>0.11010149597996069</v>
      </c>
      <c r="AK92" s="337">
        <f t="shared" si="138"/>
        <v>0.10943491119739961</v>
      </c>
      <c r="AL92" s="337">
        <f t="shared" si="138"/>
        <v>0.10874207970926533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1.9380850820832372E-2</v>
      </c>
      <c r="N93" s="336">
        <f t="shared" si="139"/>
        <v>1.9031795184618665E-2</v>
      </c>
      <c r="O93" s="336">
        <f t="shared" si="139"/>
        <v>1.9347235040969565E-2</v>
      </c>
      <c r="P93" s="336">
        <f t="shared" si="139"/>
        <v>1.9519155721082645E-2</v>
      </c>
      <c r="Q93" s="336">
        <f t="shared" si="139"/>
        <v>1.9476124826631663E-2</v>
      </c>
      <c r="R93" s="336">
        <f t="shared" si="139"/>
        <v>2.0245122542281346E-2</v>
      </c>
      <c r="S93" s="336">
        <f t="shared" si="139"/>
        <v>2.0520560925141186E-2</v>
      </c>
      <c r="T93" s="336">
        <f t="shared" si="139"/>
        <v>1.7893499736874461E-2</v>
      </c>
      <c r="U93" s="336">
        <f t="shared" si="139"/>
        <v>1.840649543132539E-2</v>
      </c>
      <c r="V93" s="336">
        <f t="shared" si="139"/>
        <v>1.807755693480936E-2</v>
      </c>
      <c r="W93" s="336">
        <f t="shared" si="139"/>
        <v>1.5459718382843837E-2</v>
      </c>
      <c r="X93" s="336">
        <f t="shared" si="139"/>
        <v>1.3147480964077989E-2</v>
      </c>
      <c r="Y93" s="336">
        <f t="shared" si="139"/>
        <v>1.3010669912997692E-2</v>
      </c>
      <c r="Z93" s="336">
        <f t="shared" si="139"/>
        <v>1.2846166648630924E-2</v>
      </c>
      <c r="AA93" s="336">
        <f t="shared" si="139"/>
        <v>1.2681587436424769E-2</v>
      </c>
      <c r="AB93" s="336">
        <f t="shared" si="139"/>
        <v>1.2532770169275885E-2</v>
      </c>
      <c r="AC93" s="336">
        <f t="shared" si="139"/>
        <v>1.2390300948055681E-2</v>
      </c>
      <c r="AD93" s="336">
        <f t="shared" si="139"/>
        <v>1.2254240693481782E-2</v>
      </c>
      <c r="AE93" s="336">
        <f t="shared" ref="AE93:AL93" si="140">AE46/AE$49</f>
        <v>1.2125334333355013E-2</v>
      </c>
      <c r="AF93" s="336">
        <f t="shared" si="140"/>
        <v>1.1993263759344673E-2</v>
      </c>
      <c r="AG93" s="336">
        <f t="shared" si="140"/>
        <v>1.186337544165976E-2</v>
      </c>
      <c r="AH93" s="336">
        <f t="shared" si="140"/>
        <v>1.1742099919249686E-2</v>
      </c>
      <c r="AI93" s="336">
        <f t="shared" si="140"/>
        <v>1.1627034608218302E-2</v>
      </c>
      <c r="AJ93" s="336">
        <f t="shared" si="140"/>
        <v>1.1512079292232972E-2</v>
      </c>
      <c r="AK93" s="336">
        <f t="shared" si="140"/>
        <v>1.1395793652993836E-2</v>
      </c>
      <c r="AL93" s="336">
        <f t="shared" si="140"/>
        <v>1.1281573060801606E-2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0.10565515835256427</v>
      </c>
      <c r="N94" s="336">
        <f t="shared" si="141"/>
        <v>0.10866353551231285</v>
      </c>
      <c r="O94" s="336">
        <f t="shared" si="141"/>
        <v>0.10277675307629318</v>
      </c>
      <c r="P94" s="336">
        <f t="shared" si="141"/>
        <v>0.10496949213323663</v>
      </c>
      <c r="Q94" s="336">
        <f t="shared" si="141"/>
        <v>0.10907834790143554</v>
      </c>
      <c r="R94" s="336">
        <f t="shared" si="141"/>
        <v>0.1092999573913896</v>
      </c>
      <c r="S94" s="336">
        <f t="shared" si="141"/>
        <v>0.11527381981208529</v>
      </c>
      <c r="T94" s="336">
        <f t="shared" si="141"/>
        <v>0.10503485068696408</v>
      </c>
      <c r="U94" s="336">
        <f t="shared" si="141"/>
        <v>0.10565879500391398</v>
      </c>
      <c r="V94" s="336">
        <f t="shared" si="141"/>
        <v>0.10735151469457462</v>
      </c>
      <c r="W94" s="336">
        <f t="shared" si="141"/>
        <v>9.9443824359406616E-2</v>
      </c>
      <c r="X94" s="336">
        <f t="shared" si="141"/>
        <v>0.1023824506592232</v>
      </c>
      <c r="Y94" s="336">
        <f t="shared" si="141"/>
        <v>0.10284137874325534</v>
      </c>
      <c r="Z94" s="336">
        <f t="shared" si="141"/>
        <v>0.10280671942073298</v>
      </c>
      <c r="AA94" s="336">
        <f t="shared" si="141"/>
        <v>0.10279885878217926</v>
      </c>
      <c r="AB94" s="336">
        <f t="shared" si="141"/>
        <v>0.10252637733805739</v>
      </c>
      <c r="AC94" s="336">
        <f t="shared" si="141"/>
        <v>0.10216782410886568</v>
      </c>
      <c r="AD94" s="336">
        <f t="shared" si="141"/>
        <v>0.10180073067563422</v>
      </c>
      <c r="AE94" s="336">
        <f t="shared" ref="AE94:AL94" si="142">AE47/AE$49</f>
        <v>0.10134806824655587</v>
      </c>
      <c r="AF94" s="336">
        <f t="shared" si="142"/>
        <v>0.10087055938380483</v>
      </c>
      <c r="AG94" s="336">
        <f t="shared" si="142"/>
        <v>0.10034915171873798</v>
      </c>
      <c r="AH94" s="336">
        <f t="shared" si="142"/>
        <v>9.9784328010998485E-2</v>
      </c>
      <c r="AI94" s="336">
        <f t="shared" si="142"/>
        <v>9.917826016377565E-2</v>
      </c>
      <c r="AJ94" s="336">
        <f t="shared" si="142"/>
        <v>9.8589416687727721E-2</v>
      </c>
      <c r="AK94" s="336">
        <f t="shared" si="142"/>
        <v>9.8039117544405766E-2</v>
      </c>
      <c r="AL94" s="336">
        <f t="shared" si="142"/>
        <v>9.7460506648463729E-2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Cumbria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Cumbria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Cumbria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Cumbria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Cumbria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Cumbria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Cumbria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Cumbria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Cumbria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Cumbria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Cumbria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Cumbria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Cumbria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2.3631626952555784</v>
      </c>
      <c r="Y4" s="11">
        <f>'Occ T1'!D8-'Occ T1'!C8</f>
        <v>0.97237516970364268</v>
      </c>
      <c r="Z4" s="11">
        <f>'Occ T1'!E8-'Occ T1'!D8</f>
        <v>0.63640566303767798</v>
      </c>
      <c r="AA4" s="11">
        <f>'Occ T1'!F8-'Occ T1'!E8</f>
        <v>3.3183303170919807</v>
      </c>
      <c r="AB4" s="11">
        <f>'Occ T1'!D8-'Occ T1'!B8</f>
        <v>3.3355378649592211</v>
      </c>
      <c r="AC4" s="11">
        <f>'Occ T1'!F8-'Occ T1'!D8</f>
        <v>3.9547359801296587</v>
      </c>
    </row>
    <row r="5" spans="1:29" x14ac:dyDescent="0.2">
      <c r="W5" s="10" t="str">
        <f>name!E5</f>
        <v>Professional occupations</v>
      </c>
      <c r="X5" s="11">
        <f>'Occ T1'!C9-'Occ T1'!B9</f>
        <v>3.1918944682146559</v>
      </c>
      <c r="Y5" s="11">
        <f>'Occ T1'!D9-'Occ T1'!C9</f>
        <v>2.5544746298201204</v>
      </c>
      <c r="Z5" s="11">
        <f>'Occ T1'!E9-'Occ T1'!D9</f>
        <v>4.085558004370327</v>
      </c>
      <c r="AA5" s="11">
        <f>'Occ T1'!F9-'Occ T1'!E9</f>
        <v>6.7281692259620201</v>
      </c>
      <c r="AB5" s="11">
        <f>'Occ T1'!D9-'Occ T1'!B9</f>
        <v>5.7463690980347764</v>
      </c>
      <c r="AC5" s="11">
        <f>'Occ T1'!F9-'Occ T1'!D9</f>
        <v>10.813727230332347</v>
      </c>
    </row>
    <row r="6" spans="1:29" x14ac:dyDescent="0.2">
      <c r="W6" s="10" t="str">
        <f>name!E6</f>
        <v>Associate professional occupations</v>
      </c>
      <c r="X6" s="11">
        <f>'Occ T1'!C10-'Occ T1'!B10</f>
        <v>2.4738374535467891</v>
      </c>
      <c r="Y6" s="11">
        <f>'Occ T1'!D10-'Occ T1'!C10</f>
        <v>0.91528175018131464</v>
      </c>
      <c r="Z6" s="11">
        <f>'Occ T1'!E10-'Occ T1'!D10</f>
        <v>-1.2541293849927371</v>
      </c>
      <c r="AA6" s="11">
        <f>'Occ T1'!F10-'Occ T1'!E10</f>
        <v>2.2416064951980275</v>
      </c>
      <c r="AB6" s="11">
        <f>'Occ T1'!D10-'Occ T1'!B10</f>
        <v>3.3891192037281037</v>
      </c>
      <c r="AC6" s="11">
        <f>'Occ T1'!F10-'Occ T1'!D10</f>
        <v>0.98747711020529039</v>
      </c>
    </row>
    <row r="7" spans="1:29" x14ac:dyDescent="0.2">
      <c r="W7" s="10" t="str">
        <f>name!E7</f>
        <v>Administrative and secretarial occupations</v>
      </c>
      <c r="X7" s="11">
        <f>'Occ T1'!C11-'Occ T1'!B11</f>
        <v>-0.66111541546493413</v>
      </c>
      <c r="Y7" s="11">
        <f>'Occ T1'!D11-'Occ T1'!C11</f>
        <v>0.94174164740442023</v>
      </c>
      <c r="Z7" s="11">
        <f>'Occ T1'!E11-'Occ T1'!D11</f>
        <v>-1.6215497546495818</v>
      </c>
      <c r="AA7" s="11">
        <f>'Occ T1'!F11-'Occ T1'!E11</f>
        <v>-1.9630856917183728</v>
      </c>
      <c r="AB7" s="11">
        <f>'Occ T1'!D11-'Occ T1'!B11</f>
        <v>0.2806262319394861</v>
      </c>
      <c r="AC7" s="11">
        <f>'Occ T1'!F11-'Occ T1'!D11</f>
        <v>-3.5846354463679546</v>
      </c>
    </row>
    <row r="8" spans="1:29" x14ac:dyDescent="0.2">
      <c r="W8" s="10" t="str">
        <f>name!E8</f>
        <v>Skilled trades occupations</v>
      </c>
      <c r="X8" s="11">
        <f>'Occ T1'!C12-'Occ T1'!B12</f>
        <v>9.2578758371715253E-3</v>
      </c>
      <c r="Y8" s="11">
        <f>'Occ T1'!D12-'Occ T1'!C12</f>
        <v>-3.8853096282155448</v>
      </c>
      <c r="Z8" s="11">
        <f>'Occ T1'!E12-'Occ T1'!D12</f>
        <v>-0.87557422017120956</v>
      </c>
      <c r="AA8" s="11">
        <f>'Occ T1'!F12-'Occ T1'!E12</f>
        <v>-1.6245256936499501</v>
      </c>
      <c r="AB8" s="11">
        <f>'Occ T1'!D12-'Occ T1'!B12</f>
        <v>-3.8760517523783733</v>
      </c>
      <c r="AC8" s="11">
        <f>'Occ T1'!F12-'Occ T1'!D12</f>
        <v>-2.5000999138211597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-1.317159895249663</v>
      </c>
      <c r="Y9" s="11">
        <f>'Occ T1'!D13-'Occ T1'!C13</f>
        <v>-1.0812829567199174</v>
      </c>
      <c r="Z9" s="11">
        <f>'Occ T1'!E13-'Occ T1'!D13</f>
        <v>2.0469553058894121</v>
      </c>
      <c r="AA9" s="11">
        <f>'Occ T1'!F13-'Occ T1'!E13</f>
        <v>2.8166920055584015</v>
      </c>
      <c r="AB9" s="11">
        <f>'Occ T1'!D13-'Occ T1'!B13</f>
        <v>-2.3984428519695804</v>
      </c>
      <c r="AC9" s="11">
        <f>'Occ T1'!F13-'Occ T1'!D13</f>
        <v>4.8636473114478136</v>
      </c>
    </row>
    <row r="10" spans="1:29" x14ac:dyDescent="0.2">
      <c r="W10" s="10" t="str">
        <f>name!E10</f>
        <v>Sales and customer service occupations</v>
      </c>
      <c r="X10" s="11">
        <f>'Occ T1'!C14-'Occ T1'!B14</f>
        <v>0.88968581568840932</v>
      </c>
      <c r="Y10" s="11">
        <f>'Occ T1'!D14-'Occ T1'!C14</f>
        <v>-0.72334270673533396</v>
      </c>
      <c r="Z10" s="11">
        <f>'Occ T1'!E14-'Occ T1'!D14</f>
        <v>0.14102248970168318</v>
      </c>
      <c r="AA10" s="11">
        <f>'Occ T1'!F14-'Occ T1'!E14</f>
        <v>0.29364865964480202</v>
      </c>
      <c r="AB10" s="11">
        <f>'Occ T1'!D14-'Occ T1'!B14</f>
        <v>0.16634310895307536</v>
      </c>
      <c r="AC10" s="11">
        <f>'Occ T1'!F14-'Occ T1'!D14</f>
        <v>0.43467114934648521</v>
      </c>
    </row>
    <row r="11" spans="1:29" x14ac:dyDescent="0.2">
      <c r="W11" s="10" t="str">
        <f>name!E11</f>
        <v>Process, plant and machine operatives</v>
      </c>
      <c r="X11" s="11">
        <f>'Occ T1'!C15-'Occ T1'!B15</f>
        <v>0.69289804406799504</v>
      </c>
      <c r="Y11" s="11">
        <f>'Occ T1'!D15-'Occ T1'!C15</f>
        <v>-2.6934459817201137</v>
      </c>
      <c r="Z11" s="11">
        <f>'Occ T1'!E15-'Occ T1'!D15</f>
        <v>1.5630148888499491</v>
      </c>
      <c r="AA11" s="11">
        <f>'Occ T1'!F15-'Occ T1'!E15</f>
        <v>-0.66455545293464979</v>
      </c>
      <c r="AB11" s="11">
        <f>'Occ T1'!D15-'Occ T1'!B15</f>
        <v>-2.0005479376521187</v>
      </c>
      <c r="AC11" s="11">
        <f>'Occ T1'!F15-'Occ T1'!D15</f>
        <v>0.89845943591529931</v>
      </c>
    </row>
    <row r="12" spans="1:29" x14ac:dyDescent="0.2">
      <c r="W12" s="10" t="str">
        <f>name!E12</f>
        <v>Elementary occupations</v>
      </c>
      <c r="X12" s="11">
        <f>'Occ T1'!C16-'Occ T1'!B16</f>
        <v>-0.16846104189593802</v>
      </c>
      <c r="Y12" s="11">
        <f>'Occ T1'!D16-'Occ T1'!C16</f>
        <v>-3.6734919237187356</v>
      </c>
      <c r="Z12" s="11">
        <f>'Occ T1'!E16-'Occ T1'!D16</f>
        <v>0.66129700796462387</v>
      </c>
      <c r="AA12" s="11">
        <f>'Occ T1'!F16-'Occ T1'!E16</f>
        <v>-0.5882798651523018</v>
      </c>
      <c r="AB12" s="11">
        <f>'Occ T1'!D16-'Occ T1'!B16</f>
        <v>-3.8419529656146736</v>
      </c>
      <c r="AC12" s="11">
        <f>'Occ T1'!F16-'Occ T1'!D16</f>
        <v>7.3017142812322078E-2</v>
      </c>
    </row>
    <row r="14" spans="1:29" x14ac:dyDescent="0.2">
      <c r="W14" s="10" t="str">
        <f>name!E3</f>
        <v>All occupations</v>
      </c>
      <c r="X14" s="11">
        <f>'Occ T1'!C18-'Occ T1'!B18</f>
        <v>7.4740000000000464</v>
      </c>
      <c r="Y14" s="11">
        <f>'Occ T1'!D18-'Occ T1'!C18</f>
        <v>-6.6730000000001723</v>
      </c>
      <c r="Z14" s="11">
        <f>'Occ T1'!E18-'Occ T1'!D18</f>
        <v>5.383000000000095</v>
      </c>
      <c r="AA14" s="11">
        <f>'Occ T1'!F18-'Occ T1'!E18</f>
        <v>10.55800000000005</v>
      </c>
      <c r="AB14" s="11">
        <f>'Occ T1'!D18-'Occ T1'!B18</f>
        <v>0.80099999999987403</v>
      </c>
      <c r="AC14" s="11">
        <f>'Occ T1'!F18-'Occ T1'!D18</f>
        <v>15.941000000000145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Cumbria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3.9547359801296587</v>
      </c>
      <c r="O3" s="11">
        <f>'Occ T1'!AB64</f>
        <v>2.4562803674684304</v>
      </c>
      <c r="P3" s="11">
        <f>'Occ T1'!Q64</f>
        <v>1.4984556126611999</v>
      </c>
    </row>
    <row r="4" spans="1:16" x14ac:dyDescent="0.2">
      <c r="M4" s="10" t="str">
        <f>name!E5</f>
        <v>Professional occupations</v>
      </c>
      <c r="N4" s="11">
        <f>'Occ T1'!F65</f>
        <v>10.813727230332347</v>
      </c>
      <c r="O4" s="11">
        <f>'Occ T1'!AB65</f>
        <v>7.1784405142527916</v>
      </c>
      <c r="P4" s="11">
        <f>'Occ T1'!Q65</f>
        <v>3.6352867160795768</v>
      </c>
    </row>
    <row r="5" spans="1:16" x14ac:dyDescent="0.2">
      <c r="M5" s="10" t="str">
        <f>name!E6</f>
        <v>Associate professional occupations</v>
      </c>
      <c r="N5" s="11">
        <f>'Occ T1'!F66</f>
        <v>0.98747711020529039</v>
      </c>
      <c r="O5" s="11">
        <f>'Occ T1'!AB66</f>
        <v>2.4060407010246188</v>
      </c>
      <c r="P5" s="11">
        <f>'Occ T1'!Q66</f>
        <v>-1.4185635908193373</v>
      </c>
    </row>
    <row r="6" spans="1:16" x14ac:dyDescent="0.2">
      <c r="M6" s="10" t="str">
        <f>name!E7</f>
        <v>Administrative and secretarial occupations</v>
      </c>
      <c r="N6" s="11">
        <f>'Occ T1'!F67</f>
        <v>-3.5846354463679546</v>
      </c>
      <c r="O6" s="11">
        <f>'Occ T1'!AB67</f>
        <v>-4.3853178568978599</v>
      </c>
      <c r="P6" s="11">
        <f>'Occ T1'!Q67</f>
        <v>0.80068241052989464</v>
      </c>
    </row>
    <row r="7" spans="1:16" x14ac:dyDescent="0.2">
      <c r="M7" s="10" t="str">
        <f>name!E8</f>
        <v>Skilled trades occupations</v>
      </c>
      <c r="N7" s="11">
        <f>'Occ T1'!F68</f>
        <v>-2.5000999138211597</v>
      </c>
      <c r="O7" s="11">
        <f>'Occ T1'!AB68</f>
        <v>0.42637947963331957</v>
      </c>
      <c r="P7" s="11">
        <f>'Occ T1'!Q68</f>
        <v>-2.926479393454489</v>
      </c>
    </row>
    <row r="8" spans="1:16" x14ac:dyDescent="0.2">
      <c r="M8" s="10" t="str">
        <f>name!E9</f>
        <v>Caring, leisure and other service occupations</v>
      </c>
      <c r="N8" s="11">
        <f>'Occ T1'!F69</f>
        <v>4.8636473114478136</v>
      </c>
      <c r="O8" s="11">
        <f>'Occ T1'!AB69</f>
        <v>3.5623790225699778</v>
      </c>
      <c r="P8" s="11">
        <f>'Occ T1'!Q69</f>
        <v>1.3012682888778233</v>
      </c>
    </row>
    <row r="9" spans="1:16" x14ac:dyDescent="0.2">
      <c r="M9" s="10" t="str">
        <f>name!E10</f>
        <v>Sales and customer service occupations</v>
      </c>
      <c r="N9" s="11">
        <f>'Occ T1'!F70</f>
        <v>0.43467114934648521</v>
      </c>
      <c r="O9" s="11">
        <f>'Occ T1'!AB70</f>
        <v>-0.28254779400322327</v>
      </c>
      <c r="P9" s="11">
        <f>'Occ T1'!Q70</f>
        <v>0.71721894334968184</v>
      </c>
    </row>
    <row r="10" spans="1:16" x14ac:dyDescent="0.2">
      <c r="M10" s="10" t="str">
        <f>name!E11</f>
        <v>Process, plant and machine operatives</v>
      </c>
      <c r="N10" s="11">
        <f>'Occ T1'!F71</f>
        <v>0.89845943591529931</v>
      </c>
      <c r="O10" s="11">
        <f>'Occ T1'!AB71</f>
        <v>0.41218820584807281</v>
      </c>
      <c r="P10" s="11">
        <f>'Occ T1'!Q71</f>
        <v>0.48627123006723494</v>
      </c>
    </row>
    <row r="11" spans="1:16" x14ac:dyDescent="0.2">
      <c r="M11" s="10" t="str">
        <f>name!E12</f>
        <v>Elementary occupations</v>
      </c>
      <c r="N11" s="11">
        <f>'Occ T1'!F72</f>
        <v>7.3017142812322078E-2</v>
      </c>
      <c r="O11" s="11">
        <f>'Occ T1'!AB72</f>
        <v>0.14866688920913695</v>
      </c>
      <c r="P11" s="11">
        <f>'Occ T1'!Q72</f>
        <v>-7.5649746396784678E-2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15.941000000000145</v>
      </c>
      <c r="O13" s="11">
        <f>'Occ T1'!AB74</f>
        <v>11.92250952910527</v>
      </c>
      <c r="P13" s="11">
        <f>'Occ T1'!Q74</f>
        <v>4.0184904708947897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Cumbria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0.70930523936984002</v>
      </c>
      <c r="O3" s="11">
        <f>'Occ T5'!H44</f>
        <v>1.0406177951631941</v>
      </c>
      <c r="P3" s="11">
        <f>'Occ T5'!G44</f>
        <v>2.204812945596629</v>
      </c>
    </row>
    <row r="4" spans="1:16" x14ac:dyDescent="0.2">
      <c r="M4" s="10" t="str">
        <f>name!E5</f>
        <v>Professional occupations</v>
      </c>
      <c r="N4" s="11">
        <f>'Occ T5'!I45</f>
        <v>4.0551738794680325E-2</v>
      </c>
      <c r="O4" s="11">
        <f>'Occ T5'!H45</f>
        <v>2.7081063191693779</v>
      </c>
      <c r="P4" s="11">
        <f>'Occ T5'!G45</f>
        <v>8.0650691723682897</v>
      </c>
    </row>
    <row r="5" spans="1:16" x14ac:dyDescent="0.2">
      <c r="M5" s="10" t="str">
        <f>name!E6</f>
        <v>Associate professional occupations</v>
      </c>
      <c r="N5" s="11">
        <f>'Occ T5'!I46</f>
        <v>0.10399340979812211</v>
      </c>
      <c r="O5" s="11">
        <f>'Occ T5'!H46</f>
        <v>0.45519351609909453</v>
      </c>
      <c r="P5" s="11">
        <f>'Occ T5'!G46</f>
        <v>0.42829018430805021</v>
      </c>
    </row>
    <row r="6" spans="1:16" x14ac:dyDescent="0.2">
      <c r="M6" s="10" t="str">
        <f>name!E7</f>
        <v>Administrative and secretarial occupations</v>
      </c>
      <c r="N6" s="11">
        <f>'Occ T5'!I47</f>
        <v>-9.1417041665391885E-2</v>
      </c>
      <c r="O6" s="11">
        <f>'Occ T5'!H47</f>
        <v>-1.7382823399287801</v>
      </c>
      <c r="P6" s="11">
        <f>'Occ T5'!G47</f>
        <v>-1.7549360647738119</v>
      </c>
    </row>
    <row r="7" spans="1:16" x14ac:dyDescent="0.2">
      <c r="M7" s="10" t="str">
        <f>name!E8</f>
        <v>Skilled trades occupations</v>
      </c>
      <c r="N7" s="11">
        <f>'Occ T5'!I48</f>
        <v>4.5637904934174855E-2</v>
      </c>
      <c r="O7" s="11">
        <f>'Occ T5'!H48</f>
        <v>0.41773286518886987</v>
      </c>
      <c r="P7" s="11">
        <f>'Occ T5'!G48</f>
        <v>-2.9634706839442124</v>
      </c>
    </row>
    <row r="8" spans="1:16" x14ac:dyDescent="0.2">
      <c r="M8" s="10" t="str">
        <f>name!E9</f>
        <v>Caring, leisure and other service occupations</v>
      </c>
      <c r="N8" s="11">
        <f>'Occ T5'!I49</f>
        <v>0.36946893387768442</v>
      </c>
      <c r="O8" s="11">
        <f>'Occ T5'!H49</f>
        <v>1.5649001067357204</v>
      </c>
      <c r="P8" s="11">
        <f>'Occ T5'!G49</f>
        <v>2.9292782708343861</v>
      </c>
    </row>
    <row r="9" spans="1:16" x14ac:dyDescent="0.2">
      <c r="M9" s="10" t="str">
        <f>name!E10</f>
        <v>Sales and customer service occupations</v>
      </c>
      <c r="N9" s="11">
        <f>'Occ T5'!I50</f>
        <v>-0.2328491618174755</v>
      </c>
      <c r="O9" s="11">
        <f>'Occ T5'!H50</f>
        <v>0.53992199461573698</v>
      </c>
      <c r="P9" s="11">
        <f>'Occ T5'!G50</f>
        <v>0.12759831654821419</v>
      </c>
    </row>
    <row r="10" spans="1:16" x14ac:dyDescent="0.2">
      <c r="M10" s="10" t="str">
        <f>name!E11</f>
        <v>Process, plant and machine operatives</v>
      </c>
      <c r="N10" s="11">
        <f>'Occ T5'!I51</f>
        <v>0.54806611361205748</v>
      </c>
      <c r="O10" s="11">
        <f>'Occ T5'!H51</f>
        <v>0.92273882910522476</v>
      </c>
      <c r="P10" s="11">
        <f>'Occ T5'!G51</f>
        <v>-0.57234550680198737</v>
      </c>
    </row>
    <row r="11" spans="1:16" x14ac:dyDescent="0.2">
      <c r="M11" s="10" t="str">
        <f>name!E12</f>
        <v>Elementary occupations</v>
      </c>
      <c r="N11" s="11">
        <f>'Occ T5'!I52</f>
        <v>0.61724537896802012</v>
      </c>
      <c r="O11" s="11">
        <f>'Occ T5'!H52</f>
        <v>-0.60773736334586559</v>
      </c>
      <c r="P11" s="11">
        <f>'Occ T5'!G52</f>
        <v>6.3509127190174652E-2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2.110002515871706</v>
      </c>
      <c r="O13" s="11">
        <f>'Occ T5'!H54</f>
        <v>5.3031917228025662</v>
      </c>
      <c r="P13" s="11">
        <f>'Occ T5'!G54</f>
        <v>8.5278057613256806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0.30368523179034934</v>
      </c>
      <c r="O18" s="11">
        <f>'Occ T5'!AN44</f>
        <v>0.48435775236547851</v>
      </c>
      <c r="P18" s="11">
        <f>'Occ T5'!AM44</f>
        <v>1.6682373833126025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0.43091465764475911</v>
      </c>
      <c r="O19" s="11">
        <f>'Occ T5'!AN45</f>
        <v>1.8992531394659498</v>
      </c>
      <c r="P19" s="11">
        <f>'Occ T5'!AM45</f>
        <v>4.8482727171420912</v>
      </c>
    </row>
    <row r="20" spans="13:16" x14ac:dyDescent="0.2">
      <c r="M20" s="10" t="str">
        <f t="shared" si="0"/>
        <v>Associate professional occupations</v>
      </c>
      <c r="N20" s="11">
        <f>'Occ T5'!AO46</f>
        <v>0.27104406571886974</v>
      </c>
      <c r="O20" s="11">
        <f>'Occ T5'!AN46</f>
        <v>0.61063005397965764</v>
      </c>
      <c r="P20" s="11">
        <f>'Occ T5'!AM46</f>
        <v>1.52436658132609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-0.17997033545268609</v>
      </c>
      <c r="O21" s="11">
        <f>'Occ T5'!AN47</f>
        <v>-1.8400856896811311</v>
      </c>
      <c r="P21" s="11">
        <f>'Occ T5'!AM47</f>
        <v>-2.3652618317640481</v>
      </c>
    </row>
    <row r="22" spans="13:16" x14ac:dyDescent="0.2">
      <c r="M22" s="10" t="str">
        <f t="shared" si="0"/>
        <v>Skilled trades occupations</v>
      </c>
      <c r="N22" s="11">
        <f>'Occ T5'!AO48</f>
        <v>0.14451715758826822</v>
      </c>
      <c r="O22" s="11">
        <f>'Occ T5'!AN48</f>
        <v>0.1592639478540836</v>
      </c>
      <c r="P22" s="11">
        <f>'Occ T5'!AM48</f>
        <v>0.1225983741909682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0.18363431457782164</v>
      </c>
      <c r="O23" s="11">
        <f>'Occ T5'!AN49</f>
        <v>1.2445395335311815</v>
      </c>
      <c r="P23" s="11">
        <f>'Occ T5'!AM49</f>
        <v>2.134205174460968</v>
      </c>
    </row>
    <row r="24" spans="13:16" x14ac:dyDescent="0.2">
      <c r="M24" s="10" t="str">
        <f t="shared" si="0"/>
        <v>Sales and customer service occupations</v>
      </c>
      <c r="N24" s="11">
        <f>'Occ T5'!AO50</f>
        <v>-9.9020342143592288E-2</v>
      </c>
      <c r="O24" s="11">
        <f>'Occ T5'!AN50</f>
        <v>0.16516593059046158</v>
      </c>
      <c r="P24" s="11">
        <f>'Occ T5'!AM50</f>
        <v>-0.34869338245009374</v>
      </c>
    </row>
    <row r="25" spans="13:16" x14ac:dyDescent="0.2">
      <c r="M25" s="10" t="str">
        <f t="shared" si="0"/>
        <v>Process, plant and machine operatives</v>
      </c>
      <c r="N25" s="11">
        <f>'Occ T5'!AO51</f>
        <v>4.35462006305255E-2</v>
      </c>
      <c r="O25" s="11">
        <f>'Occ T5'!AN51</f>
        <v>0.34979721927439228</v>
      </c>
      <c r="P25" s="11">
        <f>'Occ T5'!AM51</f>
        <v>1.8844785943156861E-2</v>
      </c>
    </row>
    <row r="26" spans="13:16" x14ac:dyDescent="0.2">
      <c r="M26" s="10" t="str">
        <f t="shared" si="0"/>
        <v>Elementary occupations</v>
      </c>
      <c r="N26" s="11">
        <f>'Occ T5'!AO52</f>
        <v>0.12351782493804497</v>
      </c>
      <c r="O26" s="11">
        <f>'Occ T5'!AN52</f>
        <v>-0.34804970660296064</v>
      </c>
      <c r="P26" s="11">
        <f>'Occ T5'!AM52</f>
        <v>0.37319877087405473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1.2218687752923589</v>
      </c>
      <c r="O28" s="11">
        <f>'Occ T5'!AN54</f>
        <v>2.7248721807771119</v>
      </c>
      <c r="P28" s="11">
        <f>'Occ T5'!AM54</f>
        <v>7.9757685730357721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0.40562000757948713</v>
      </c>
      <c r="O33" s="11">
        <f>'Occ T5'!X44</f>
        <v>0.55626004279771424</v>
      </c>
      <c r="P33" s="11">
        <f>'Occ T5'!W44</f>
        <v>0.53657556228401937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-0.39036291885008012</v>
      </c>
      <c r="O34" s="11">
        <f>'Occ T5'!X45</f>
        <v>0.80885317970342463</v>
      </c>
      <c r="P34" s="11">
        <f>'Occ T5'!W45</f>
        <v>3.216796455226195</v>
      </c>
    </row>
    <row r="35" spans="1:16" x14ac:dyDescent="0.2">
      <c r="M35" s="10" t="str">
        <f t="shared" si="1"/>
        <v>Associate professional occupations</v>
      </c>
      <c r="N35" s="11">
        <f>'Occ T5'!Y46</f>
        <v>-0.16705065592074786</v>
      </c>
      <c r="O35" s="11">
        <f>'Occ T5'!X46</f>
        <v>-0.15543653788056111</v>
      </c>
      <c r="P35" s="11">
        <f>'Occ T5'!W46</f>
        <v>-1.0960763970180487</v>
      </c>
    </row>
    <row r="36" spans="1:16" x14ac:dyDescent="0.2">
      <c r="M36" s="10" t="str">
        <f t="shared" si="1"/>
        <v>Administrative and secretarial occupations</v>
      </c>
      <c r="N36" s="11">
        <f>'Occ T5'!Y47</f>
        <v>8.8553293787294651E-2</v>
      </c>
      <c r="O36" s="11">
        <f>'Occ T5'!X47</f>
        <v>0.10180334975235317</v>
      </c>
      <c r="P36" s="11">
        <f>'Occ T5'!W47</f>
        <v>0.61032576699023799</v>
      </c>
    </row>
    <row r="37" spans="1:16" x14ac:dyDescent="0.2">
      <c r="M37" s="10" t="str">
        <f t="shared" si="1"/>
        <v>Skilled trades occupations</v>
      </c>
      <c r="N37" s="11">
        <f>'Occ T5'!Y48</f>
        <v>-9.8879252654093364E-2</v>
      </c>
      <c r="O37" s="11">
        <f>'Occ T5'!X48</f>
        <v>0.25846891733478605</v>
      </c>
      <c r="P37" s="11">
        <f>'Occ T5'!W48</f>
        <v>-3.0860690581351715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0.18583461929986167</v>
      </c>
      <c r="O38" s="11">
        <f>'Occ T5'!X49</f>
        <v>0.3203605732045518</v>
      </c>
      <c r="P38" s="11">
        <f>'Occ T5'!W49</f>
        <v>0.7950730963734145</v>
      </c>
    </row>
    <row r="39" spans="1:16" x14ac:dyDescent="0.2">
      <c r="M39" s="10" t="str">
        <f t="shared" si="1"/>
        <v>Sales and customer service occupations</v>
      </c>
      <c r="N39" s="11">
        <f>'Occ T5'!Y50</f>
        <v>-0.13382881967388405</v>
      </c>
      <c r="O39" s="11">
        <f>'Occ T5'!X50</f>
        <v>0.37475606402527095</v>
      </c>
      <c r="P39" s="11">
        <f>'Occ T5'!W50</f>
        <v>0.47629169899829904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Cumbria</v>
      </c>
      <c r="M40" s="10" t="str">
        <f t="shared" si="1"/>
        <v>Process, plant and machine operatives</v>
      </c>
      <c r="N40" s="11">
        <f>'Occ T5'!Y51</f>
        <v>0.50451991298153187</v>
      </c>
      <c r="O40" s="11">
        <f>'Occ T5'!X51</f>
        <v>0.5729416098308322</v>
      </c>
      <c r="P40" s="11">
        <f>'Occ T5'!W51</f>
        <v>-0.59119029274513757</v>
      </c>
    </row>
    <row r="41" spans="1:16" x14ac:dyDescent="0.2">
      <c r="M41" s="10" t="str">
        <f t="shared" si="1"/>
        <v>Elementary occupations</v>
      </c>
      <c r="N41" s="11">
        <f>'Occ T5'!Y52</f>
        <v>0.4937275540299757</v>
      </c>
      <c r="O41" s="11">
        <f>'Occ T5'!X52</f>
        <v>-0.25968765674291028</v>
      </c>
      <c r="P41" s="11">
        <f>'Occ T5'!W52</f>
        <v>-0.3096896436838712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0.88813374057934524</v>
      </c>
      <c r="O43" s="11">
        <f>'Occ T5'!X54</f>
        <v>2.5783195420254579</v>
      </c>
      <c r="P43" s="11">
        <f>'Occ T5'!W54</f>
        <v>0.55203718828992976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Cumbria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Cumbria, Cumbria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3.0852415250798151</v>
      </c>
      <c r="C5" s="11">
        <f>HLOOKUP(C$3,'Qual F1'!$M$4:$BW$14,11,FALSE)</f>
        <v>3.3699443657690646</v>
      </c>
      <c r="D5" s="11">
        <f>HLOOKUP(D$3,'Qual F1'!$M$4:$BW$14,11,FALSE)</f>
        <v>3.7972294788550278</v>
      </c>
      <c r="E5" s="11">
        <f>HLOOKUP(E$3,'Qual F1'!$M$4:$BW$14,11,FALSE)</f>
        <v>4.5988271578182847</v>
      </c>
      <c r="F5" s="11">
        <f>HLOOKUP(F$3,'Qual F1'!$M$4:$BW$14,11,FALSE)</f>
        <v>5.9805241415520047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19.437475003132686</v>
      </c>
      <c r="C6" s="11">
        <f>HLOOKUP(C$3,'Qual F1'!$M$4:$BW$14,10,FALSE)</f>
        <v>21.652201589376169</v>
      </c>
      <c r="D6" s="11">
        <f>HLOOKUP(D$3,'Qual F1'!$M$4:$BW$14,10,FALSE)</f>
        <v>24.191352456371721</v>
      </c>
      <c r="E6" s="11">
        <f>HLOOKUP(E$3,'Qual F1'!$M$4:$BW$14,10,FALSE)</f>
        <v>29.175670166511228</v>
      </c>
      <c r="F6" s="11">
        <f>HLOOKUP(F$3,'Qual F1'!$M$4:$BW$14,10,FALSE)</f>
        <v>38.623451570762207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42.930167804566217</v>
      </c>
      <c r="C7" s="11">
        <f>HLOOKUP(C$3,'Qual F1'!$M$4:$BW$14,9,FALSE)</f>
        <v>49.529046905394004</v>
      </c>
      <c r="D7" s="11">
        <f>HLOOKUP(D$3,'Qual F1'!$M$4:$BW$14,9,FALSE)</f>
        <v>49.330705197942159</v>
      </c>
      <c r="E7" s="11">
        <f>HLOOKUP(E$3,'Qual F1'!$M$4:$BW$14,9,FALSE)</f>
        <v>55.240221933253707</v>
      </c>
      <c r="F7" s="11">
        <f>HLOOKUP(F$3,'Qual F1'!$M$4:$BW$14,9,FALSE)</f>
        <v>68.284535342102714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14.389200033887178</v>
      </c>
      <c r="C8" s="11">
        <f>HLOOKUP(C$3,'Qual F1'!$M$4:$BW$14,8,FALSE)</f>
        <v>14.649282893017697</v>
      </c>
      <c r="D8" s="11">
        <f>HLOOKUP(D$3,'Qual F1'!$M$4:$BW$14,8,FALSE)</f>
        <v>14.267474673609982</v>
      </c>
      <c r="E8" s="11">
        <f>HLOOKUP(E$3,'Qual F1'!$M$4:$BW$14,8,FALSE)</f>
        <v>14.766201968228895</v>
      </c>
      <c r="F8" s="11">
        <f>HLOOKUP(F$3,'Qual F1'!$M$4:$BW$14,8,FALSE)</f>
        <v>17.144421992314882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13.289221285317113</v>
      </c>
      <c r="C9" s="11">
        <f>HLOOKUP(C$3,'Qual F1'!$M$4:$BW$14,7,FALSE)</f>
        <v>15.420797740298333</v>
      </c>
      <c r="D9" s="11">
        <f>HLOOKUP(D$3,'Qual F1'!$M$4:$BW$14,7,FALSE)</f>
        <v>15.331443234437968</v>
      </c>
      <c r="E9" s="11">
        <f>HLOOKUP(E$3,'Qual F1'!$M$4:$BW$14,7,FALSE)</f>
        <v>16.535234156275951</v>
      </c>
      <c r="F9" s="11">
        <f>HLOOKUP(F$3,'Qual F1'!$M$4:$BW$14,7,FALSE)</f>
        <v>20.279569519532597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58.538538000781784</v>
      </c>
      <c r="C10" s="11">
        <f>HLOOKUP(C$3,'Qual F1'!$M$4:$BW$14,6,FALSE)</f>
        <v>59.99269321237032</v>
      </c>
      <c r="D10" s="11">
        <f>HLOOKUP(D$3,'Qual F1'!$M$4:$BW$14,6,FALSE)</f>
        <v>59.325209120102919</v>
      </c>
      <c r="E10" s="11">
        <f>HLOOKUP(E$3,'Qual F1'!$M$4:$BW$14,6,FALSE)</f>
        <v>58.111410552503813</v>
      </c>
      <c r="F10" s="11">
        <f>HLOOKUP(F$3,'Qual F1'!$M$4:$BW$14,6,FALSE)</f>
        <v>57.798282276979471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62.4425675095695</v>
      </c>
      <c r="C11" s="11">
        <f>HLOOKUP(C$3,'Qual F1'!$M$4:$BW$14,5,FALSE)</f>
        <v>61.247083649375391</v>
      </c>
      <c r="D11" s="11">
        <f>HLOOKUP(D$3,'Qual F1'!$M$4:$BW$14,5,FALSE)</f>
        <v>55.441966732091949</v>
      </c>
      <c r="E11" s="11">
        <f>HLOOKUP(E$3,'Qual F1'!$M$4:$BW$14,5,FALSE)</f>
        <v>55.349830677297533</v>
      </c>
      <c r="F11" s="11">
        <f>HLOOKUP(F$3,'Qual F1'!$M$4:$BW$14,5,FALSE)</f>
        <v>48.238077801091841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36.991353022234776</v>
      </c>
      <c r="C12" s="11">
        <f>HLOOKUP(C$3,'Qual F1'!$M$4:$BW$14,4,FALSE)</f>
        <v>36.399857208856687</v>
      </c>
      <c r="D12" s="11">
        <f>HLOOKUP(D$3,'Qual F1'!$M$4:$BW$14,4,FALSE)</f>
        <v>33.758125996985598</v>
      </c>
      <c r="E12" s="11">
        <f>HLOOKUP(E$3,'Qual F1'!$M$4:$BW$14,4,FALSE)</f>
        <v>28.850901199896462</v>
      </c>
      <c r="F12" s="11">
        <f>HLOOKUP(F$3,'Qual F1'!$M$4:$BW$14,4,FALSE)</f>
        <v>18.373952756197603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17.583235815430996</v>
      </c>
      <c r="C13" s="11">
        <f>HLOOKUP(C$3,'Qual F1'!$M$4:$BW$14,3,FALSE)</f>
        <v>13.900092435542396</v>
      </c>
      <c r="D13" s="11">
        <f>HLOOKUP(D$3,'Qual F1'!$M$4:$BW$14,3,FALSE)</f>
        <v>14.044493109602399</v>
      </c>
      <c r="E13" s="11">
        <f>HLOOKUP(E$3,'Qual F1'!$M$4:$BW$14,3,FALSE)</f>
        <v>12.242702188214469</v>
      </c>
      <c r="F13" s="11">
        <f>HLOOKUP(F$3,'Qual F1'!$M$4:$BW$14,3,FALSE)</f>
        <v>10.70618459946701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268.68700000000007</v>
      </c>
      <c r="C15" s="11">
        <f t="shared" ref="C15:F15" si="0">SUM(C5:C13)</f>
        <v>276.161</v>
      </c>
      <c r="D15" s="11">
        <f t="shared" si="0"/>
        <v>269.48799999999972</v>
      </c>
      <c r="E15" s="11">
        <f t="shared" si="0"/>
        <v>274.87100000000032</v>
      </c>
      <c r="F15" s="11">
        <f t="shared" si="0"/>
        <v>285.42900000000031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1.1482660214598452</v>
      </c>
      <c r="C19" s="18">
        <f t="shared" si="1"/>
        <v>1.2202825039629293</v>
      </c>
      <c r="D19" s="18">
        <f t="shared" si="1"/>
        <v>1.4090532709638395</v>
      </c>
      <c r="E19" s="18">
        <f t="shared" si="1"/>
        <v>1.6730856139128096</v>
      </c>
      <c r="F19" s="18">
        <f t="shared" si="1"/>
        <v>2.0952755822120381</v>
      </c>
      <c r="G19" s="11"/>
    </row>
    <row r="20" spans="1:7" x14ac:dyDescent="0.2">
      <c r="A20" t="str">
        <f>$A6</f>
        <v>RQF7 Other higher degree</v>
      </c>
      <c r="B20" s="18">
        <f t="shared" si="1"/>
        <v>7.2342446799185218</v>
      </c>
      <c r="C20" s="18">
        <f t="shared" si="1"/>
        <v>7.8404269934480864</v>
      </c>
      <c r="D20" s="18">
        <f t="shared" si="1"/>
        <v>8.9767828090199728</v>
      </c>
      <c r="E20" s="18">
        <f t="shared" si="1"/>
        <v>10.614313684059502</v>
      </c>
      <c r="F20" s="18">
        <f t="shared" si="1"/>
        <v>13.531719471659208</v>
      </c>
      <c r="G20" s="11"/>
    </row>
    <row r="21" spans="1:7" x14ac:dyDescent="0.2">
      <c r="A21" t="str">
        <f>$A7</f>
        <v>RQF6 First degree</v>
      </c>
      <c r="B21" s="18">
        <f t="shared" si="1"/>
        <v>15.977761411816054</v>
      </c>
      <c r="C21" s="18">
        <f t="shared" si="1"/>
        <v>17.934844856947215</v>
      </c>
      <c r="D21" s="18">
        <f t="shared" si="1"/>
        <v>18.305343910653612</v>
      </c>
      <c r="E21" s="18">
        <f t="shared" si="1"/>
        <v>20.096780647377731</v>
      </c>
      <c r="F21" s="18">
        <f t="shared" si="1"/>
        <v>23.923474959482967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5.3553763426913754</v>
      </c>
      <c r="C22" s="18">
        <f t="shared" si="3"/>
        <v>5.3046168333029264</v>
      </c>
      <c r="D22" s="18">
        <f t="shared" si="3"/>
        <v>5.2942894205344944</v>
      </c>
      <c r="E22" s="18">
        <f t="shared" si="3"/>
        <v>5.3720479673115307</v>
      </c>
      <c r="F22" s="18">
        <f t="shared" si="3"/>
        <v>6.0065452327250783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4.945985955895563</v>
      </c>
      <c r="C23" s="18">
        <f t="shared" si="4"/>
        <v>5.5839882316106673</v>
      </c>
      <c r="D23" s="18">
        <f t="shared" si="4"/>
        <v>5.6891005293141008</v>
      </c>
      <c r="E23" s="18">
        <f t="shared" si="4"/>
        <v>6.0156342998264387</v>
      </c>
      <c r="F23" s="18">
        <f t="shared" si="4"/>
        <v>7.1049436180390124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21.786888833766341</v>
      </c>
      <c r="C24" s="18">
        <f t="shared" si="5"/>
        <v>21.723810824979022</v>
      </c>
      <c r="D24" s="18">
        <f t="shared" si="5"/>
        <v>22.014044825781845</v>
      </c>
      <c r="E24" s="18">
        <f t="shared" si="5"/>
        <v>21.141339229130661</v>
      </c>
      <c r="F24" s="18">
        <f t="shared" si="5"/>
        <v>20.249618040556289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23.239891587449144</v>
      </c>
      <c r="C25" s="18">
        <f t="shared" si="6"/>
        <v>22.178035149559637</v>
      </c>
      <c r="D25" s="18">
        <f t="shared" si="6"/>
        <v>20.573074397409908</v>
      </c>
      <c r="E25" s="18">
        <f t="shared" si="6"/>
        <v>20.136657078155743</v>
      </c>
      <c r="F25" s="18">
        <f t="shared" si="6"/>
        <v>16.900202082161165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13.767451727189913</v>
      </c>
      <c r="C26" s="18">
        <f>C12/C$15*100</f>
        <v>13.180665339731782</v>
      </c>
      <c r="D26" s="18">
        <f t="shared" si="7"/>
        <v>12.52676408485188</v>
      </c>
      <c r="E26" s="18">
        <f t="shared" si="7"/>
        <v>10.496160453411392</v>
      </c>
      <c r="F26" s="18">
        <f t="shared" si="7"/>
        <v>6.4373111198222963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6.544133439813236</v>
      </c>
      <c r="C27" s="18">
        <f>C13/C$15*100</f>
        <v>5.0333292664577538</v>
      </c>
      <c r="D27" s="18">
        <f t="shared" si="8"/>
        <v>5.2115467514703484</v>
      </c>
      <c r="E27" s="18">
        <f t="shared" si="8"/>
        <v>4.4539810268141977</v>
      </c>
      <c r="F27" s="18">
        <f t="shared" si="8"/>
        <v>3.7509098933419511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2.2311840346820988</v>
      </c>
      <c r="C33" s="18">
        <f t="shared" si="9"/>
        <v>12.679292792670527</v>
      </c>
      <c r="D33" s="18">
        <f t="shared" si="9"/>
        <v>3.9049047859077035</v>
      </c>
      <c r="E33" s="18">
        <f t="shared" si="9"/>
        <v>2.6618807122474664</v>
      </c>
      <c r="F33" s="18">
        <f>IF(F$3-D$3 &lt;&gt; 0,(EXP(LN(F5/D5)/(F$3-D$3))-1)*100,0)</f>
        <v>3.074560955228689</v>
      </c>
    </row>
    <row r="34" spans="1:6" x14ac:dyDescent="0.2">
      <c r="A34" t="str">
        <f>$A20</f>
        <v>RQF7 Other higher degree</v>
      </c>
      <c r="B34" s="18">
        <f t="shared" si="9"/>
        <v>2.7343206689380617</v>
      </c>
      <c r="C34" s="18">
        <f t="shared" si="9"/>
        <v>11.726987006445611</v>
      </c>
      <c r="D34" s="18">
        <f t="shared" si="9"/>
        <v>3.8178757324565771</v>
      </c>
      <c r="E34" s="18">
        <f t="shared" si="9"/>
        <v>2.8449624896361048</v>
      </c>
      <c r="F34" s="18">
        <f t="shared" ref="F34:F43" si="10">IF(F$3-D$3 &lt;&gt; 0,(EXP(LN(F6/D6)/(F$3-D$3))-1)*100,0)</f>
        <v>3.1682496049752595</v>
      </c>
    </row>
    <row r="35" spans="1:6" x14ac:dyDescent="0.2">
      <c r="A35" t="str">
        <f>$A21</f>
        <v>RQF6 First degree</v>
      </c>
      <c r="B35" s="18">
        <f t="shared" si="9"/>
        <v>3.6392702161661461</v>
      </c>
      <c r="C35" s="18">
        <f t="shared" si="9"/>
        <v>-0.40045532842717391</v>
      </c>
      <c r="D35" s="18">
        <f t="shared" si="9"/>
        <v>2.2886903503425815</v>
      </c>
      <c r="E35" s="18">
        <f t="shared" si="9"/>
        <v>2.1425496500605101</v>
      </c>
      <c r="F35" s="18">
        <f t="shared" si="10"/>
        <v>2.1912400029189261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0.44884072190969349</v>
      </c>
      <c r="C36" s="18">
        <f t="shared" ref="C36:E36" si="12">IF(D$3-C$3 &lt;&gt; 0,(EXP(LN(D8/C8)/(D$3-C$3))-1)*100,0)</f>
        <v>-2.6063270277188577</v>
      </c>
      <c r="D36" s="18">
        <f t="shared" si="12"/>
        <v>0.68953582931050583</v>
      </c>
      <c r="E36" s="18">
        <f t="shared" si="12"/>
        <v>1.5045252656359809</v>
      </c>
      <c r="F36" s="18">
        <f t="shared" si="10"/>
        <v>1.2321317898598583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3.7891193454525185</v>
      </c>
      <c r="C37" s="18">
        <f t="shared" si="13"/>
        <v>-0.57944152673022886</v>
      </c>
      <c r="D37" s="18">
        <f t="shared" si="13"/>
        <v>1.5232382876744888</v>
      </c>
      <c r="E37" s="18">
        <f t="shared" si="13"/>
        <v>2.0621794899637003</v>
      </c>
      <c r="F37" s="18">
        <f t="shared" si="10"/>
        <v>1.8822152817424387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0.61532208680896705</v>
      </c>
      <c r="C38" s="18">
        <f t="shared" si="14"/>
        <v>-1.1126089804045836</v>
      </c>
      <c r="D38" s="18">
        <f t="shared" si="14"/>
        <v>-0.41259224332125255</v>
      </c>
      <c r="E38" s="18">
        <f t="shared" si="14"/>
        <v>-5.4015234329030104E-2</v>
      </c>
      <c r="F38" s="18">
        <f t="shared" si="10"/>
        <v>-0.17368413064938748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-0.48210860835179448</v>
      </c>
      <c r="C39" s="18">
        <f t="shared" si="15"/>
        <v>-9.4781931993959461</v>
      </c>
      <c r="D39" s="18">
        <f t="shared" si="15"/>
        <v>-3.3259051859879651E-2</v>
      </c>
      <c r="E39" s="18">
        <f t="shared" si="15"/>
        <v>-1.3658356031090446</v>
      </c>
      <c r="F39" s="18">
        <f t="shared" si="10"/>
        <v>-0.92362892789439321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-0.40217239768254309</v>
      </c>
      <c r="C40" s="18">
        <f t="shared" si="16"/>
        <v>-7.2575317994058253</v>
      </c>
      <c r="D40" s="18">
        <f t="shared" si="16"/>
        <v>-3.0927631072404149</v>
      </c>
      <c r="E40" s="18">
        <f t="shared" si="16"/>
        <v>-4.411791723684888</v>
      </c>
      <c r="F40" s="18">
        <f t="shared" si="10"/>
        <v>-3.974122530183577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-5.7069416880855428</v>
      </c>
      <c r="C41" s="18">
        <f t="shared" si="17"/>
        <v>1.0388468618436786</v>
      </c>
      <c r="D41" s="18">
        <f t="shared" si="17"/>
        <v>-2.7086469731036011</v>
      </c>
      <c r="E41" s="18">
        <f t="shared" si="17"/>
        <v>-1.3321319801028353</v>
      </c>
      <c r="F41" s="18">
        <f t="shared" si="10"/>
        <v>-1.7931207547655759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0.68828022604123795</v>
      </c>
      <c r="C43" s="18">
        <f t="shared" ref="C43" si="18">IF(D$3-C$3 &lt;&gt; 0,(EXP(LN(D15/C15)/(D$3-C$3))-1)*100,0)</f>
        <v>-2.4163440891365129</v>
      </c>
      <c r="D43" s="18">
        <f>IF(E$3-D$3 &lt;&gt; 0,(EXP(LN(E15/D15)/(E$3-D$3))-1)*100,0)</f>
        <v>0.3963440587206879</v>
      </c>
      <c r="E43" s="18">
        <f>IF(F$3-E$3 &lt;&gt; 0,(EXP(LN(F15/E15)/(F$3-E$3))-1)*100,0)</f>
        <v>0.37762536419247983</v>
      </c>
      <c r="F43" s="18">
        <f t="shared" si="10"/>
        <v>0.38386454121834834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0.28470284068924956</v>
      </c>
      <c r="C47" s="27">
        <f>D5-C5</f>
        <v>0.42728511308596318</v>
      </c>
      <c r="D47" s="27">
        <f>E5-D5</f>
        <v>0.80159767896325684</v>
      </c>
      <c r="E47" s="27">
        <f>F5-E5</f>
        <v>1.3816969837337201</v>
      </c>
      <c r="F47" s="27">
        <f>F5-D5</f>
        <v>2.1832946626969769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2.2147265862434828</v>
      </c>
      <c r="C48" s="27">
        <f t="shared" si="20"/>
        <v>2.539150866995552</v>
      </c>
      <c r="D48" s="27">
        <f t="shared" si="20"/>
        <v>4.9843177101395071</v>
      </c>
      <c r="E48" s="27">
        <f t="shared" si="20"/>
        <v>9.4477814042509785</v>
      </c>
      <c r="F48" s="27">
        <f t="shared" ref="F48:F57" si="21">F6-D6</f>
        <v>14.432099114390486</v>
      </c>
    </row>
    <row r="49" spans="1:6" x14ac:dyDescent="0.2">
      <c r="A49" t="str">
        <f t="shared" si="19"/>
        <v>RQF6 First degree</v>
      </c>
      <c r="B49" s="27">
        <f t="shared" ref="B49:E49" si="22">C7-B7</f>
        <v>6.5988791008277872</v>
      </c>
      <c r="C49" s="27">
        <f t="shared" si="22"/>
        <v>-0.19834170745184565</v>
      </c>
      <c r="D49" s="27">
        <f t="shared" si="22"/>
        <v>5.9095167353115485</v>
      </c>
      <c r="E49" s="27">
        <f t="shared" si="22"/>
        <v>13.044313408849007</v>
      </c>
      <c r="F49" s="27">
        <f t="shared" si="21"/>
        <v>18.953830144160555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0.26008285913051843</v>
      </c>
      <c r="C50" s="27">
        <f t="shared" si="23"/>
        <v>-0.38180821940771459</v>
      </c>
      <c r="D50" s="27">
        <f t="shared" si="23"/>
        <v>0.49872729461891296</v>
      </c>
      <c r="E50" s="27">
        <f t="shared" si="23"/>
        <v>2.3782200240859872</v>
      </c>
      <c r="F50" s="27">
        <f t="shared" si="21"/>
        <v>2.8769473187049002</v>
      </c>
    </row>
    <row r="51" spans="1:6" x14ac:dyDescent="0.2">
      <c r="A51" t="str">
        <f t="shared" si="19"/>
        <v>RQF4 HE below degree level</v>
      </c>
      <c r="B51" s="27">
        <f t="shared" ref="B51:E51" si="24">C9-B9</f>
        <v>2.1315764549812197</v>
      </c>
      <c r="C51" s="27">
        <f t="shared" si="24"/>
        <v>-8.9354505860365308E-2</v>
      </c>
      <c r="D51" s="27">
        <f t="shared" si="24"/>
        <v>1.2037909218379834</v>
      </c>
      <c r="E51" s="27">
        <f t="shared" si="24"/>
        <v>3.7443353632566456</v>
      </c>
      <c r="F51" s="27">
        <f t="shared" si="21"/>
        <v>4.948126285094629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1.4541552115885352</v>
      </c>
      <c r="C52" s="27">
        <f t="shared" si="25"/>
        <v>-0.6674840922674008</v>
      </c>
      <c r="D52" s="27">
        <f t="shared" si="25"/>
        <v>-1.2137985675991061</v>
      </c>
      <c r="E52" s="27">
        <f t="shared" si="25"/>
        <v>-0.31312827552434186</v>
      </c>
      <c r="F52" s="27">
        <f t="shared" si="21"/>
        <v>-1.526926843123448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-1.1954838601941091</v>
      </c>
      <c r="C53" s="27">
        <f>D11-C11</f>
        <v>-5.805116917283442</v>
      </c>
      <c r="D53" s="27">
        <f t="shared" si="26"/>
        <v>-9.2136054794416111E-2</v>
      </c>
      <c r="E53" s="27">
        <f t="shared" si="26"/>
        <v>-7.1117528762056921</v>
      </c>
      <c r="F53" s="27">
        <f t="shared" si="21"/>
        <v>-7.2038889310001082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-0.59149581337808854</v>
      </c>
      <c r="C54" s="27">
        <f t="shared" si="27"/>
        <v>-2.6417312118710896</v>
      </c>
      <c r="D54" s="27">
        <f t="shared" si="27"/>
        <v>-4.9072247970891354</v>
      </c>
      <c r="E54" s="27">
        <f t="shared" si="27"/>
        <v>-10.476948443698859</v>
      </c>
      <c r="F54" s="27">
        <f t="shared" si="21"/>
        <v>-15.384173240787995</v>
      </c>
    </row>
    <row r="55" spans="1:6" x14ac:dyDescent="0.2">
      <c r="A55" t="str">
        <f t="shared" si="19"/>
        <v>No Qualification</v>
      </c>
      <c r="B55" s="27">
        <f t="shared" ref="B55:E55" si="28">C13-B13</f>
        <v>-3.6831433798886</v>
      </c>
      <c r="C55" s="27">
        <f t="shared" si="28"/>
        <v>0.14440067406000345</v>
      </c>
      <c r="D55" s="27">
        <f t="shared" si="28"/>
        <v>-1.80179092138793</v>
      </c>
      <c r="E55" s="27">
        <f t="shared" si="28"/>
        <v>-1.5365175887474596</v>
      </c>
      <c r="F55" s="27">
        <f t="shared" si="21"/>
        <v>-3.3383085101353895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7.4739999999999327</v>
      </c>
      <c r="C57" s="29">
        <f t="shared" ref="C57" si="29">D15-C15</f>
        <v>-6.673000000000286</v>
      </c>
      <c r="D57" s="29">
        <f>E15-D15</f>
        <v>5.3830000000006066</v>
      </c>
      <c r="E57" s="29">
        <f>F15-E15</f>
        <v>10.557999999999993</v>
      </c>
      <c r="F57" s="29">
        <f t="shared" si="21"/>
        <v>15.941000000000599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Cumbria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17.444299433861755</v>
      </c>
      <c r="N6" s="11">
        <v>18.062250943478272</v>
      </c>
      <c r="O6" s="11">
        <v>16.758834152988641</v>
      </c>
      <c r="P6" s="11">
        <v>17.59488119140061</v>
      </c>
      <c r="Q6" s="11">
        <v>16.55694336644509</v>
      </c>
      <c r="R6" s="11">
        <v>17.583235815430996</v>
      </c>
      <c r="S6" s="11">
        <v>14.791866948046865</v>
      </c>
      <c r="T6" s="11">
        <v>14.530693599920625</v>
      </c>
      <c r="U6" s="11">
        <v>15.42290730010169</v>
      </c>
      <c r="V6" s="11">
        <v>13.900092435542396</v>
      </c>
      <c r="W6" s="11">
        <v>14.044493109602399</v>
      </c>
      <c r="X6" s="11">
        <v>15.349382683717526</v>
      </c>
      <c r="Y6" s="11">
        <v>13.461534984584565</v>
      </c>
      <c r="Z6" s="11">
        <v>12.914587097283736</v>
      </c>
      <c r="AA6" s="11">
        <v>12.420558483388332</v>
      </c>
      <c r="AB6" s="11">
        <v>12.242702188214469</v>
      </c>
      <c r="AC6" s="11">
        <v>12.101711075880992</v>
      </c>
      <c r="AD6" s="11">
        <v>11.943849353780818</v>
      </c>
      <c r="AE6" s="11">
        <v>11.789890173247869</v>
      </c>
      <c r="AF6" s="11">
        <v>11.622538904199908</v>
      </c>
      <c r="AG6" s="11">
        <v>11.433556441960224</v>
      </c>
      <c r="AH6" s="11">
        <v>11.225218397374324</v>
      </c>
      <c r="AI6" s="11">
        <v>11.000517033948293</v>
      </c>
      <c r="AJ6" s="11">
        <v>10.762503722259012</v>
      </c>
      <c r="AK6" s="11">
        <v>10.536570151228537</v>
      </c>
      <c r="AL6" s="11">
        <v>10.70618459946701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41.889294249626857</v>
      </c>
      <c r="N7" s="11">
        <v>41.860650807660491</v>
      </c>
      <c r="O7" s="11">
        <v>40.758030151149775</v>
      </c>
      <c r="P7" s="11">
        <v>39.631814483228474</v>
      </c>
      <c r="Q7" s="11">
        <v>39.206423728037599</v>
      </c>
      <c r="R7" s="11">
        <v>36.991353022234776</v>
      </c>
      <c r="S7" s="11">
        <v>36.307573385820952</v>
      </c>
      <c r="T7" s="11">
        <v>32.730095658778446</v>
      </c>
      <c r="U7" s="11">
        <v>34.425438576558307</v>
      </c>
      <c r="V7" s="11">
        <v>36.399857208856687</v>
      </c>
      <c r="W7" s="11">
        <v>33.758125996985598</v>
      </c>
      <c r="X7" s="11">
        <v>32.361972321941749</v>
      </c>
      <c r="Y7" s="11">
        <v>31.436393043399491</v>
      </c>
      <c r="Z7" s="11">
        <v>30.589526107587556</v>
      </c>
      <c r="AA7" s="11">
        <v>29.764799901267107</v>
      </c>
      <c r="AB7" s="11">
        <v>28.850901199896462</v>
      </c>
      <c r="AC7" s="11">
        <v>27.896702040742536</v>
      </c>
      <c r="AD7" s="11">
        <v>26.917470591663356</v>
      </c>
      <c r="AE7" s="11">
        <v>25.913871407394854</v>
      </c>
      <c r="AF7" s="11">
        <v>24.895455876949654</v>
      </c>
      <c r="AG7" s="11">
        <v>23.86103866194038</v>
      </c>
      <c r="AH7" s="11">
        <v>22.800345055297583</v>
      </c>
      <c r="AI7" s="11">
        <v>21.725827880460315</v>
      </c>
      <c r="AJ7" s="11">
        <v>20.631023413152032</v>
      </c>
      <c r="AK7" s="11">
        <v>19.52619522657497</v>
      </c>
      <c r="AL7" s="11">
        <v>18.373952756197603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59.455209813246462</v>
      </c>
      <c r="N8" s="11">
        <v>61.669454986928038</v>
      </c>
      <c r="O8" s="11">
        <v>63.11312449642174</v>
      </c>
      <c r="P8" s="11">
        <v>59.22349341834591</v>
      </c>
      <c r="Q8" s="11">
        <v>63.467258962536171</v>
      </c>
      <c r="R8" s="11">
        <v>62.4425675095695</v>
      </c>
      <c r="S8" s="11">
        <v>59.919370546578705</v>
      </c>
      <c r="T8" s="11">
        <v>60.43084494666526</v>
      </c>
      <c r="U8" s="11">
        <v>56.493913889423972</v>
      </c>
      <c r="V8" s="11">
        <v>61.247083649375391</v>
      </c>
      <c r="W8" s="11">
        <v>55.441966732091949</v>
      </c>
      <c r="X8" s="11">
        <v>59.270864518843688</v>
      </c>
      <c r="Y8" s="11">
        <v>56.81696421409422</v>
      </c>
      <c r="Z8" s="11">
        <v>56.345376825283878</v>
      </c>
      <c r="AA8" s="11">
        <v>55.941910132136748</v>
      </c>
      <c r="AB8" s="11">
        <v>55.349830677297533</v>
      </c>
      <c r="AC8" s="11">
        <v>54.696445796372622</v>
      </c>
      <c r="AD8" s="11">
        <v>54.017467645686949</v>
      </c>
      <c r="AE8" s="11">
        <v>53.335169508395872</v>
      </c>
      <c r="AF8" s="11">
        <v>52.636255605672261</v>
      </c>
      <c r="AG8" s="11">
        <v>51.956141478577983</v>
      </c>
      <c r="AH8" s="11">
        <v>51.261821350467955</v>
      </c>
      <c r="AI8" s="11">
        <v>50.552873490985775</v>
      </c>
      <c r="AJ8" s="11">
        <v>49.829936604441109</v>
      </c>
      <c r="AK8" s="11">
        <v>49.084130736241747</v>
      </c>
      <c r="AL8" s="11">
        <v>48.238077801091841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53.314953327279298</v>
      </c>
      <c r="N9" s="11">
        <v>54.013909910833782</v>
      </c>
      <c r="O9" s="11">
        <v>60.453001337084842</v>
      </c>
      <c r="P9" s="11">
        <v>55.545140364761835</v>
      </c>
      <c r="Q9" s="11">
        <v>59.591008136365154</v>
      </c>
      <c r="R9" s="11">
        <v>58.538538000781784</v>
      </c>
      <c r="S9" s="11">
        <v>57.956858448273465</v>
      </c>
      <c r="T9" s="11">
        <v>57.86926107120091</v>
      </c>
      <c r="U9" s="11">
        <v>61.589502407398548</v>
      </c>
      <c r="V9" s="11">
        <v>59.99269321237032</v>
      </c>
      <c r="W9" s="11">
        <v>59.325209120102919</v>
      </c>
      <c r="X9" s="11">
        <v>54.80965896031497</v>
      </c>
      <c r="Y9" s="11">
        <v>57.804955140695007</v>
      </c>
      <c r="Z9" s="11">
        <v>57.894354789158434</v>
      </c>
      <c r="AA9" s="11">
        <v>58.083898637105612</v>
      </c>
      <c r="AB9" s="11">
        <v>58.111410552503813</v>
      </c>
      <c r="AC9" s="11">
        <v>58.084934735475855</v>
      </c>
      <c r="AD9" s="11">
        <v>58.021752081977034</v>
      </c>
      <c r="AE9" s="11">
        <v>57.955940733010181</v>
      </c>
      <c r="AF9" s="11">
        <v>57.897034166620536</v>
      </c>
      <c r="AG9" s="11">
        <v>57.870550964898399</v>
      </c>
      <c r="AH9" s="11">
        <v>57.848627856168619</v>
      </c>
      <c r="AI9" s="11">
        <v>57.837667422429583</v>
      </c>
      <c r="AJ9" s="11">
        <v>57.839665811556216</v>
      </c>
      <c r="AK9" s="11">
        <v>57.843248946657575</v>
      </c>
      <c r="AL9" s="11">
        <v>57.798282276979471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13.26817692873089</v>
      </c>
      <c r="N10" s="11">
        <v>11.62015499136095</v>
      </c>
      <c r="O10" s="11">
        <v>13.109064882676915</v>
      </c>
      <c r="P10" s="11">
        <v>13.545357517151052</v>
      </c>
      <c r="Q10" s="11">
        <v>13.392650291365637</v>
      </c>
      <c r="R10" s="11">
        <v>13.289221285317113</v>
      </c>
      <c r="S10" s="11">
        <v>13.812127718122008</v>
      </c>
      <c r="T10" s="11">
        <v>13.791549133505734</v>
      </c>
      <c r="U10" s="11">
        <v>14.030692644382668</v>
      </c>
      <c r="V10" s="11">
        <v>15.420797740298333</v>
      </c>
      <c r="W10" s="11">
        <v>15.331443234437968</v>
      </c>
      <c r="X10" s="11">
        <v>15.142155753568547</v>
      </c>
      <c r="Y10" s="11">
        <v>15.510722050651987</v>
      </c>
      <c r="Z10" s="11">
        <v>15.845509177559091</v>
      </c>
      <c r="AA10" s="11">
        <v>16.210233119031322</v>
      </c>
      <c r="AB10" s="11">
        <v>16.535234156275951</v>
      </c>
      <c r="AC10" s="11">
        <v>16.866890033992401</v>
      </c>
      <c r="AD10" s="11">
        <v>17.210132654199136</v>
      </c>
      <c r="AE10">
        <v>17.552373369006698</v>
      </c>
      <c r="AF10">
        <v>17.901472621466748</v>
      </c>
      <c r="AG10">
        <v>18.27526916173921</v>
      </c>
      <c r="AH10">
        <v>18.661020621085619</v>
      </c>
      <c r="AI10" s="11">
        <v>19.060021970439966</v>
      </c>
      <c r="AJ10" s="11">
        <v>19.472993586568244</v>
      </c>
      <c r="AK10" s="11">
        <v>19.89269972983282</v>
      </c>
      <c r="AL10" s="11">
        <v>20.279569519532597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15.066755300948779</v>
      </c>
      <c r="N11" s="11">
        <v>13.42040503747698</v>
      </c>
      <c r="O11" s="11">
        <v>14.555494658579777</v>
      </c>
      <c r="P11" s="11">
        <v>14.76807715713986</v>
      </c>
      <c r="Q11" s="11">
        <v>14.714925508033206</v>
      </c>
      <c r="R11" s="11">
        <v>14.389200033887178</v>
      </c>
      <c r="S11" s="11">
        <v>13.791939143785864</v>
      </c>
      <c r="T11" s="11">
        <v>13.719204880112301</v>
      </c>
      <c r="U11" s="11">
        <v>13.979825289682589</v>
      </c>
      <c r="V11" s="11">
        <v>14.649282893017697</v>
      </c>
      <c r="W11" s="11">
        <v>14.267474673609982</v>
      </c>
      <c r="X11" s="11">
        <v>13.984575135905931</v>
      </c>
      <c r="Y11" s="11">
        <v>14.231837326885179</v>
      </c>
      <c r="Z11" s="11">
        <v>14.39465792396283</v>
      </c>
      <c r="AA11" s="11">
        <v>14.599843362281142</v>
      </c>
      <c r="AB11" s="11">
        <v>14.766201968228895</v>
      </c>
      <c r="AC11" s="11">
        <v>14.931038646318195</v>
      </c>
      <c r="AD11" s="11">
        <v>15.1120222396477</v>
      </c>
      <c r="AE11">
        <v>15.313483559832727</v>
      </c>
      <c r="AF11">
        <v>15.527751151421272</v>
      </c>
      <c r="AG11">
        <v>15.760396898233079</v>
      </c>
      <c r="AH11">
        <v>16.012492908763107</v>
      </c>
      <c r="AI11" s="11">
        <v>16.276272946212739</v>
      </c>
      <c r="AJ11" s="11">
        <v>16.552397138026162</v>
      </c>
      <c r="AK11" s="11">
        <v>16.83919801502709</v>
      </c>
      <c r="AL11" s="11">
        <v>17.144421992314882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37.606111331483405</v>
      </c>
      <c r="N12" s="11">
        <v>34.40457417486865</v>
      </c>
      <c r="O12" s="11">
        <v>39.151917656988005</v>
      </c>
      <c r="P12" s="11">
        <v>41.325306308675266</v>
      </c>
      <c r="Q12" s="11">
        <v>42.106592103178428</v>
      </c>
      <c r="R12" s="11">
        <v>42.930167804566217</v>
      </c>
      <c r="S12" s="11">
        <v>43.310514586992952</v>
      </c>
      <c r="T12" s="11">
        <v>44.180194802655365</v>
      </c>
      <c r="U12" s="11">
        <v>45.93546351737654</v>
      </c>
      <c r="V12" s="11">
        <v>49.529046905394004</v>
      </c>
      <c r="W12" s="11">
        <v>49.330705197942159</v>
      </c>
      <c r="X12" s="11">
        <v>49.667839304546057</v>
      </c>
      <c r="Y12" s="11">
        <v>51.222005341401712</v>
      </c>
      <c r="Z12" s="11">
        <v>52.534454429952362</v>
      </c>
      <c r="AA12" s="11">
        <v>53.954253933830884</v>
      </c>
      <c r="AB12" s="11">
        <v>55.240221933253707</v>
      </c>
      <c r="AC12" s="11">
        <v>56.480121509708766</v>
      </c>
      <c r="AD12" s="11">
        <v>57.700691260653734</v>
      </c>
      <c r="AE12">
        <v>58.942069593490956</v>
      </c>
      <c r="AF12">
        <v>60.204946898158553</v>
      </c>
      <c r="AG12">
        <v>61.511752015158237</v>
      </c>
      <c r="AH12">
        <v>62.831684444336844</v>
      </c>
      <c r="AI12">
        <v>64.180270139387375</v>
      </c>
      <c r="AJ12">
        <v>65.566159603034833</v>
      </c>
      <c r="AK12">
        <v>66.973342554736035</v>
      </c>
      <c r="AL12">
        <v>68.284535342102714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16.606798421339832</v>
      </c>
      <c r="N13" s="11">
        <v>14.857385573016728</v>
      </c>
      <c r="O13" s="11">
        <v>13.971500404633822</v>
      </c>
      <c r="P13" s="11">
        <v>16.83374172529323</v>
      </c>
      <c r="Q13" s="11">
        <v>18.610721317018566</v>
      </c>
      <c r="R13" s="11">
        <v>19.437475003132686</v>
      </c>
      <c r="S13" s="11">
        <v>23.221373601795278</v>
      </c>
      <c r="T13" s="11">
        <v>20.495223098862233</v>
      </c>
      <c r="U13" s="11">
        <v>21.560332946134587</v>
      </c>
      <c r="V13" s="11">
        <v>21.652201589376169</v>
      </c>
      <c r="W13" s="11">
        <v>24.191352456371721</v>
      </c>
      <c r="X13" s="11">
        <v>24.968910637425516</v>
      </c>
      <c r="Y13" s="11">
        <v>25.906197483837289</v>
      </c>
      <c r="Z13" s="11">
        <v>26.997247579139071</v>
      </c>
      <c r="AA13" s="11">
        <v>28.134375067673528</v>
      </c>
      <c r="AB13" s="11">
        <v>29.175670166511228</v>
      </c>
      <c r="AC13" s="11">
        <v>30.179061784933808</v>
      </c>
      <c r="AD13" s="11">
        <v>31.164621501043897</v>
      </c>
      <c r="AE13">
        <v>32.128387550392702</v>
      </c>
      <c r="AF13">
        <v>33.081938666506765</v>
      </c>
      <c r="AG13">
        <v>34.038917185600553</v>
      </c>
      <c r="AH13">
        <v>34.984813974765473</v>
      </c>
      <c r="AI13">
        <v>35.920528133081845</v>
      </c>
      <c r="AJ13">
        <v>36.849376937721054</v>
      </c>
      <c r="AK13">
        <v>37.764589080821544</v>
      </c>
      <c r="AL13">
        <v>38.623451570762207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2.528401193482849</v>
      </c>
      <c r="N14" s="11">
        <v>2.4602135743765645</v>
      </c>
      <c r="O14" s="11">
        <v>2.2490322594764445</v>
      </c>
      <c r="P14" s="11">
        <v>2.5811878340038583</v>
      </c>
      <c r="Q14" s="11">
        <v>2.9414765870203974</v>
      </c>
      <c r="R14" s="11">
        <v>3.0852415250798151</v>
      </c>
      <c r="S14" s="11">
        <v>3.5673756205840106</v>
      </c>
      <c r="T14" s="11">
        <v>3.2019328082991052</v>
      </c>
      <c r="U14" s="11">
        <v>3.4359234289412113</v>
      </c>
      <c r="V14" s="11">
        <v>3.3699443657690646</v>
      </c>
      <c r="W14" s="11">
        <v>3.7972294788550278</v>
      </c>
      <c r="X14" s="11">
        <v>4.0116406837356742</v>
      </c>
      <c r="Y14" s="11">
        <v>4.1043904144507932</v>
      </c>
      <c r="Z14" s="11">
        <v>4.2712860700730824</v>
      </c>
      <c r="AA14" s="11">
        <v>4.4421273632853699</v>
      </c>
      <c r="AB14" s="11">
        <v>4.5988271578182847</v>
      </c>
      <c r="AC14" s="11">
        <v>4.7500943765748334</v>
      </c>
      <c r="AD14" s="11">
        <v>4.8959926713473463</v>
      </c>
      <c r="AE14">
        <v>5.0398141052281682</v>
      </c>
      <c r="AF14">
        <v>5.1816061090045222</v>
      </c>
      <c r="AG14">
        <v>5.322377191891877</v>
      </c>
      <c r="AH14">
        <v>5.4599753917405716</v>
      </c>
      <c r="AI14">
        <v>5.59502098305388</v>
      </c>
      <c r="AJ14">
        <v>5.7289431832412285</v>
      </c>
      <c r="AK14">
        <v>5.859025558880087</v>
      </c>
      <c r="AL14">
        <v>5.9805241415520047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Cumbria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Cumbria</v>
      </c>
      <c r="W1" s="203" t="str">
        <f>CONCATENATE("Shift-share Figure 1: Levels of Employment, ",C4," - ",F40,", ",Info!B5)</f>
        <v>Shift-share Figure 1: Levels of Employment, 2015 - 2035, Cumbria</v>
      </c>
      <c r="AK1" s="203" t="str">
        <f>CONCATENATE("Shift-share Figure 1.1: Net Changes, ",C4,"-",F40,", ",Info!B5)</f>
        <v>Shift-share Figure 1.1: Net Changes, 2015-2035, Cumbria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14.075073793188906</v>
      </c>
      <c r="C8" s="141">
        <f t="shared" ref="C8:C33" si="0">B8/B$35*100</f>
        <v>5.2384647538544504</v>
      </c>
      <c r="E8" s="151">
        <v>16.771752933263773</v>
      </c>
      <c r="F8" s="141">
        <f t="shared" ref="F8:F33" si="1">E8/E$35*100</f>
        <v>6.2235620633437394</v>
      </c>
      <c r="H8" s="151">
        <f>E8-B8</f>
        <v>2.6966791400748669</v>
      </c>
      <c r="I8" s="141">
        <f>IF(B8&lt;&gt;0,((E8/B8)-1)*100,0)</f>
        <v>19.15925400959404</v>
      </c>
      <c r="K8" s="207">
        <f t="shared" ref="K8:K33" si="2">(($E$35/$B$35)-1)*B8</f>
        <v>4.1960102678370872E-2</v>
      </c>
      <c r="L8" s="141">
        <f>IF(B8&lt;&gt;0,K8/B8*100,0)</f>
        <v>0.29811639565737735</v>
      </c>
      <c r="N8" s="151">
        <f>H8-(K8+Q8)</f>
        <v>2.4807859243186199</v>
      </c>
      <c r="O8" s="141">
        <f>IF(B8&lt;&gt;0,N8/B8*100,0)</f>
        <v>17.625384852469487</v>
      </c>
      <c r="Q8" s="151">
        <v>0.17393311307787618</v>
      </c>
      <c r="R8" s="141">
        <f>IF(B8&lt;&gt;0,Q8/B8*100,0)</f>
        <v>1.2357527614671864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8.569141045014792</v>
      </c>
      <c r="C9" s="141">
        <f t="shared" si="0"/>
        <v>3.1892652212480659</v>
      </c>
      <c r="E9" s="151">
        <v>9.2079997698991463</v>
      </c>
      <c r="F9" s="141">
        <f t="shared" si="1"/>
        <v>3.4168496444736491</v>
      </c>
      <c r="H9" s="151">
        <f t="shared" ref="H9:H32" si="3">E9-B9</f>
        <v>0.63885872488435425</v>
      </c>
      <c r="I9" s="141">
        <f t="shared" ref="I9:I32" si="4">IF(B9&lt;&gt;0,((E9/B9)-1)*100,0)</f>
        <v>7.4553414575433852</v>
      </c>
      <c r="K9" s="207">
        <f t="shared" si="2"/>
        <v>2.5546014422195017E-2</v>
      </c>
      <c r="L9" s="141">
        <f t="shared" ref="L9:L32" si="5">IF(B9&lt;&gt;0,K9/B9*100,0)</f>
        <v>0.29811639565737735</v>
      </c>
      <c r="N9" s="151">
        <f t="shared" ref="N9:N31" si="6">H9-(K9+Q9)</f>
        <v>0.6175718708288036</v>
      </c>
      <c r="O9" s="141">
        <f>IF(B9&lt;&gt;0,N9/B9*100,0)</f>
        <v>7.2069285309299929</v>
      </c>
      <c r="Q9" s="151">
        <v>-4.2591603666443309E-3</v>
      </c>
      <c r="R9" s="141">
        <f>IF(B9&lt;&gt;0,Q9/B9*100,0)</f>
        <v>-4.9703469043984899E-2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12.661478123899222</v>
      </c>
      <c r="C10" s="141">
        <f t="shared" si="0"/>
        <v>4.7123523370684932</v>
      </c>
      <c r="E10" s="151">
        <v>14.722326766226542</v>
      </c>
      <c r="F10" s="141">
        <f t="shared" si="1"/>
        <v>5.4630732226394292</v>
      </c>
      <c r="H10" s="151">
        <f t="shared" si="3"/>
        <v>2.0608486423273202</v>
      </c>
      <c r="I10" s="141">
        <f t="shared" si="4"/>
        <v>16.276524921978552</v>
      </c>
      <c r="K10" s="207">
        <f t="shared" si="2"/>
        <v>3.7745942219915687E-2</v>
      </c>
      <c r="L10" s="141">
        <f t="shared" si="5"/>
        <v>0.29811639565737741</v>
      </c>
      <c r="N10" s="151">
        <f t="shared" si="6"/>
        <v>2.1540290741423118</v>
      </c>
      <c r="O10" s="141">
        <f t="shared" ref="O10:O32" si="7">IF(B10&lt;&gt;0,N10/B10*100,0)</f>
        <v>17.01246136560048</v>
      </c>
      <c r="Q10" s="151">
        <v>-0.13092637403490717</v>
      </c>
      <c r="R10" s="141">
        <f t="shared" ref="R10:R32" si="8">IF(B10&lt;&gt;0,Q10/B10*100,0)</f>
        <v>-1.0340528392792985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10.492650563621151</v>
      </c>
      <c r="C11" s="141">
        <f t="shared" si="0"/>
        <v>3.9051575117594641</v>
      </c>
      <c r="E11" s="151">
        <v>11.356100554208062</v>
      </c>
      <c r="F11" s="141">
        <f t="shared" si="1"/>
        <v>4.2139540737279821</v>
      </c>
      <c r="H11" s="151">
        <f>E11-B11</f>
        <v>0.8634499905869113</v>
      </c>
      <c r="I11" s="141">
        <f>IF(B11&lt;&gt;0,((E11/B11)-1)*100,0)</f>
        <v>8.2290931671789469</v>
      </c>
      <c r="K11" s="207">
        <f t="shared" si="2"/>
        <v>3.1280311669190868E-2</v>
      </c>
      <c r="L11" s="141">
        <f t="shared" si="5"/>
        <v>0.29811639565737741</v>
      </c>
      <c r="N11" s="151">
        <f t="shared" si="6"/>
        <v>1.0265287000557084</v>
      </c>
      <c r="O11" s="141">
        <f t="shared" si="7"/>
        <v>9.7833116030258793</v>
      </c>
      <c r="Q11" s="151">
        <v>-0.19435902113798789</v>
      </c>
      <c r="R11" s="141">
        <f>IF(B11&lt;&gt;0,Q11/B11*100,0)</f>
        <v>-1.8523348315043102</v>
      </c>
      <c r="T11" s="136"/>
    </row>
    <row r="12" spans="1:97" x14ac:dyDescent="0.2">
      <c r="A12" s="10" t="str">
        <f>name!$D8</f>
        <v>23 Teaching and other educational professionals</v>
      </c>
      <c r="B12" s="151">
        <v>12.468977626341951</v>
      </c>
      <c r="C12" s="141">
        <f t="shared" si="0"/>
        <v>4.6407074500597165</v>
      </c>
      <c r="E12" s="151">
        <v>12.147344562645632</v>
      </c>
      <c r="F12" s="141">
        <f t="shared" si="1"/>
        <v>4.5075641819471119</v>
      </c>
      <c r="H12" s="151">
        <f t="shared" si="3"/>
        <v>-0.32163306369631961</v>
      </c>
      <c r="I12" s="141">
        <f t="shared" si="4"/>
        <v>-2.5794662027208815</v>
      </c>
      <c r="K12" s="207">
        <f t="shared" si="2"/>
        <v>3.7172066674975433E-2</v>
      </c>
      <c r="L12" s="141">
        <f t="shared" si="5"/>
        <v>0.29811639565737735</v>
      </c>
      <c r="N12" s="151">
        <f t="shared" si="6"/>
        <v>1.1100337539391443</v>
      </c>
      <c r="O12" s="141">
        <f t="shared" si="7"/>
        <v>8.9023638280823274</v>
      </c>
      <c r="Q12" s="151">
        <v>-1.4688388843104394</v>
      </c>
      <c r="R12" s="141">
        <f t="shared" si="8"/>
        <v>-11.779946426460592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11.250870299353792</v>
      </c>
      <c r="C13" s="141">
        <f t="shared" si="0"/>
        <v>4.1873519371438856</v>
      </c>
      <c r="E13" s="151">
        <v>14.394573828170653</v>
      </c>
      <c r="F13" s="141">
        <f t="shared" si="1"/>
        <v>5.341452616877433</v>
      </c>
      <c r="H13" s="151">
        <f t="shared" si="3"/>
        <v>3.1437035288168609</v>
      </c>
      <c r="I13" s="141">
        <f t="shared" si="4"/>
        <v>27.941869785819364</v>
      </c>
      <c r="K13" s="207">
        <f t="shared" si="2"/>
        <v>3.3540689016519909E-2</v>
      </c>
      <c r="L13" s="141">
        <f t="shared" si="5"/>
        <v>0.29811639565737735</v>
      </c>
      <c r="N13" s="151">
        <f>H13-(K13+Q13)</f>
        <v>2.7679760966460139</v>
      </c>
      <c r="O13" s="141">
        <f>IF(B13&lt;&gt;0,N13/B13*100,0)</f>
        <v>24.602328735448989</v>
      </c>
      <c r="Q13" s="151">
        <v>0.3421867431543269</v>
      </c>
      <c r="R13" s="141">
        <f t="shared" si="8"/>
        <v>3.0414246547129853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4.3682106990779292</v>
      </c>
      <c r="C14" s="141">
        <f t="shared" si="0"/>
        <v>1.6257618340589344</v>
      </c>
      <c r="E14" s="151">
        <v>5.5246710323494979</v>
      </c>
      <c r="F14" s="141">
        <f t="shared" si="1"/>
        <v>2.0500619813681866</v>
      </c>
      <c r="H14" s="151">
        <f t="shared" si="3"/>
        <v>1.1564603332715686</v>
      </c>
      <c r="I14" s="141">
        <f t="shared" si="4"/>
        <v>26.474463182732499</v>
      </c>
      <c r="K14" s="207">
        <f t="shared" si="2"/>
        <v>1.3022352290811048E-2</v>
      </c>
      <c r="L14" s="141">
        <f>IF(B14&lt;&gt;0,K14/B14*100,0)</f>
        <v>0.29811639565737735</v>
      </c>
      <c r="N14" s="151">
        <f t="shared" si="6"/>
        <v>1.1351178527434522</v>
      </c>
      <c r="O14" s="141">
        <f t="shared" si="7"/>
        <v>25.985876848455604</v>
      </c>
      <c r="Q14" s="151">
        <v>8.3201282373053156E-3</v>
      </c>
      <c r="R14" s="141">
        <f t="shared" si="8"/>
        <v>0.19046993861952635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4.7776987387194101</v>
      </c>
      <c r="C15" s="141">
        <f t="shared" si="0"/>
        <v>1.7781652029012978</v>
      </c>
      <c r="E15" s="151">
        <v>5.1677111918501017</v>
      </c>
      <c r="F15" s="141">
        <f t="shared" si="1"/>
        <v>1.9176034524172145</v>
      </c>
      <c r="H15" s="151">
        <f t="shared" si="3"/>
        <v>0.39001245313069166</v>
      </c>
      <c r="I15" s="141">
        <f t="shared" si="4"/>
        <v>8.1631863886677092</v>
      </c>
      <c r="K15" s="207">
        <f t="shared" si="2"/>
        <v>1.4243103275238284E-2</v>
      </c>
      <c r="L15" s="141">
        <f t="shared" si="5"/>
        <v>0.29811639565737735</v>
      </c>
      <c r="N15" s="151">
        <f t="shared" si="6"/>
        <v>0.50050739688338242</v>
      </c>
      <c r="O15" s="141">
        <f t="shared" si="7"/>
        <v>10.475909517424615</v>
      </c>
      <c r="Q15" s="151">
        <v>-0.12473804702792907</v>
      </c>
      <c r="R15" s="141">
        <f t="shared" si="8"/>
        <v>-2.6108395244142835</v>
      </c>
      <c r="T15" s="11"/>
    </row>
    <row r="16" spans="1:97" x14ac:dyDescent="0.2">
      <c r="A16" s="10" t="str">
        <f>name!$D12</f>
        <v>33 Protective service occupations</v>
      </c>
      <c r="B16" s="151">
        <v>2.3054525607915179</v>
      </c>
      <c r="C16" s="141">
        <f t="shared" si="0"/>
        <v>0.858043954784384</v>
      </c>
      <c r="E16" s="151">
        <v>2.4773041842048955</v>
      </c>
      <c r="F16" s="141">
        <f t="shared" si="1"/>
        <v>0.91926326374639911</v>
      </c>
      <c r="H16" s="151">
        <f t="shared" si="3"/>
        <v>0.17185162341337756</v>
      </c>
      <c r="I16" s="141">
        <f t="shared" si="4"/>
        <v>7.4541383473263334</v>
      </c>
      <c r="K16" s="207">
        <f t="shared" si="2"/>
        <v>6.8729320778223796E-3</v>
      </c>
      <c r="L16" s="141">
        <f t="shared" si="5"/>
        <v>0.29811639565737735</v>
      </c>
      <c r="N16" s="151">
        <f t="shared" si="6"/>
        <v>0.13274427428506816</v>
      </c>
      <c r="O16" s="141">
        <f t="shared" si="7"/>
        <v>5.7578401977394762</v>
      </c>
      <c r="Q16" s="151">
        <v>3.2234417050487033E-2</v>
      </c>
      <c r="R16" s="141">
        <f t="shared" si="8"/>
        <v>1.3981817539294834</v>
      </c>
      <c r="T16" s="11"/>
    </row>
    <row r="17" spans="1:20" x14ac:dyDescent="0.2">
      <c r="A17" s="10" t="str">
        <f>name!$D13</f>
        <v>34 Culture, media and sports occupations</v>
      </c>
      <c r="B17" s="151">
        <v>2.8960758265384285</v>
      </c>
      <c r="C17" s="141">
        <f t="shared" si="0"/>
        <v>1.0778622808466463</v>
      </c>
      <c r="E17" s="151">
        <v>3.118835232672847</v>
      </c>
      <c r="F17" s="141">
        <f t="shared" si="1"/>
        <v>1.1573187795645252</v>
      </c>
      <c r="H17" s="151">
        <f t="shared" si="3"/>
        <v>0.22275940613441847</v>
      </c>
      <c r="I17" s="141">
        <f t="shared" si="4"/>
        <v>7.6917670488163559</v>
      </c>
      <c r="K17" s="207">
        <f t="shared" si="2"/>
        <v>8.6336768695809626E-3</v>
      </c>
      <c r="L17" s="141">
        <f t="shared" si="5"/>
        <v>0.29811639565737735</v>
      </c>
      <c r="N17" s="151">
        <f t="shared" si="6"/>
        <v>0.20226737102237152</v>
      </c>
      <c r="O17" s="141">
        <f t="shared" si="7"/>
        <v>6.9841876779909509</v>
      </c>
      <c r="Q17" s="151">
        <v>1.1858358242465984E-2</v>
      </c>
      <c r="R17" s="141">
        <f t="shared" si="8"/>
        <v>0.40946297516801683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12.572881594575957</v>
      </c>
      <c r="C18" s="141">
        <f t="shared" si="0"/>
        <v>4.679378456931655</v>
      </c>
      <c r="E18" s="151">
        <v>14.020916982354004</v>
      </c>
      <c r="F18" s="141">
        <f t="shared" si="1"/>
        <v>5.2027982627627232</v>
      </c>
      <c r="H18" s="151">
        <f t="shared" si="3"/>
        <v>1.448035387778047</v>
      </c>
      <c r="I18" s="141">
        <f t="shared" si="4"/>
        <v>11.517132145766329</v>
      </c>
      <c r="K18" s="207">
        <f t="shared" si="2"/>
        <v>3.7481821440019637E-2</v>
      </c>
      <c r="L18" s="141">
        <f t="shared" si="5"/>
        <v>0.29811639565737735</v>
      </c>
      <c r="N18" s="151">
        <f t="shared" si="6"/>
        <v>1.2375519549994332</v>
      </c>
      <c r="O18" s="141">
        <f t="shared" si="7"/>
        <v>9.8430256078552674</v>
      </c>
      <c r="Q18" s="151">
        <v>0.1730016113385941</v>
      </c>
      <c r="R18" s="141">
        <f t="shared" si="8"/>
        <v>1.3759901422536931</v>
      </c>
      <c r="T18" s="11"/>
    </row>
    <row r="19" spans="1:20" x14ac:dyDescent="0.2">
      <c r="A19" s="10" t="str">
        <f>name!$D15</f>
        <v>41 Administrative occupations</v>
      </c>
      <c r="B19" s="151">
        <v>24.58661901131363</v>
      </c>
      <c r="C19" s="141">
        <f t="shared" si="0"/>
        <v>9.1506544832141596</v>
      </c>
      <c r="E19" s="151">
        <v>25.572748238492249</v>
      </c>
      <c r="F19" s="141">
        <f t="shared" si="1"/>
        <v>9.489382918160457</v>
      </c>
      <c r="H19" s="151">
        <f t="shared" si="3"/>
        <v>0.98612922717861906</v>
      </c>
      <c r="I19" s="141">
        <f t="shared" si="4"/>
        <v>4.0108370602922161</v>
      </c>
      <c r="K19" s="207">
        <f t="shared" si="2"/>
        <v>7.3296742410539698E-2</v>
      </c>
      <c r="L19" s="141">
        <f t="shared" si="5"/>
        <v>0.29811639565737735</v>
      </c>
      <c r="N19" s="151">
        <f t="shared" si="6"/>
        <v>0.43991515966435646</v>
      </c>
      <c r="O19" s="141">
        <f t="shared" si="7"/>
        <v>1.7892462540779914</v>
      </c>
      <c r="Q19" s="151">
        <v>0.47291732510372292</v>
      </c>
      <c r="R19" s="141">
        <f t="shared" si="8"/>
        <v>1.9234744105568486</v>
      </c>
      <c r="T19" s="11"/>
    </row>
    <row r="20" spans="1:20" x14ac:dyDescent="0.2">
      <c r="A20" s="10" t="str">
        <f>name!$D16</f>
        <v>42 Secretarial and related occupations</v>
      </c>
      <c r="B20" s="151">
        <v>5.8027835881543917</v>
      </c>
      <c r="C20" s="141">
        <f t="shared" si="0"/>
        <v>2.1596815581529407</v>
      </c>
      <c r="E20" s="151">
        <v>5.0972805929152596</v>
      </c>
      <c r="F20" s="141">
        <f t="shared" si="1"/>
        <v>1.8914684857638413</v>
      </c>
      <c r="H20" s="151">
        <f t="shared" si="3"/>
        <v>-0.70550299523913207</v>
      </c>
      <c r="I20" s="141">
        <f t="shared" si="4"/>
        <v>-12.158009764129796</v>
      </c>
      <c r="K20" s="207">
        <f t="shared" si="2"/>
        <v>1.7299049280803704E-2</v>
      </c>
      <c r="L20" s="141">
        <f t="shared" si="5"/>
        <v>0.29811639565737735</v>
      </c>
      <c r="N20" s="151">
        <f t="shared" si="6"/>
        <v>-0.74990440281791726</v>
      </c>
      <c r="O20" s="141">
        <f t="shared" si="7"/>
        <v>-12.923184044787522</v>
      </c>
      <c r="Q20" s="151">
        <v>2.7102358297981501E-2</v>
      </c>
      <c r="R20" s="141">
        <f t="shared" si="8"/>
        <v>0.46705788500035311</v>
      </c>
      <c r="T20" s="11"/>
    </row>
    <row r="21" spans="1:20" x14ac:dyDescent="0.2">
      <c r="A21" s="10" t="str">
        <f>name!$D17</f>
        <v>51 Skilled agricultural and related trades</v>
      </c>
      <c r="B21" s="151">
        <v>3.9863019213236006</v>
      </c>
      <c r="C21" s="141">
        <f t="shared" si="0"/>
        <v>1.4836229223310395</v>
      </c>
      <c r="E21" s="151">
        <v>3.8790587985688894</v>
      </c>
      <c r="F21" s="141">
        <f t="shared" si="1"/>
        <v>1.4394180069498048</v>
      </c>
      <c r="H21" s="151">
        <f t="shared" si="3"/>
        <v>-0.10724312275471126</v>
      </c>
      <c r="I21" s="141">
        <f t="shared" si="4"/>
        <v>-2.6902910233929989</v>
      </c>
      <c r="K21" s="207">
        <f t="shared" si="2"/>
        <v>1.18838196078707E-2</v>
      </c>
      <c r="L21" s="141">
        <f t="shared" si="5"/>
        <v>0.29811639565737735</v>
      </c>
      <c r="N21" s="151">
        <f t="shared" si="6"/>
        <v>-0.15484695571708856</v>
      </c>
      <c r="O21" s="141">
        <f t="shared" si="7"/>
        <v>-3.8844763586214666</v>
      </c>
      <c r="Q21" s="151">
        <v>3.5720013354506613E-2</v>
      </c>
      <c r="R21" s="141">
        <f t="shared" si="8"/>
        <v>0.89606893957109601</v>
      </c>
      <c r="T21" s="11"/>
    </row>
    <row r="22" spans="1:20" x14ac:dyDescent="0.2">
      <c r="A22" s="10" t="str">
        <f>name!$D18</f>
        <v>52 Skilled metal, electrical and electronic trades</v>
      </c>
      <c r="B22" s="151">
        <v>11.897006590629855</v>
      </c>
      <c r="C22" s="141">
        <f t="shared" si="0"/>
        <v>4.4278311159936488</v>
      </c>
      <c r="E22" s="151">
        <v>10.469485954910363</v>
      </c>
      <c r="F22" s="141">
        <f t="shared" si="1"/>
        <v>3.8849544153767015</v>
      </c>
      <c r="H22" s="151">
        <f t="shared" si="3"/>
        <v>-1.4275206357194925</v>
      </c>
      <c r="I22" s="141">
        <f t="shared" si="4"/>
        <v>-11.998990038753233</v>
      </c>
      <c r="K22" s="207">
        <f t="shared" si="2"/>
        <v>3.5466927239106362E-2</v>
      </c>
      <c r="L22" s="141">
        <f t="shared" si="5"/>
        <v>0.29811639565737735</v>
      </c>
      <c r="N22" s="151">
        <f t="shared" si="6"/>
        <v>-1.5316901178314108</v>
      </c>
      <c r="O22" s="141">
        <f t="shared" si="7"/>
        <v>-12.874584091075297</v>
      </c>
      <c r="Q22" s="151">
        <v>6.8702554872812044E-2</v>
      </c>
      <c r="R22" s="141">
        <f t="shared" si="8"/>
        <v>0.57747765666468176</v>
      </c>
      <c r="T22" s="11"/>
    </row>
    <row r="23" spans="1:20" x14ac:dyDescent="0.2">
      <c r="A23" s="10" t="str">
        <f>name!$D19</f>
        <v>53 Skilled construction and building trades</v>
      </c>
      <c r="B23" s="151">
        <v>9.4122050481344299</v>
      </c>
      <c r="C23" s="141">
        <f t="shared" si="0"/>
        <v>3.5030370089116443</v>
      </c>
      <c r="E23" s="151">
        <v>8.3130552293061246</v>
      </c>
      <c r="F23" s="141">
        <f t="shared" si="1"/>
        <v>3.0847589611805075</v>
      </c>
      <c r="H23" s="151">
        <f t="shared" si="3"/>
        <v>-1.0991498188283053</v>
      </c>
      <c r="I23" s="141">
        <f t="shared" si="4"/>
        <v>-11.677920457610147</v>
      </c>
      <c r="K23" s="207">
        <f t="shared" si="2"/>
        <v>2.8059326441380081E-2</v>
      </c>
      <c r="L23" s="141">
        <f t="shared" si="5"/>
        <v>0.29811639565737735</v>
      </c>
      <c r="N23" s="151">
        <f t="shared" si="6"/>
        <v>-1.5273070123277162</v>
      </c>
      <c r="O23" s="141">
        <f t="shared" si="7"/>
        <v>-16.226877809365618</v>
      </c>
      <c r="Q23" s="151">
        <v>0.40009786705803085</v>
      </c>
      <c r="R23" s="141">
        <f t="shared" si="8"/>
        <v>4.250840956098096</v>
      </c>
      <c r="T23" s="11"/>
    </row>
    <row r="24" spans="1:20" x14ac:dyDescent="0.2">
      <c r="A24" s="10" t="str">
        <f>name!$D20</f>
        <v>54 Textiles, printing and other skilled trades</v>
      </c>
      <c r="B24" s="151">
        <v>7.4638276642111565</v>
      </c>
      <c r="C24" s="141">
        <f t="shared" si="0"/>
        <v>2.7778893895912926</v>
      </c>
      <c r="E24" s="151">
        <v>6.2216894891352954</v>
      </c>
      <c r="F24" s="141">
        <f t="shared" si="1"/>
        <v>2.3087074337763824</v>
      </c>
      <c r="H24" s="151">
        <f t="shared" si="3"/>
        <v>-1.2421381750758611</v>
      </c>
      <c r="I24" s="141">
        <f t="shared" si="4"/>
        <v>-16.642106851312743</v>
      </c>
      <c r="K24" s="207">
        <f t="shared" si="2"/>
        <v>2.2250894010624519E-2</v>
      </c>
      <c r="L24" s="141">
        <f t="shared" si="5"/>
        <v>0.29811639565737735</v>
      </c>
      <c r="N24" s="151">
        <f t="shared" si="6"/>
        <v>-1.1914233593890389</v>
      </c>
      <c r="O24" s="141">
        <f t="shared" si="7"/>
        <v>-15.962632217540074</v>
      </c>
      <c r="Q24" s="151">
        <v>-7.2965709697446798E-2</v>
      </c>
      <c r="R24" s="141">
        <f t="shared" si="8"/>
        <v>-0.97759102943005138</v>
      </c>
      <c r="T24" s="11"/>
    </row>
    <row r="25" spans="1:20" x14ac:dyDescent="0.2">
      <c r="A25" s="10" t="str">
        <f>name!$D21</f>
        <v>61 Caring personal service occupations</v>
      </c>
      <c r="B25" s="151">
        <v>20.725183578513199</v>
      </c>
      <c r="C25" s="141">
        <f t="shared" si="0"/>
        <v>7.713504404200128</v>
      </c>
      <c r="E25" s="151">
        <v>19.139708553317099</v>
      </c>
      <c r="F25" s="141">
        <f t="shared" si="1"/>
        <v>7.1022489139839635</v>
      </c>
      <c r="H25" s="151">
        <f t="shared" si="3"/>
        <v>-1.5854750251961001</v>
      </c>
      <c r="I25" s="141">
        <f t="shared" si="4"/>
        <v>-7.6499926728747507</v>
      </c>
      <c r="K25" s="207">
        <f t="shared" si="2"/>
        <v>6.1785170277638211E-2</v>
      </c>
      <c r="L25" s="141">
        <f t="shared" si="5"/>
        <v>0.29811639565737735</v>
      </c>
      <c r="N25" s="151">
        <f t="shared" si="6"/>
        <v>-0.69035409775567269</v>
      </c>
      <c r="O25" s="141">
        <f t="shared" si="7"/>
        <v>-3.3309914729604428</v>
      </c>
      <c r="Q25" s="151">
        <v>-0.95690609771806556</v>
      </c>
      <c r="R25" s="141">
        <f t="shared" si="8"/>
        <v>-4.6171175955716812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6.2793451358129992</v>
      </c>
      <c r="C26" s="141">
        <f t="shared" si="0"/>
        <v>2.3370483632676677</v>
      </c>
      <c r="E26" s="151">
        <v>5.4401010462431918</v>
      </c>
      <c r="F26" s="141">
        <f t="shared" si="1"/>
        <v>2.0186802552407501</v>
      </c>
      <c r="H26" s="151">
        <f t="shared" si="3"/>
        <v>-0.83924408956980745</v>
      </c>
      <c r="I26" s="141">
        <f t="shared" si="4"/>
        <v>-13.365153075968783</v>
      </c>
      <c r="K26" s="207">
        <f t="shared" si="2"/>
        <v>1.8719757389772562E-2</v>
      </c>
      <c r="L26" s="141">
        <f t="shared" si="5"/>
        <v>0.29811639565737741</v>
      </c>
      <c r="N26" s="151">
        <f t="shared" si="6"/>
        <v>-0.68250537436740166</v>
      </c>
      <c r="O26" s="141">
        <f t="shared" si="7"/>
        <v>-10.869053374290063</v>
      </c>
      <c r="Q26" s="151">
        <v>-0.17545847259217831</v>
      </c>
      <c r="R26" s="141">
        <f t="shared" si="8"/>
        <v>-2.7942160973361014</v>
      </c>
      <c r="T26" s="11"/>
    </row>
    <row r="27" spans="1:20" x14ac:dyDescent="0.2">
      <c r="A27" s="10" t="str">
        <f>name!$D23</f>
        <v>63 Community and civil enforcement occupations</v>
      </c>
      <c r="B27" s="151">
        <v>0.25574385969834512</v>
      </c>
      <c r="C27" s="141">
        <f t="shared" si="0"/>
        <v>9.5182818557781032E-2</v>
      </c>
      <c r="E27" s="151">
        <v>0.28202012249467306</v>
      </c>
      <c r="F27" s="141">
        <f t="shared" si="1"/>
        <v>0.10465034528241447</v>
      </c>
      <c r="H27" s="151">
        <f t="shared" si="3"/>
        <v>2.6276262796327943E-2</v>
      </c>
      <c r="I27" s="141">
        <f t="shared" si="4"/>
        <v>10.274445230990615</v>
      </c>
      <c r="K27" s="207">
        <f t="shared" si="2"/>
        <v>7.6241437664776657E-4</v>
      </c>
      <c r="L27" s="141">
        <f t="shared" si="5"/>
        <v>0.29811639565737735</v>
      </c>
      <c r="N27" s="151">
        <f t="shared" si="6"/>
        <v>2.1729188711362167E-2</v>
      </c>
      <c r="O27" s="141">
        <f t="shared" si="7"/>
        <v>8.49646546235447</v>
      </c>
      <c r="Q27" s="151">
        <v>3.7846597083180094E-3</v>
      </c>
      <c r="R27" s="141">
        <f t="shared" si="8"/>
        <v>1.4798633729787645</v>
      </c>
      <c r="T27" s="172"/>
    </row>
    <row r="28" spans="1:20" x14ac:dyDescent="0.2">
      <c r="A28" s="10" t="str">
        <f>name!$D24</f>
        <v>71 Sales occupations</v>
      </c>
      <c r="B28" s="151">
        <v>21.24550234040171</v>
      </c>
      <c r="C28" s="141">
        <f t="shared" si="0"/>
        <v>7.9071567810879237</v>
      </c>
      <c r="E28" s="151">
        <v>20.837314308050786</v>
      </c>
      <c r="F28" s="141">
        <f t="shared" si="1"/>
        <v>7.7321863341042238</v>
      </c>
      <c r="H28" s="151">
        <f t="shared" si="3"/>
        <v>-0.4081880323509246</v>
      </c>
      <c r="I28" s="141">
        <f t="shared" si="4"/>
        <v>-1.9212915082487347</v>
      </c>
      <c r="K28" s="207">
        <f t="shared" si="2"/>
        <v>6.3336325816509331E-2</v>
      </c>
      <c r="L28" s="141">
        <f t="shared" si="5"/>
        <v>0.29811639565737735</v>
      </c>
      <c r="N28" s="151">
        <f>H28-(K28+Q28)</f>
        <v>-1.1393224962166086</v>
      </c>
      <c r="O28" s="141">
        <f t="shared" si="7"/>
        <v>-5.3626526591936843</v>
      </c>
      <c r="Q28" s="151">
        <v>0.66779813804917465</v>
      </c>
      <c r="R28" s="141">
        <f t="shared" si="8"/>
        <v>3.14324475528757</v>
      </c>
      <c r="T28" s="11"/>
    </row>
    <row r="29" spans="1:20" x14ac:dyDescent="0.2">
      <c r="A29" s="10" t="str">
        <f>name!$D25</f>
        <v>72 Customer service occupations</v>
      </c>
      <c r="B29" s="151">
        <v>4.3438373367646923</v>
      </c>
      <c r="C29" s="141">
        <f t="shared" si="0"/>
        <v>1.6166905495110266</v>
      </c>
      <c r="E29" s="151">
        <v>4.9183684780686923</v>
      </c>
      <c r="F29" s="141">
        <f t="shared" si="1"/>
        <v>1.8250788450946587</v>
      </c>
      <c r="H29" s="151">
        <f t="shared" si="3"/>
        <v>0.57453114130399996</v>
      </c>
      <c r="I29" s="141">
        <f t="shared" si="4"/>
        <v>13.226350269642296</v>
      </c>
      <c r="K29" s="207">
        <f t="shared" si="2"/>
        <v>1.2949691301582314E-2</v>
      </c>
      <c r="L29" s="141">
        <f t="shared" si="5"/>
        <v>0.29811639565737735</v>
      </c>
      <c r="N29" s="151">
        <f t="shared" si="6"/>
        <v>0.46267874264725473</v>
      </c>
      <c r="O29" s="141">
        <f t="shared" si="7"/>
        <v>10.651382793073456</v>
      </c>
      <c r="Q29" s="151">
        <v>9.8902707355162919E-2</v>
      </c>
      <c r="R29" s="141">
        <f t="shared" si="8"/>
        <v>2.2768510809114701</v>
      </c>
      <c r="T29" s="11"/>
    </row>
    <row r="30" spans="1:20" x14ac:dyDescent="0.2">
      <c r="A30" s="10" t="str">
        <f>name!$D26</f>
        <v>81 Process, plant and machine operatives</v>
      </c>
      <c r="B30" s="151">
        <v>9.7316136421826958</v>
      </c>
      <c r="C30" s="141">
        <f t="shared" si="0"/>
        <v>3.6219145854405665</v>
      </c>
      <c r="E30" s="151">
        <v>7.8155462379864504</v>
      </c>
      <c r="F30" s="141">
        <f t="shared" si="1"/>
        <v>2.9001462914810499</v>
      </c>
      <c r="H30" s="151">
        <f t="shared" si="3"/>
        <v>-1.9160674041962453</v>
      </c>
      <c r="I30" s="141">
        <f t="shared" si="4"/>
        <v>-19.68910269814711</v>
      </c>
      <c r="K30" s="207">
        <f t="shared" si="2"/>
        <v>2.9011535829376676E-2</v>
      </c>
      <c r="L30" s="141">
        <f t="shared" si="5"/>
        <v>0.29811639565737735</v>
      </c>
      <c r="N30" s="151">
        <f t="shared" si="6"/>
        <v>-1.8226712652923882</v>
      </c>
      <c r="O30" s="141">
        <f t="shared" si="7"/>
        <v>-18.729383762131999</v>
      </c>
      <c r="Q30" s="151">
        <v>-0.12240767473323391</v>
      </c>
      <c r="R30" s="141">
        <f t="shared" si="8"/>
        <v>-1.2578353316724891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11.711440519597982</v>
      </c>
      <c r="C31" s="141">
        <f t="shared" si="0"/>
        <v>4.358767085716087</v>
      </c>
      <c r="E31" s="151">
        <v>11.626959986142111</v>
      </c>
      <c r="F31" s="141">
        <f t="shared" si="1"/>
        <v>4.3144629765117983</v>
      </c>
      <c r="H31" s="151">
        <f t="shared" si="3"/>
        <v>-8.4480533455870699E-2</v>
      </c>
      <c r="I31" s="141">
        <f t="shared" si="4"/>
        <v>-0.72135048898981369</v>
      </c>
      <c r="K31" s="207">
        <f t="shared" si="2"/>
        <v>3.4913724356583131E-2</v>
      </c>
      <c r="L31" s="141">
        <f t="shared" si="5"/>
        <v>0.29811639565737735</v>
      </c>
      <c r="N31" s="151">
        <f t="shared" si="6"/>
        <v>-0.66302384825843397</v>
      </c>
      <c r="O31" s="141">
        <f t="shared" si="7"/>
        <v>-5.6613347192339543</v>
      </c>
      <c r="Q31" s="151">
        <v>0.54362959044598014</v>
      </c>
      <c r="R31" s="141">
        <f t="shared" si="8"/>
        <v>4.6418678345867681</v>
      </c>
      <c r="T31" s="11"/>
    </row>
    <row r="32" spans="1:20" x14ac:dyDescent="0.2">
      <c r="A32" s="10" t="str">
        <f>name!$D28</f>
        <v>91 Elementary trades and related occupations</v>
      </c>
      <c r="B32" s="151">
        <v>5.4396012405179484</v>
      </c>
      <c r="C32" s="141">
        <f t="shared" si="0"/>
        <v>2.0245122542281346</v>
      </c>
      <c r="E32" s="151">
        <v>4.1662085875558184</v>
      </c>
      <c r="F32" s="141">
        <f t="shared" si="1"/>
        <v>1.5459718382843834</v>
      </c>
      <c r="H32" s="151">
        <f t="shared" si="3"/>
        <v>-1.27339265296213</v>
      </c>
      <c r="I32" s="141">
        <f t="shared" si="4"/>
        <v>-23.409669140396041</v>
      </c>
      <c r="K32" s="207">
        <f t="shared" si="2"/>
        <v>1.6216343156366095E-2</v>
      </c>
      <c r="L32" s="141">
        <f t="shared" si="5"/>
        <v>0.29811639565737735</v>
      </c>
      <c r="N32" s="151">
        <f>H32-(K32+Q32)</f>
        <v>-1.3602359589945838</v>
      </c>
      <c r="O32" s="141">
        <f t="shared" si="7"/>
        <v>-25.006170468206317</v>
      </c>
      <c r="Q32" s="151">
        <v>7.0626962876087829E-2</v>
      </c>
      <c r="R32" s="141">
        <f t="shared" si="8"/>
        <v>1.2983849321529102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29.367477651620302</v>
      </c>
      <c r="C33" s="141">
        <f t="shared" si="0"/>
        <v>10.92999573913896</v>
      </c>
      <c r="E33" s="151">
        <v>26.798917338967758</v>
      </c>
      <c r="F33" s="141">
        <f t="shared" si="1"/>
        <v>9.9443824359406587</v>
      </c>
      <c r="H33" s="151">
        <f t="shared" ref="H33" si="9">E33-B33</f>
        <v>-2.5685603126525436</v>
      </c>
      <c r="I33" s="141">
        <f>IF(B33&lt;&gt;0,((E33/B33)-1)*100,0)</f>
        <v>-8.7462748524840599</v>
      </c>
      <c r="K33" s="207">
        <f t="shared" si="2"/>
        <v>8.7549265870496246E-2</v>
      </c>
      <c r="L33" s="141">
        <f t="shared" ref="L33" si="10">IF(B33&lt;&gt;0,K33/B33*100,0)</f>
        <v>0.29811639565737735</v>
      </c>
      <c r="N33" s="151">
        <f>H33-(K33+Q33)</f>
        <v>-2.7761524719198811</v>
      </c>
      <c r="O33" s="141">
        <f t="shared" ref="O33" si="11">IF(B33&lt;&gt;0,N33/B33*100,0)</f>
        <v>-9.4531525820935176</v>
      </c>
      <c r="Q33" s="151">
        <v>0.12004289339684143</v>
      </c>
      <c r="R33" s="141">
        <f t="shared" ref="R33" si="12">IF(B33&lt;&gt;0,Q33/B33*100,0)</f>
        <v>0.40876133395207764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268.68700000000001</v>
      </c>
      <c r="C35" s="147">
        <f>B35/B$35*100</f>
        <v>100</v>
      </c>
      <c r="D35" s="145"/>
      <c r="E35" s="152">
        <f>SUM(E8:E33)</f>
        <v>269.48799999999994</v>
      </c>
      <c r="F35" s="147">
        <f t="shared" ref="F35" si="13">E35/E$35*100</f>
        <v>100</v>
      </c>
      <c r="G35" s="145"/>
      <c r="H35" s="152">
        <f>E35-B35</f>
        <v>0.80099999999993088</v>
      </c>
      <c r="I35" s="147">
        <f>IF(B35&lt;&gt;0,((E35/B35)-1)*100,0)</f>
        <v>0.29811639565737735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Cumbria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16.771752933263773</v>
      </c>
      <c r="C44" s="141">
        <f t="shared" ref="C44:C68" si="15">B44/B$71*100</f>
        <v>6.2235620633437394</v>
      </c>
      <c r="E44" s="151">
        <v>16.807839476772752</v>
      </c>
      <c r="F44" s="141">
        <f t="shared" ref="F44:F68" si="16">E44/E$71*100</f>
        <v>5.888623607542594</v>
      </c>
      <c r="H44" s="151">
        <f>E44-B44</f>
        <v>3.6086543508979219E-2</v>
      </c>
      <c r="I44" s="141">
        <f>IF(B44&gt;0,((E44/B44)-1)*100,0)</f>
        <v>0.21516262284908549</v>
      </c>
      <c r="K44" s="151">
        <f>(($E$71/$B$71)-1)*B44</f>
        <v>0.99209802851763262</v>
      </c>
      <c r="L44" s="141">
        <f>IF(B44&gt;0,K44/B44*100,0)</f>
        <v>5.9152912189040396</v>
      </c>
      <c r="N44" s="151">
        <f>H44-(K44+Q44)</f>
        <v>-0.25588513511278799</v>
      </c>
      <c r="O44" s="141">
        <f>IF(B44&gt;0,N44/B44*100,0)</f>
        <v>-1.5256910600279925</v>
      </c>
      <c r="Q44" s="151">
        <v>-0.70012634989586542</v>
      </c>
      <c r="R44" s="141">
        <f>IF(B44&gt;0,Q44/B44*100,0)</f>
        <v>-4.1744375360269581</v>
      </c>
      <c r="T44" s="151"/>
    </row>
    <row r="45" spans="1:20" x14ac:dyDescent="0.2">
      <c r="A45" s="135" t="str">
        <f t="shared" si="14"/>
        <v>12 Other managers and proprietors</v>
      </c>
      <c r="B45" s="151">
        <v>9.2079997698991463</v>
      </c>
      <c r="C45" s="141">
        <f t="shared" si="15"/>
        <v>3.4168496444736491</v>
      </c>
      <c r="E45" s="151">
        <v>13.126649206519824</v>
      </c>
      <c r="F45" s="141">
        <f t="shared" si="16"/>
        <v>4.5989192431462191</v>
      </c>
      <c r="H45" s="151">
        <f t="shared" ref="H45:H71" si="17">E45-B45</f>
        <v>3.9186494366206777</v>
      </c>
      <c r="I45" s="141">
        <f t="shared" ref="I45:I71" si="18">IF(B45&gt;0,((E45/B45)-1)*100,0)</f>
        <v>42.557010583674227</v>
      </c>
      <c r="K45" s="151">
        <f t="shared" ref="K45:K68" si="19">(($E$71/$B$71)-1)*B45</f>
        <v>0.54468000182554832</v>
      </c>
      <c r="L45" s="141">
        <f t="shared" ref="L45:L68" si="20">IF(B45&gt;0,K45/B45*100,0)</f>
        <v>5.9152912189040388</v>
      </c>
      <c r="N45" s="151">
        <f t="shared" ref="N45:N68" si="21">H45-(K45+Q45)</f>
        <v>3.1098832638387188</v>
      </c>
      <c r="O45" s="141">
        <f t="shared" ref="O45:O68" si="22">IF(B45&gt;0,N45/B45*100,0)</f>
        <v>33.773711354825338</v>
      </c>
      <c r="Q45" s="151">
        <v>0.26408617095641024</v>
      </c>
      <c r="R45" s="141">
        <f>IF(B45&gt;0,Q45/B45*100,0)</f>
        <v>2.8680080099448433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14.722326766226542</v>
      </c>
      <c r="C46" s="141">
        <f t="shared" si="15"/>
        <v>5.4630732226394292</v>
      </c>
      <c r="E46" s="151">
        <v>16.512705674743216</v>
      </c>
      <c r="F46" s="141">
        <f t="shared" si="16"/>
        <v>5.7852235318566843</v>
      </c>
      <c r="H46" s="151">
        <f t="shared" si="17"/>
        <v>1.7903789085166739</v>
      </c>
      <c r="I46" s="141">
        <f t="shared" si="18"/>
        <v>12.160977927917326</v>
      </c>
      <c r="K46" s="151">
        <f t="shared" si="19"/>
        <v>0.8708685024209577</v>
      </c>
      <c r="L46" s="141">
        <f t="shared" si="20"/>
        <v>5.9152912189040396</v>
      </c>
      <c r="N46" s="151">
        <f t="shared" si="21"/>
        <v>1.7864955640274252</v>
      </c>
      <c r="O46" s="141">
        <f t="shared" si="22"/>
        <v>12.134600680958254</v>
      </c>
      <c r="Q46" s="151">
        <v>-0.86698515793170883</v>
      </c>
      <c r="R46" s="141">
        <f t="shared" ref="R46:R68" si="23">IF(B46&gt;0,Q46/B46*100,0)</f>
        <v>-5.8889139719449695</v>
      </c>
      <c r="T46" s="151"/>
    </row>
    <row r="47" spans="1:20" x14ac:dyDescent="0.2">
      <c r="A47" s="135" t="str">
        <f t="shared" si="14"/>
        <v>22 Health professionals</v>
      </c>
      <c r="B47" s="151">
        <v>11.356100554208062</v>
      </c>
      <c r="C47" s="141">
        <f t="shared" si="15"/>
        <v>4.2139540737279821</v>
      </c>
      <c r="E47" s="151">
        <v>13.869780809997222</v>
      </c>
      <c r="F47" s="141">
        <f t="shared" si="16"/>
        <v>4.8592752698559778</v>
      </c>
      <c r="H47" s="151">
        <f t="shared" si="17"/>
        <v>2.5136802557891595</v>
      </c>
      <c r="I47" s="141">
        <f t="shared" si="18"/>
        <v>22.135065146615872</v>
      </c>
      <c r="K47" s="151">
        <f t="shared" si="19"/>
        <v>0.67174641889298248</v>
      </c>
      <c r="L47" s="141">
        <f t="shared" si="20"/>
        <v>5.9152912189040396</v>
      </c>
      <c r="N47" s="151">
        <f t="shared" si="21"/>
        <v>0.89060809214415659</v>
      </c>
      <c r="O47" s="141">
        <f t="shared" si="22"/>
        <v>7.8425520088771767</v>
      </c>
      <c r="Q47" s="151">
        <v>0.95132574475202059</v>
      </c>
      <c r="R47" s="141">
        <f t="shared" si="23"/>
        <v>8.377221918834648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12.147344562645632</v>
      </c>
      <c r="C48" s="141">
        <f t="shared" si="15"/>
        <v>4.5075641819471119</v>
      </c>
      <c r="E48" s="151">
        <v>15.087954669364786</v>
      </c>
      <c r="F48" s="141">
        <f t="shared" si="16"/>
        <v>5.286062267451725</v>
      </c>
      <c r="H48" s="151">
        <f t="shared" si="17"/>
        <v>2.9406101067191539</v>
      </c>
      <c r="I48" s="141">
        <f t="shared" si="18"/>
        <v>24.207843052067869</v>
      </c>
      <c r="K48" s="151">
        <f t="shared" si="19"/>
        <v>0.71855080624419443</v>
      </c>
      <c r="L48" s="141">
        <f t="shared" si="20"/>
        <v>5.9152912189040405</v>
      </c>
      <c r="N48" s="151">
        <f t="shared" si="21"/>
        <v>1.2998762716001884</v>
      </c>
      <c r="O48" s="141">
        <f t="shared" si="22"/>
        <v>10.700908868572355</v>
      </c>
      <c r="Q48" s="151">
        <v>0.92218302887477099</v>
      </c>
      <c r="R48" s="141">
        <f t="shared" si="23"/>
        <v>7.5916429645914647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14.394573828170653</v>
      </c>
      <c r="C49" s="141">
        <f t="shared" si="15"/>
        <v>5.341452616877433</v>
      </c>
      <c r="E49" s="151">
        <v>17.963631787478011</v>
      </c>
      <c r="F49" s="141">
        <f t="shared" si="16"/>
        <v>6.2935552405249675</v>
      </c>
      <c r="H49" s="151">
        <f t="shared" si="17"/>
        <v>3.5690579593073579</v>
      </c>
      <c r="I49" s="141">
        <f t="shared" si="18"/>
        <v>24.79446770645335</v>
      </c>
      <c r="K49" s="151">
        <f t="shared" si="19"/>
        <v>0.85148096165643772</v>
      </c>
      <c r="L49" s="141">
        <f t="shared" si="20"/>
        <v>5.9152912189040396</v>
      </c>
      <c r="N49" s="151">
        <f t="shared" si="21"/>
        <v>2.8770979347674666</v>
      </c>
      <c r="O49" s="141">
        <f t="shared" si="22"/>
        <v>19.98737836292792</v>
      </c>
      <c r="Q49" s="151">
        <v>-0.15952093711654639</v>
      </c>
      <c r="R49" s="141">
        <f t="shared" si="23"/>
        <v>-1.1082018753786143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5.5246710323494979</v>
      </c>
      <c r="C50" s="141">
        <f t="shared" si="15"/>
        <v>2.0500619813681866</v>
      </c>
      <c r="E50" s="151">
        <v>4.9138840408115438</v>
      </c>
      <c r="F50" s="141">
        <f t="shared" si="16"/>
        <v>1.7215784103267513</v>
      </c>
      <c r="H50" s="151">
        <f t="shared" si="17"/>
        <v>-0.61078699153795402</v>
      </c>
      <c r="I50" s="141">
        <f t="shared" si="18"/>
        <v>-11.05562644294139</v>
      </c>
      <c r="K50" s="151">
        <f t="shared" si="19"/>
        <v>0.326800380449905</v>
      </c>
      <c r="L50" s="141">
        <f t="shared" si="20"/>
        <v>5.9152912189040396</v>
      </c>
      <c r="N50" s="151">
        <f t="shared" si="21"/>
        <v>-0.64434073073753506</v>
      </c>
      <c r="O50" s="141">
        <f t="shared" si="22"/>
        <v>-11.662970102013727</v>
      </c>
      <c r="Q50" s="151">
        <v>-0.29324664125032401</v>
      </c>
      <c r="R50" s="141">
        <f t="shared" si="23"/>
        <v>-5.3079475598317005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5.1677111918501017</v>
      </c>
      <c r="C51" s="141">
        <f t="shared" si="15"/>
        <v>1.9176034524172145</v>
      </c>
      <c r="E51" s="151">
        <v>6.0794086376445104</v>
      </c>
      <c r="F51" s="141">
        <f t="shared" si="16"/>
        <v>2.1299197480440002</v>
      </c>
      <c r="H51" s="151">
        <f t="shared" si="17"/>
        <v>0.9116974457944087</v>
      </c>
      <c r="I51" s="141">
        <f t="shared" si="18"/>
        <v>17.642190361416276</v>
      </c>
      <c r="K51" s="151">
        <f t="shared" si="19"/>
        <v>0.30568516634983034</v>
      </c>
      <c r="L51" s="141">
        <f t="shared" si="20"/>
        <v>5.9152912189040388</v>
      </c>
      <c r="N51" s="151">
        <f t="shared" si="21"/>
        <v>0.1486025109496133</v>
      </c>
      <c r="O51" s="141">
        <f t="shared" si="22"/>
        <v>2.8755962830115482</v>
      </c>
      <c r="Q51" s="151">
        <v>0.45740976849496506</v>
      </c>
      <c r="R51" s="141">
        <f t="shared" si="23"/>
        <v>8.851302859500688</v>
      </c>
      <c r="T51" s="151"/>
    </row>
    <row r="52" spans="1:20" x14ac:dyDescent="0.2">
      <c r="A52" s="135" t="str">
        <f t="shared" si="14"/>
        <v>33 Protective service occupations</v>
      </c>
      <c r="B52" s="151">
        <v>2.4773041842048955</v>
      </c>
      <c r="C52" s="141">
        <f t="shared" si="15"/>
        <v>0.91926326374639911</v>
      </c>
      <c r="E52" s="151">
        <v>3.2062320233055663</v>
      </c>
      <c r="F52" s="141">
        <f t="shared" si="16"/>
        <v>1.1233028260287377</v>
      </c>
      <c r="H52" s="151">
        <f t="shared" si="17"/>
        <v>0.72892783910067083</v>
      </c>
      <c r="I52" s="141">
        <f t="shared" si="18"/>
        <v>29.42423638357614</v>
      </c>
      <c r="K52" s="151">
        <f t="shared" si="19"/>
        <v>0.14653975687381454</v>
      </c>
      <c r="L52" s="141">
        <f t="shared" si="20"/>
        <v>5.9152912189040396</v>
      </c>
      <c r="N52" s="151">
        <f t="shared" si="21"/>
        <v>0.68816279548924997</v>
      </c>
      <c r="O52" s="141">
        <f t="shared" si="22"/>
        <v>27.778695885508288</v>
      </c>
      <c r="Q52" s="151">
        <v>-0.10577471326239371</v>
      </c>
      <c r="R52" s="141">
        <f t="shared" si="23"/>
        <v>-4.2697507208361936</v>
      </c>
      <c r="T52" s="151"/>
    </row>
    <row r="53" spans="1:20" x14ac:dyDescent="0.2">
      <c r="A53" s="135" t="str">
        <f t="shared" si="14"/>
        <v>34 Culture, media and sports occupations</v>
      </c>
      <c r="B53" s="151">
        <v>3.118835232672847</v>
      </c>
      <c r="C53" s="141">
        <f t="shared" si="15"/>
        <v>1.1573187795645252</v>
      </c>
      <c r="E53" s="151">
        <v>3.2185430208035362</v>
      </c>
      <c r="F53" s="141">
        <f t="shared" si="16"/>
        <v>1.1276159818391038</v>
      </c>
      <c r="H53" s="151">
        <f t="shared" si="17"/>
        <v>9.9707788130689146E-2</v>
      </c>
      <c r="I53" s="141">
        <f t="shared" si="18"/>
        <v>3.1969559368238754</v>
      </c>
      <c r="K53" s="151">
        <f t="shared" si="19"/>
        <v>0.1844881866503823</v>
      </c>
      <c r="L53" s="141">
        <f t="shared" si="20"/>
        <v>5.9152912189040396</v>
      </c>
      <c r="N53" s="151">
        <f t="shared" si="21"/>
        <v>6.7796880255843184E-2</v>
      </c>
      <c r="O53" s="141">
        <f t="shared" si="22"/>
        <v>2.1737884562032841</v>
      </c>
      <c r="Q53" s="151">
        <v>-0.15257727877553634</v>
      </c>
      <c r="R53" s="141">
        <f t="shared" si="23"/>
        <v>-4.8921237382834537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14.020916982354004</v>
      </c>
      <c r="C54" s="141">
        <f t="shared" si="15"/>
        <v>5.2027982627627232</v>
      </c>
      <c r="E54" s="151">
        <v>13.878848011071481</v>
      </c>
      <c r="F54" s="141">
        <f t="shared" si="16"/>
        <v>4.8624519621592341</v>
      </c>
      <c r="H54" s="151">
        <f t="shared" si="17"/>
        <v>-0.14206897128252294</v>
      </c>
      <c r="I54" s="141">
        <f t="shared" si="18"/>
        <v>-1.0132644780746047</v>
      </c>
      <c r="K54" s="151">
        <f t="shared" si="19"/>
        <v>0.82937807106701167</v>
      </c>
      <c r="L54" s="141">
        <f t="shared" si="20"/>
        <v>5.9152912189040396</v>
      </c>
      <c r="N54" s="151">
        <f t="shared" si="21"/>
        <v>-0.59690457539863284</v>
      </c>
      <c r="O54" s="141">
        <f t="shared" si="22"/>
        <v>-4.2572434894940603</v>
      </c>
      <c r="Q54" s="151">
        <v>-0.37454246695090176</v>
      </c>
      <c r="R54" s="141">
        <f t="shared" si="23"/>
        <v>-2.6713122074845845</v>
      </c>
      <c r="T54" s="151"/>
    </row>
    <row r="55" spans="1:20" x14ac:dyDescent="0.2">
      <c r="A55" s="135" t="str">
        <f t="shared" si="14"/>
        <v>41 Administrative occupations</v>
      </c>
      <c r="B55" s="151">
        <v>25.572748238492249</v>
      </c>
      <c r="C55" s="141">
        <f t="shared" si="15"/>
        <v>9.489382918160457</v>
      </c>
      <c r="E55" s="151">
        <v>22.965090394403433</v>
      </c>
      <c r="F55" s="141">
        <f t="shared" si="16"/>
        <v>8.0458153847028253</v>
      </c>
      <c r="H55" s="151">
        <f t="shared" si="17"/>
        <v>-2.6076578440888163</v>
      </c>
      <c r="I55" s="141">
        <f t="shared" si="18"/>
        <v>-10.197018403222513</v>
      </c>
      <c r="K55" s="151">
        <f t="shared" si="19"/>
        <v>1.5127025309839695</v>
      </c>
      <c r="L55" s="141">
        <f t="shared" si="20"/>
        <v>5.9152912189040396</v>
      </c>
      <c r="N55" s="151">
        <f t="shared" si="21"/>
        <v>-3.6560752921633681</v>
      </c>
      <c r="O55" s="141">
        <f t="shared" si="22"/>
        <v>-14.29676332815971</v>
      </c>
      <c r="Q55" s="151">
        <v>-0.46428508290941756</v>
      </c>
      <c r="R55" s="141">
        <f t="shared" si="23"/>
        <v>-1.8155462939668445</v>
      </c>
      <c r="T55" s="151"/>
    </row>
    <row r="56" spans="1:20" x14ac:dyDescent="0.2">
      <c r="A56" s="135" t="str">
        <f t="shared" si="14"/>
        <v>42 Secretarial and related occupations</v>
      </c>
      <c r="B56" s="151">
        <v>5.0972805929152596</v>
      </c>
      <c r="C56" s="141">
        <f t="shared" si="15"/>
        <v>1.8914684857638413</v>
      </c>
      <c r="E56" s="151">
        <v>4.1203029906361186</v>
      </c>
      <c r="F56" s="141">
        <f t="shared" si="16"/>
        <v>1.4435474288303285</v>
      </c>
      <c r="H56" s="151">
        <f t="shared" si="17"/>
        <v>-0.97697760227914099</v>
      </c>
      <c r="I56" s="141">
        <f t="shared" si="18"/>
        <v>-19.166643555723574</v>
      </c>
      <c r="K56" s="151">
        <f t="shared" si="19"/>
        <v>0.3015189913156161</v>
      </c>
      <c r="L56" s="141">
        <f t="shared" si="20"/>
        <v>5.9152912189040396</v>
      </c>
      <c r="N56" s="151">
        <f t="shared" si="21"/>
        <v>-1.3583862254346126</v>
      </c>
      <c r="O56" s="141">
        <f t="shared" si="22"/>
        <v>-26.649233854668342</v>
      </c>
      <c r="Q56" s="151">
        <v>7.9889631839855452E-2</v>
      </c>
      <c r="R56" s="141">
        <f t="shared" si="23"/>
        <v>1.5672990800407283</v>
      </c>
      <c r="T56" s="151"/>
    </row>
    <row r="57" spans="1:20" x14ac:dyDescent="0.2">
      <c r="A57" s="135" t="str">
        <f t="shared" si="14"/>
        <v>51 Skilled agricultural and related trades</v>
      </c>
      <c r="B57" s="151">
        <v>3.8790587985688894</v>
      </c>
      <c r="C57" s="141">
        <f t="shared" si="15"/>
        <v>1.4394180069498048</v>
      </c>
      <c r="E57" s="151">
        <v>4.066832944415907</v>
      </c>
      <c r="F57" s="141">
        <f t="shared" si="16"/>
        <v>1.4248142075317878</v>
      </c>
      <c r="H57" s="151">
        <f t="shared" si="17"/>
        <v>0.18777414584701768</v>
      </c>
      <c r="I57" s="141">
        <f t="shared" si="18"/>
        <v>4.8407140906524537</v>
      </c>
      <c r="K57" s="151">
        <f t="shared" si="19"/>
        <v>0.22945762448787005</v>
      </c>
      <c r="L57" s="141">
        <f t="shared" si="20"/>
        <v>5.9152912189040396</v>
      </c>
      <c r="N57" s="151">
        <f t="shared" si="21"/>
        <v>7.5157573815523279E-2</v>
      </c>
      <c r="O57" s="141">
        <f t="shared" si="22"/>
        <v>1.9375208708682465</v>
      </c>
      <c r="Q57" s="151">
        <v>-0.11684105245637565</v>
      </c>
      <c r="R57" s="141">
        <f t="shared" si="23"/>
        <v>-3.0120979991198409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10.469485954910363</v>
      </c>
      <c r="C58" s="141">
        <f t="shared" si="15"/>
        <v>3.8849544153767015</v>
      </c>
      <c r="E58" s="151">
        <v>8.8476950473204781</v>
      </c>
      <c r="F58" s="141">
        <f t="shared" si="16"/>
        <v>3.0997884052848441</v>
      </c>
      <c r="H58" s="151">
        <f t="shared" si="17"/>
        <v>-1.6217909075898849</v>
      </c>
      <c r="I58" s="141">
        <f t="shared" si="18"/>
        <v>-15.490645047660989</v>
      </c>
      <c r="K58" s="151">
        <f t="shared" si="19"/>
        <v>0.61930058335520444</v>
      </c>
      <c r="L58" s="141">
        <f t="shared" si="20"/>
        <v>5.9152912189040396</v>
      </c>
      <c r="N58" s="151">
        <f t="shared" si="21"/>
        <v>-1.2291291752396343</v>
      </c>
      <c r="O58" s="141">
        <f t="shared" si="22"/>
        <v>-11.740110073533765</v>
      </c>
      <c r="Q58" s="151">
        <v>-1.0119623157054551</v>
      </c>
      <c r="R58" s="141">
        <f t="shared" si="23"/>
        <v>-9.665826193031263</v>
      </c>
      <c r="T58" s="151"/>
    </row>
    <row r="59" spans="1:20" x14ac:dyDescent="0.2">
      <c r="A59" s="135" t="str">
        <f t="shared" si="14"/>
        <v>53 Skilled construction and building trades</v>
      </c>
      <c r="B59" s="151">
        <v>8.3130552293061246</v>
      </c>
      <c r="C59" s="141">
        <f t="shared" si="15"/>
        <v>3.0847589611805075</v>
      </c>
      <c r="E59" s="151">
        <v>7.7340028980102549</v>
      </c>
      <c r="F59" s="141">
        <f t="shared" si="16"/>
        <v>2.7096065564502045</v>
      </c>
      <c r="H59" s="151">
        <f t="shared" si="17"/>
        <v>-0.57905233129586975</v>
      </c>
      <c r="I59" s="141">
        <f t="shared" si="18"/>
        <v>-6.9655778209499752</v>
      </c>
      <c r="K59" s="151">
        <f t="shared" si="19"/>
        <v>0.49174142600178827</v>
      </c>
      <c r="L59" s="141">
        <f t="shared" si="20"/>
        <v>5.9152912189040396</v>
      </c>
      <c r="N59" s="151">
        <f t="shared" si="21"/>
        <v>-0.47140265092866607</v>
      </c>
      <c r="O59" s="141">
        <f t="shared" si="22"/>
        <v>-5.6706305675297815</v>
      </c>
      <c r="Q59" s="151">
        <v>-0.59939110636899195</v>
      </c>
      <c r="R59" s="141">
        <f t="shared" si="23"/>
        <v>-7.2102384723242361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6.2216894891352954</v>
      </c>
      <c r="C60" s="141">
        <f t="shared" si="15"/>
        <v>2.3087074337763824</v>
      </c>
      <c r="E60" s="151">
        <v>5.7346586683528704</v>
      </c>
      <c r="F60" s="141">
        <f t="shared" si="16"/>
        <v>2.0091366568753948</v>
      </c>
      <c r="H60" s="151">
        <f t="shared" si="17"/>
        <v>-0.48703082078242499</v>
      </c>
      <c r="I60" s="141">
        <f t="shared" si="18"/>
        <v>-7.8279512603917079</v>
      </c>
      <c r="K60" s="151">
        <f t="shared" si="19"/>
        <v>0.36803105201829572</v>
      </c>
      <c r="L60" s="141">
        <f t="shared" si="20"/>
        <v>5.9152912189040396</v>
      </c>
      <c r="N60" s="151">
        <f t="shared" si="21"/>
        <v>-0.91317739224415218</v>
      </c>
      <c r="O60" s="141">
        <f t="shared" si="22"/>
        <v>-14.677321872761407</v>
      </c>
      <c r="Q60" s="151">
        <v>5.811551944343149E-2</v>
      </c>
      <c r="R60" s="141">
        <f t="shared" si="23"/>
        <v>0.93407939346565694</v>
      </c>
      <c r="T60" s="151"/>
    </row>
    <row r="61" spans="1:20" x14ac:dyDescent="0.2">
      <c r="A61" s="135" t="str">
        <f t="shared" si="14"/>
        <v>61 Caring personal service occupations</v>
      </c>
      <c r="B61" s="151">
        <v>19.139708553317099</v>
      </c>
      <c r="C61" s="141">
        <f t="shared" si="15"/>
        <v>7.1022489139839635</v>
      </c>
      <c r="E61" s="151">
        <v>24.027208548933981</v>
      </c>
      <c r="F61" s="141">
        <f t="shared" si="16"/>
        <v>8.4179282935279804</v>
      </c>
      <c r="H61" s="151">
        <f t="shared" si="17"/>
        <v>4.8874999956168814</v>
      </c>
      <c r="I61" s="141">
        <f t="shared" si="18"/>
        <v>25.535916505739209</v>
      </c>
      <c r="K61" s="151">
        <f t="shared" si="19"/>
        <v>1.1321694993781919</v>
      </c>
      <c r="L61" s="141">
        <f t="shared" si="20"/>
        <v>5.9152912189040405</v>
      </c>
      <c r="N61" s="151">
        <f t="shared" si="21"/>
        <v>1.9174083833714706</v>
      </c>
      <c r="O61" s="141">
        <f t="shared" si="22"/>
        <v>10.017960190094771</v>
      </c>
      <c r="Q61" s="151">
        <v>1.8379221128672192</v>
      </c>
      <c r="R61" s="141">
        <f t="shared" si="23"/>
        <v>9.6026650967404059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5.4401010462431918</v>
      </c>
      <c r="C62" s="141">
        <f t="shared" si="15"/>
        <v>2.0186802552407501</v>
      </c>
      <c r="E62" s="151">
        <v>5.4569300979818145</v>
      </c>
      <c r="F62" s="141">
        <f t="shared" si="16"/>
        <v>1.9118345010429263</v>
      </c>
      <c r="H62" s="151">
        <f t="shared" si="17"/>
        <v>1.6829051738622702E-2</v>
      </c>
      <c r="I62" s="141">
        <f t="shared" si="18"/>
        <v>0.30935182261448979</v>
      </c>
      <c r="K62" s="151">
        <f t="shared" si="19"/>
        <v>0.32179781948793029</v>
      </c>
      <c r="L62" s="141">
        <f t="shared" si="20"/>
        <v>5.9152912189040388</v>
      </c>
      <c r="N62" s="151">
        <f t="shared" si="21"/>
        <v>-0.2707044003223073</v>
      </c>
      <c r="O62" s="141">
        <f t="shared" si="22"/>
        <v>-4.9760914001634129</v>
      </c>
      <c r="Q62" s="151">
        <v>-3.4264367427000286E-2</v>
      </c>
      <c r="R62" s="141">
        <f t="shared" si="23"/>
        <v>-0.62984799612614673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0.28202012249467306</v>
      </c>
      <c r="C63" s="141">
        <f t="shared" si="15"/>
        <v>0.10465034528241447</v>
      </c>
      <c r="E63" s="151">
        <v>0.24133838658698262</v>
      </c>
      <c r="F63" s="141">
        <f t="shared" si="16"/>
        <v>8.4552861337489391E-2</v>
      </c>
      <c r="H63" s="151">
        <f t="shared" si="17"/>
        <v>-4.0681735907690447E-2</v>
      </c>
      <c r="I63" s="141">
        <f t="shared" si="18"/>
        <v>-14.425118161013096</v>
      </c>
      <c r="K63" s="151">
        <f t="shared" si="19"/>
        <v>1.6682311541469812E-2</v>
      </c>
      <c r="L63" s="141">
        <f t="shared" si="20"/>
        <v>5.9152912189040396</v>
      </c>
      <c r="N63" s="151">
        <f t="shared" si="21"/>
        <v>-6.3494692925947394E-2</v>
      </c>
      <c r="O63" s="141">
        <f t="shared" si="22"/>
        <v>-22.514242020849672</v>
      </c>
      <c r="Q63" s="151">
        <v>6.1306454767871311E-3</v>
      </c>
      <c r="R63" s="141">
        <f t="shared" si="23"/>
        <v>2.1738326409325386</v>
      </c>
      <c r="T63" s="151"/>
    </row>
    <row r="64" spans="1:20" x14ac:dyDescent="0.2">
      <c r="A64" s="135" t="str">
        <f t="shared" si="14"/>
        <v>71 Sales occupations</v>
      </c>
      <c r="B64" s="151">
        <v>20.837314308050786</v>
      </c>
      <c r="C64" s="141">
        <f t="shared" si="15"/>
        <v>7.7321863341042238</v>
      </c>
      <c r="E64" s="151">
        <v>18.744630003207263</v>
      </c>
      <c r="F64" s="141">
        <f t="shared" si="16"/>
        <v>6.5671778281839828</v>
      </c>
      <c r="H64" s="151">
        <f t="shared" si="17"/>
        <v>-2.0926843048435231</v>
      </c>
      <c r="I64" s="141">
        <f t="shared" si="18"/>
        <v>-10.042965585228924</v>
      </c>
      <c r="K64" s="151">
        <f t="shared" si="19"/>
        <v>1.2325878235195631</v>
      </c>
      <c r="L64" s="141">
        <f t="shared" si="20"/>
        <v>5.9152912189040388</v>
      </c>
      <c r="N64" s="151">
        <f t="shared" si="21"/>
        <v>-2.9890427817792951</v>
      </c>
      <c r="O64" s="141">
        <f t="shared" si="22"/>
        <v>-14.344664276741446</v>
      </c>
      <c r="Q64" s="151">
        <v>-0.33622934658379128</v>
      </c>
      <c r="R64" s="141">
        <f t="shared" si="23"/>
        <v>-1.6135925273915188</v>
      </c>
      <c r="T64" s="151"/>
    </row>
    <row r="65" spans="1:20" x14ac:dyDescent="0.2">
      <c r="A65" s="135" t="str">
        <f t="shared" si="14"/>
        <v>72 Customer service occupations</v>
      </c>
      <c r="B65" s="151">
        <v>4.9183684780686923</v>
      </c>
      <c r="C65" s="141">
        <f t="shared" si="15"/>
        <v>1.8250788450946587</v>
      </c>
      <c r="E65" s="151">
        <v>7.4457239322587023</v>
      </c>
      <c r="F65" s="141">
        <f t="shared" si="16"/>
        <v>2.608608071449888</v>
      </c>
      <c r="H65" s="151">
        <f t="shared" si="17"/>
        <v>2.5273554541900101</v>
      </c>
      <c r="I65" s="141">
        <f t="shared" si="18"/>
        <v>51.38605343336198</v>
      </c>
      <c r="K65" s="151">
        <f t="shared" si="19"/>
        <v>0.29093581869654161</v>
      </c>
      <c r="L65" s="141">
        <f t="shared" si="20"/>
        <v>5.9152912189040396</v>
      </c>
      <c r="N65" s="151">
        <f t="shared" si="21"/>
        <v>2.2832947410579592</v>
      </c>
      <c r="O65" s="141">
        <f t="shared" si="22"/>
        <v>46.423824307579046</v>
      </c>
      <c r="Q65" s="151">
        <v>-4.6875105564490531E-2</v>
      </c>
      <c r="R65" s="141">
        <f t="shared" si="23"/>
        <v>-0.95306209312111345</v>
      </c>
      <c r="T65" s="151"/>
    </row>
    <row r="66" spans="1:20" x14ac:dyDescent="0.2">
      <c r="A66" s="135" t="str">
        <f t="shared" si="14"/>
        <v>81 Process, plant and machine operatives</v>
      </c>
      <c r="B66" s="151">
        <v>7.8155462379864504</v>
      </c>
      <c r="C66" s="141">
        <f t="shared" si="15"/>
        <v>2.9001462914810499</v>
      </c>
      <c r="E66" s="151">
        <v>8.1017205928830762</v>
      </c>
      <c r="F66" s="141">
        <f t="shared" si="16"/>
        <v>2.8384363862407378</v>
      </c>
      <c r="H66" s="151">
        <f t="shared" si="17"/>
        <v>0.28617435489662579</v>
      </c>
      <c r="I66" s="141">
        <f t="shared" si="18"/>
        <v>3.661604015669595</v>
      </c>
      <c r="K66" s="151">
        <f t="shared" si="19"/>
        <v>0.46231232032499753</v>
      </c>
      <c r="L66" s="141">
        <f t="shared" si="20"/>
        <v>5.9152912189040396</v>
      </c>
      <c r="N66" s="151">
        <f t="shared" si="21"/>
        <v>0.7158420759630999</v>
      </c>
      <c r="O66" s="141">
        <f t="shared" si="22"/>
        <v>9.1592072283296346</v>
      </c>
      <c r="Q66" s="151">
        <v>-0.89198004139147169</v>
      </c>
      <c r="R66" s="141">
        <f t="shared" si="23"/>
        <v>-11.412894431564082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11.626959986142111</v>
      </c>
      <c r="C67" s="141">
        <f t="shared" si="15"/>
        <v>4.3144629765117983</v>
      </c>
      <c r="E67" s="151">
        <v>12.239245067160784</v>
      </c>
      <c r="F67" s="141">
        <f t="shared" si="16"/>
        <v>4.2880173588390749</v>
      </c>
      <c r="H67" s="151">
        <f t="shared" si="17"/>
        <v>0.61228508101867263</v>
      </c>
      <c r="I67" s="141">
        <f t="shared" si="18"/>
        <v>5.2660805726384208</v>
      </c>
      <c r="K67" s="151">
        <f t="shared" si="19"/>
        <v>0.68776854308575064</v>
      </c>
      <c r="L67" s="141">
        <f t="shared" si="20"/>
        <v>5.9152912189040396</v>
      </c>
      <c r="N67" s="151">
        <f t="shared" si="21"/>
        <v>0.14997559269827798</v>
      </c>
      <c r="O67" s="141">
        <f t="shared" si="22"/>
        <v>1.2898951478032969</v>
      </c>
      <c r="Q67" s="151">
        <v>-0.22545905476535602</v>
      </c>
      <c r="R67" s="141">
        <f t="shared" si="23"/>
        <v>-1.9391057940689151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4.1662085875558184</v>
      </c>
      <c r="C68" s="141">
        <f t="shared" si="15"/>
        <v>1.5459718382843834</v>
      </c>
      <c r="E68" s="151">
        <v>3.2200881171715419</v>
      </c>
      <c r="F68" s="141">
        <f t="shared" si="16"/>
        <v>1.1281573060801606</v>
      </c>
      <c r="H68" s="151">
        <f t="shared" si="17"/>
        <v>-0.94612047038427649</v>
      </c>
      <c r="I68" s="141">
        <f t="shared" si="18"/>
        <v>-22.709387936318748</v>
      </c>
      <c r="K68" s="151">
        <f t="shared" si="19"/>
        <v>0.24644337074091535</v>
      </c>
      <c r="L68" s="141">
        <f t="shared" si="20"/>
        <v>5.9152912189040396</v>
      </c>
      <c r="N68" s="151">
        <f t="shared" si="21"/>
        <v>-0.98390139156865841</v>
      </c>
      <c r="O68" s="141">
        <f t="shared" si="22"/>
        <v>-23.616229742013036</v>
      </c>
      <c r="Q68" s="151">
        <v>-0.20866244955653343</v>
      </c>
      <c r="R68" s="141">
        <f t="shared" si="23"/>
        <v>-5.0084494132097461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26.798917338967758</v>
      </c>
      <c r="C69" s="141">
        <f t="shared" ref="C69" si="25">B69/B$71*100</f>
        <v>9.9443824359406587</v>
      </c>
      <c r="E69" s="151">
        <v>27.818054952164356</v>
      </c>
      <c r="F69" s="141">
        <f t="shared" ref="F69" si="26">E69/E$71*100</f>
        <v>9.7460506648463721</v>
      </c>
      <c r="H69" s="151">
        <f t="shared" ref="H69" si="27">E69-B69</f>
        <v>1.0191376131965981</v>
      </c>
      <c r="I69" s="141">
        <f t="shared" ref="I69" si="28">IF(B69&gt;0,((E69/B69)-1)*100,0)</f>
        <v>3.8029059170785695</v>
      </c>
      <c r="K69" s="151">
        <f t="shared" ref="K69" si="29">(($E$71/$B$71)-1)*B69</f>
        <v>1.5852340041133119</v>
      </c>
      <c r="L69" s="141">
        <f t="shared" ref="L69" si="30">IF(B69&gt;0,K69/B69*100,0)</f>
        <v>5.9152912189040396</v>
      </c>
      <c r="N69" s="151">
        <f t="shared" ref="N69" si="31">H69-(K69+Q69)</f>
        <v>-2.5777572361239427</v>
      </c>
      <c r="O69" s="141">
        <f t="shared" ref="O69" si="32">IF(B69&gt;0,N69/B69*100,0)</f>
        <v>-9.6188857315354248</v>
      </c>
      <c r="Q69" s="151">
        <v>2.0116608452072287</v>
      </c>
      <c r="R69" s="141">
        <f t="shared" ref="R69" si="33">IF(B69&gt;0,Q69/B69*100,0)</f>
        <v>7.5065004297099485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269.48799999999994</v>
      </c>
      <c r="C71" s="147">
        <f>B71/B$71*100</f>
        <v>100</v>
      </c>
      <c r="D71" s="145"/>
      <c r="E71" s="152">
        <f>SUM(E44:E69)</f>
        <v>285.42900000000003</v>
      </c>
      <c r="F71" s="147">
        <f>E71/E$71*100</f>
        <v>100</v>
      </c>
      <c r="G71" s="145"/>
      <c r="H71" s="152">
        <f t="shared" si="17"/>
        <v>15.941000000000088</v>
      </c>
      <c r="I71" s="147">
        <f t="shared" si="18"/>
        <v>5.9152912189040396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Cumbria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Cumbria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Cumbria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Cumbria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16.771752933263759</v>
      </c>
      <c r="C7" s="11">
        <f t="shared" si="2"/>
        <v>16.807839476772752</v>
      </c>
      <c r="D7" s="11">
        <f t="shared" si="2"/>
        <v>3.6086543508993152E-2</v>
      </c>
      <c r="E7" s="11">
        <f t="shared" si="2"/>
        <v>8.1020249704919838</v>
      </c>
      <c r="F7" s="11">
        <f t="shared" si="2"/>
        <v>8.138111514000979</v>
      </c>
      <c r="G7" s="200">
        <f>IF(B7&gt;0,(1+(E7/B7))^(1/($C$6-$B$6))-1,0)</f>
        <v>2.662275565456329E-2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11.539830530271589</v>
      </c>
      <c r="R7" s="11">
        <v>10.594095866710525</v>
      </c>
      <c r="S7" s="345">
        <f>R7-Q7</f>
        <v>-0.94573466356106373</v>
      </c>
      <c r="T7" s="345">
        <v>4.8509244070693098</v>
      </c>
      <c r="U7" s="345">
        <f>SUM(S7:T7)</f>
        <v>3.9051897435082461</v>
      </c>
      <c r="V7" s="346">
        <f>IF(Q7&gt;0,(1+(T7/Q7))^(1/($C$6-$B$6))-1,0)</f>
        <v>2.3669982337459539E-2</v>
      </c>
      <c r="X7" s="10" t="str">
        <f>name!B4</f>
        <v>Agriculture</v>
      </c>
      <c r="Y7" s="11">
        <v>4.0749999999999966</v>
      </c>
      <c r="Z7" s="11">
        <v>4.2830000000000066</v>
      </c>
      <c r="AA7" s="345">
        <f>Z7-Y7</f>
        <v>0.20800000000000995</v>
      </c>
      <c r="AB7" s="11">
        <v>2.143525369518601</v>
      </c>
      <c r="AC7" s="345">
        <f>SUM(AA7:AB7)</f>
        <v>2.3515253695186109</v>
      </c>
      <c r="AD7" s="348">
        <f>IF(Y7&gt;0,(1+(AB7/Y7))^(1/($C$6-$B$6))-1,0)</f>
        <v>2.8578210211704036E-2</v>
      </c>
    </row>
    <row r="8" spans="1:30" x14ac:dyDescent="0.2">
      <c r="A8" s="10" t="str">
        <f>name!D5</f>
        <v>12 Other managers and proprietors</v>
      </c>
      <c r="B8" s="11">
        <f t="shared" si="2"/>
        <v>9.2079997698991463</v>
      </c>
      <c r="C8" s="11">
        <f t="shared" si="2"/>
        <v>13.126649206519813</v>
      </c>
      <c r="D8" s="11">
        <f t="shared" si="2"/>
        <v>3.918649436620667</v>
      </c>
      <c r="E8" s="11">
        <f t="shared" si="2"/>
        <v>6.4652776324777728</v>
      </c>
      <c r="F8" s="11">
        <f t="shared" si="2"/>
        <v>10.383927069098439</v>
      </c>
      <c r="G8" s="200">
        <f t="shared" ref="G8:G33" si="3">IF(B8&gt;0,(1+(E8/B8))^(1/($C$6-$B$6))-1,0)</f>
        <v>3.6095135544785606E-2</v>
      </c>
      <c r="H8" s="11"/>
      <c r="I8" s="10" t="str">
        <f>name!E4</f>
        <v>Managers, directors and senior officials</v>
      </c>
      <c r="J8" s="11">
        <f t="array" ref="J8:J16">MMULT(aggregation!$B$13:$AA$21,B7:B32)</f>
        <v>25.979752703162905</v>
      </c>
      <c r="K8" s="11">
        <f t="array" ref="K8:K16">MMULT(aggregation!$B$13:$AA$21,C7:C32)</f>
        <v>29.934488683292564</v>
      </c>
      <c r="L8" s="11">
        <f t="array" ref="L8:L16">MMULT(aggregation!$B$13:$AA$21,D7:D32)</f>
        <v>3.95473598012966</v>
      </c>
      <c r="M8" s="11">
        <f t="array" ref="M8:M16">MMULT(aggregation!$B$13:$AA$21,E7:E32)</f>
        <v>14.567302602969757</v>
      </c>
      <c r="N8" s="11">
        <f t="array" ref="N8:N16">MMULT(aggregation!$B$13:$AA$21,F7:F32)</f>
        <v>18.522038583099416</v>
      </c>
      <c r="O8" s="11"/>
      <c r="P8" s="10" t="str">
        <f>name!D5</f>
        <v>12 Other managers and proprietors</v>
      </c>
      <c r="Q8" s="11">
        <v>5.4121373793351042</v>
      </c>
      <c r="R8" s="11">
        <v>7.8563276555573696</v>
      </c>
      <c r="S8" s="345">
        <f t="shared" ref="S8:S31" si="4">R8-Q8</f>
        <v>2.4441902762222654</v>
      </c>
      <c r="T8" s="345">
        <v>3.4995298366451841</v>
      </c>
      <c r="U8" s="345">
        <f t="shared" ref="U8:U31" si="5">SUM(S8:T8)</f>
        <v>5.9437201128674495</v>
      </c>
      <c r="V8" s="346">
        <f t="shared" ref="V8:V33" si="6">IF(Q8&gt;0,(1+(T8/Q8))^(1/($C$6-$B$6))-1,0)</f>
        <v>3.3806701835656705E-2</v>
      </c>
      <c r="X8" s="10" t="str">
        <f>name!B5</f>
        <v>Mining and quarrying</v>
      </c>
      <c r="Y8" s="11">
        <v>0.71900000000000053</v>
      </c>
      <c r="Z8" s="11">
        <v>0.43400000000000044</v>
      </c>
      <c r="AA8" s="345">
        <f t="shared" ref="AA8:AA29" si="7">Z8-Y8</f>
        <v>-0.28500000000000009</v>
      </c>
      <c r="AB8" s="11">
        <v>0.22940186011388211</v>
      </c>
      <c r="AC8" s="345">
        <f t="shared" ref="AC8:AC29" si="8">SUM(AA8:AB8)</f>
        <v>-5.5598139886117975E-2</v>
      </c>
      <c r="AD8" s="348">
        <f t="shared" ref="AD8:AD29" si="9">IF(Y8&gt;0,(1+(AB8/Y8))^(1/($C$6-$B$6))-1,0)</f>
        <v>1.8632590680021099E-2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14.722326766226553</v>
      </c>
      <c r="C9" s="11">
        <f t="shared" si="2"/>
        <v>16.512705674743199</v>
      </c>
      <c r="D9" s="11">
        <f t="shared" si="2"/>
        <v>1.7903789085166479</v>
      </c>
      <c r="E9" s="11">
        <f t="shared" si="2"/>
        <v>5.6969622534391595</v>
      </c>
      <c r="F9" s="11">
        <f t="shared" si="2"/>
        <v>7.4873411619558059</v>
      </c>
      <c r="G9" s="200">
        <f t="shared" si="3"/>
        <v>2.2047179906539149E-2</v>
      </c>
      <c r="H9" s="11"/>
      <c r="I9" s="10" t="str">
        <f>name!E5</f>
        <v>Professional occupations</v>
      </c>
      <c r="J9" s="11">
        <v>52.620345711250884</v>
      </c>
      <c r="K9" s="11">
        <v>63.434072941583217</v>
      </c>
      <c r="L9" s="11">
        <v>10.813727230332342</v>
      </c>
      <c r="M9" s="11">
        <v>27.032622996799951</v>
      </c>
      <c r="N9" s="11">
        <v>37.846350227132291</v>
      </c>
      <c r="O9" s="11"/>
      <c r="P9" s="10" t="str">
        <f>name!D6</f>
        <v>21 Science, research, engineering and technology professionals</v>
      </c>
      <c r="Q9" s="11">
        <v>11.924537091491363</v>
      </c>
      <c r="R9" s="11">
        <v>12.501214456516781</v>
      </c>
      <c r="S9" s="345">
        <f t="shared" si="4"/>
        <v>0.576677365025418</v>
      </c>
      <c r="T9" s="345">
        <v>3.9300314870132267</v>
      </c>
      <c r="U9" s="345">
        <f t="shared" si="5"/>
        <v>4.5067088520386447</v>
      </c>
      <c r="V9" s="346">
        <f t="shared" si="6"/>
        <v>1.9172100933430469E-2</v>
      </c>
      <c r="X9" s="10" t="str">
        <f>name!B6</f>
        <v>Food drink and tobacco</v>
      </c>
      <c r="Y9" s="11">
        <v>5.487999999999996</v>
      </c>
      <c r="Z9" s="11">
        <v>4.9360000000000062</v>
      </c>
      <c r="AA9" s="345">
        <f t="shared" si="7"/>
        <v>-0.55199999999998983</v>
      </c>
      <c r="AB9" s="11">
        <v>2.2813460917556236</v>
      </c>
      <c r="AC9" s="345">
        <f t="shared" si="8"/>
        <v>1.7293460917556338</v>
      </c>
      <c r="AD9" s="348">
        <f t="shared" si="9"/>
        <v>2.3445429837090748E-2</v>
      </c>
    </row>
    <row r="10" spans="1:30" x14ac:dyDescent="0.2">
      <c r="A10" s="10" t="str">
        <f>name!D7</f>
        <v>22 Health professionals</v>
      </c>
      <c r="B10" s="11">
        <f t="shared" si="2"/>
        <v>11.356100554208046</v>
      </c>
      <c r="C10" s="11">
        <f t="shared" si="2"/>
        <v>13.869780809997236</v>
      </c>
      <c r="D10" s="11">
        <f t="shared" si="2"/>
        <v>2.513680255789192</v>
      </c>
      <c r="E10" s="11">
        <f t="shared" si="2"/>
        <v>6.6429782473601868</v>
      </c>
      <c r="F10" s="11">
        <f t="shared" si="2"/>
        <v>9.1566585031493783</v>
      </c>
      <c r="G10" s="200">
        <f t="shared" si="3"/>
        <v>3.1180606470037953E-2</v>
      </c>
      <c r="H10" s="11"/>
      <c r="I10" s="10" t="str">
        <f>name!E6</f>
        <v>Associate professional occupations</v>
      </c>
      <c r="J10" s="11">
        <v>30.309438623431362</v>
      </c>
      <c r="K10" s="11">
        <v>31.296915733636617</v>
      </c>
      <c r="L10" s="11">
        <v>0.98747711020525641</v>
      </c>
      <c r="M10" s="11">
        <v>13.647942673188076</v>
      </c>
      <c r="N10" s="11">
        <v>14.635419783393331</v>
      </c>
      <c r="O10" s="11"/>
      <c r="P10" s="10" t="str">
        <f>name!D7</f>
        <v>22 Health professionals</v>
      </c>
      <c r="Q10" s="11">
        <v>3.1133950834489368</v>
      </c>
      <c r="R10" s="11">
        <v>3.6358475847316134</v>
      </c>
      <c r="S10" s="345">
        <f t="shared" si="4"/>
        <v>0.52245250128267662</v>
      </c>
      <c r="T10" s="345">
        <v>1.2703045176758723</v>
      </c>
      <c r="U10" s="345">
        <f t="shared" si="5"/>
        <v>1.7927570189585489</v>
      </c>
      <c r="V10" s="346">
        <f t="shared" si="6"/>
        <v>2.3074130879006116E-2</v>
      </c>
      <c r="X10" s="10" t="str">
        <f>name!B7</f>
        <v>Engineering</v>
      </c>
      <c r="Y10" s="11">
        <v>2.099000000000002</v>
      </c>
      <c r="Z10" s="11">
        <v>2.3499999999999934</v>
      </c>
      <c r="AA10" s="345">
        <f t="shared" si="7"/>
        <v>0.25099999999999145</v>
      </c>
      <c r="AB10" s="11">
        <v>0.95325848266428581</v>
      </c>
      <c r="AC10" s="345">
        <f t="shared" si="8"/>
        <v>1.2042584826642773</v>
      </c>
      <c r="AD10" s="348">
        <f t="shared" si="9"/>
        <v>2.5275527848403367E-2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12.147344562645628</v>
      </c>
      <c r="C11" s="11">
        <f t="shared" si="2"/>
        <v>15.087954669364793</v>
      </c>
      <c r="D11" s="11">
        <f t="shared" si="2"/>
        <v>2.9406101067191663</v>
      </c>
      <c r="E11" s="11">
        <f t="shared" si="2"/>
        <v>6.8806050601688353</v>
      </c>
      <c r="F11" s="11">
        <f t="shared" si="2"/>
        <v>9.8212151668880026</v>
      </c>
      <c r="G11" s="200">
        <f t="shared" si="3"/>
        <v>3.0371986836426945E-2</v>
      </c>
      <c r="H11" s="11"/>
      <c r="I11" s="10" t="str">
        <f>name!E7</f>
        <v>Administrative and secretarial occupations</v>
      </c>
      <c r="J11" s="11">
        <v>30.670028831407521</v>
      </c>
      <c r="K11" s="11">
        <v>27.085393385039545</v>
      </c>
      <c r="L11" s="11">
        <v>-3.5846354463679733</v>
      </c>
      <c r="M11" s="11">
        <v>14.044133383696582</v>
      </c>
      <c r="N11" s="11">
        <v>10.459497937328614</v>
      </c>
      <c r="O11" s="11"/>
      <c r="P11" s="10" t="str">
        <f>name!D8</f>
        <v>23 Teaching and other educational professionals</v>
      </c>
      <c r="Q11" s="11">
        <v>4.0853991452638736</v>
      </c>
      <c r="R11" s="11">
        <v>5.0968969207514077</v>
      </c>
      <c r="S11" s="345">
        <f t="shared" si="4"/>
        <v>1.0114977754875341</v>
      </c>
      <c r="T11" s="345">
        <v>1.9986333187087229</v>
      </c>
      <c r="U11" s="345">
        <f t="shared" si="5"/>
        <v>3.0101310941962569</v>
      </c>
      <c r="V11" s="346">
        <f t="shared" si="6"/>
        <v>2.6905473288364012E-2</v>
      </c>
      <c r="X11" s="10" t="str">
        <f>name!B8</f>
        <v>Rest of manufacturing</v>
      </c>
      <c r="Y11" s="11">
        <v>31.470000000000073</v>
      </c>
      <c r="Z11" s="11">
        <v>26.740999999999943</v>
      </c>
      <c r="AA11" s="345">
        <f t="shared" si="7"/>
        <v>-4.7290000000001307</v>
      </c>
      <c r="AB11" s="11">
        <v>11.924740020929905</v>
      </c>
      <c r="AC11" s="345">
        <f t="shared" si="8"/>
        <v>7.1957400209297742</v>
      </c>
      <c r="AD11" s="348">
        <f t="shared" si="9"/>
        <v>2.1651295072359744E-2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14.394573828170659</v>
      </c>
      <c r="C12" s="11">
        <f t="shared" si="2"/>
        <v>17.963631787477993</v>
      </c>
      <c r="D12" s="11">
        <f t="shared" si="2"/>
        <v>3.5690579593073362</v>
      </c>
      <c r="E12" s="11">
        <f t="shared" si="2"/>
        <v>7.8120774358317693</v>
      </c>
      <c r="F12" s="11">
        <f t="shared" si="2"/>
        <v>11.381135395139104</v>
      </c>
      <c r="G12" s="200">
        <f t="shared" si="3"/>
        <v>2.9324438558991694E-2</v>
      </c>
      <c r="H12" s="11"/>
      <c r="I12" s="10" t="str">
        <f>name!E8</f>
        <v>Skilled trades occupations</v>
      </c>
      <c r="J12" s="11">
        <v>28.88328947192068</v>
      </c>
      <c r="K12" s="11">
        <v>26.383189558099517</v>
      </c>
      <c r="L12" s="11">
        <v>-2.5000999138211588</v>
      </c>
      <c r="M12" s="11">
        <v>11.663990770225379</v>
      </c>
      <c r="N12" s="11">
        <v>9.163890856404219</v>
      </c>
      <c r="O12" s="11"/>
      <c r="P12" s="10" t="str">
        <f>name!D9</f>
        <v>24 Business, media and public service professionals</v>
      </c>
      <c r="Q12" s="11">
        <v>8.226341932265834</v>
      </c>
      <c r="R12" s="11">
        <v>9.7510010065497799</v>
      </c>
      <c r="S12" s="345">
        <f t="shared" si="4"/>
        <v>1.5246590742839459</v>
      </c>
      <c r="T12" s="345">
        <v>3.8608085812586261</v>
      </c>
      <c r="U12" s="345">
        <f t="shared" si="5"/>
        <v>5.3854676555425716</v>
      </c>
      <c r="V12" s="346">
        <f t="shared" si="6"/>
        <v>2.5985315300989242E-2</v>
      </c>
      <c r="X12" s="10" t="str">
        <f>name!B9</f>
        <v>Electricity and gas</v>
      </c>
      <c r="Y12" s="11">
        <v>0.66600000000000037</v>
      </c>
      <c r="Z12" s="11">
        <v>0.63899999999999957</v>
      </c>
      <c r="AA12" s="345">
        <f t="shared" si="7"/>
        <v>-2.7000000000000801E-2</v>
      </c>
      <c r="AB12" s="11">
        <v>0.27058053597906029</v>
      </c>
      <c r="AC12" s="345">
        <f t="shared" si="8"/>
        <v>0.24358053597905949</v>
      </c>
      <c r="AD12" s="348">
        <f t="shared" si="9"/>
        <v>2.2990011468452254E-2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5.5246710323495103</v>
      </c>
      <c r="C13" s="11">
        <f t="shared" si="2"/>
        <v>4.9138840408115421</v>
      </c>
      <c r="D13" s="11">
        <f t="shared" si="2"/>
        <v>-0.61078699153796945</v>
      </c>
      <c r="E13" s="11">
        <f t="shared" si="2"/>
        <v>1.9348198294219103</v>
      </c>
      <c r="F13" s="11">
        <f t="shared" si="2"/>
        <v>1.3240328378839412</v>
      </c>
      <c r="G13" s="200">
        <f t="shared" si="3"/>
        <v>2.0219258920154415E-2</v>
      </c>
      <c r="H13" s="11"/>
      <c r="I13" s="10" t="str">
        <f>name!E9</f>
        <v>Caring, leisure and other service occupations</v>
      </c>
      <c r="J13" s="11">
        <v>24.861829722054964</v>
      </c>
      <c r="K13" s="11">
        <v>29.725477033502752</v>
      </c>
      <c r="L13" s="11">
        <v>4.8636473114477887</v>
      </c>
      <c r="M13" s="11">
        <v>14.969440549526361</v>
      </c>
      <c r="N13" s="11">
        <v>19.833087860974153</v>
      </c>
      <c r="O13" s="11"/>
      <c r="P13" s="10" t="str">
        <f>name!D10</f>
        <v>31 Science, engineering and technology associate professionals</v>
      </c>
      <c r="Q13" s="11">
        <v>4.2426324537010336</v>
      </c>
      <c r="R13" s="11">
        <v>3.34887604427013</v>
      </c>
      <c r="S13" s="345">
        <f t="shared" si="4"/>
        <v>-0.89375640943090362</v>
      </c>
      <c r="T13" s="345">
        <v>1.237833014016001</v>
      </c>
      <c r="U13" s="345">
        <f t="shared" si="5"/>
        <v>0.34407660458509737</v>
      </c>
      <c r="V13" s="346">
        <f t="shared" si="6"/>
        <v>1.721354783245177E-2</v>
      </c>
      <c r="X13" s="10" t="str">
        <f>name!B10</f>
        <v>Water and sewerage</v>
      </c>
      <c r="Y13" s="11">
        <v>1.5610000000000028</v>
      </c>
      <c r="Z13" s="11">
        <v>1.5850000000000017</v>
      </c>
      <c r="AA13" s="345">
        <f t="shared" si="7"/>
        <v>2.3999999999998911E-2</v>
      </c>
      <c r="AB13" s="11">
        <v>0.69277555383126732</v>
      </c>
      <c r="AC13" s="345">
        <f t="shared" si="8"/>
        <v>0.71677555383126623</v>
      </c>
      <c r="AD13" s="348">
        <f t="shared" si="9"/>
        <v>2.4787573917119055E-2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5.1677111918501062</v>
      </c>
      <c r="C14" s="11">
        <f t="shared" si="2"/>
        <v>6.0794086376445078</v>
      </c>
      <c r="D14" s="11">
        <f t="shared" si="2"/>
        <v>0.9116974457944016</v>
      </c>
      <c r="E14" s="11">
        <f t="shared" si="2"/>
        <v>3.1481591477669038</v>
      </c>
      <c r="F14" s="11">
        <f t="shared" si="2"/>
        <v>4.059856593561304</v>
      </c>
      <c r="G14" s="200">
        <f t="shared" si="3"/>
        <v>3.2224029635684159E-2</v>
      </c>
      <c r="H14" s="11"/>
      <c r="I14" s="10" t="str">
        <f>name!E10</f>
        <v>Sales and customer service occupations</v>
      </c>
      <c r="J14" s="11">
        <v>25.75568278611949</v>
      </c>
      <c r="K14" s="11">
        <v>26.190353935465946</v>
      </c>
      <c r="L14" s="11">
        <v>0.43467114934645767</v>
      </c>
      <c r="M14" s="11">
        <v>11.974059880340768</v>
      </c>
      <c r="N14" s="11">
        <v>12.408731029687225</v>
      </c>
      <c r="O14" s="11"/>
      <c r="P14" s="10" t="str">
        <f>name!D11</f>
        <v>32 Health and social care associate professionals</v>
      </c>
      <c r="Q14" s="11">
        <v>1.1564455709893877</v>
      </c>
      <c r="R14" s="11">
        <v>1.1421787182777516</v>
      </c>
      <c r="S14" s="345">
        <f t="shared" si="4"/>
        <v>-1.426685271163608E-2</v>
      </c>
      <c r="T14" s="345">
        <v>0.51630964984150807</v>
      </c>
      <c r="U14" s="345">
        <f t="shared" si="5"/>
        <v>0.50204279712987199</v>
      </c>
      <c r="V14" s="346">
        <f t="shared" si="6"/>
        <v>2.4913341478855378E-2</v>
      </c>
      <c r="X14" s="10" t="str">
        <f>name!B11</f>
        <v>Construction</v>
      </c>
      <c r="Y14" s="11">
        <v>18.45299999999995</v>
      </c>
      <c r="Z14" s="11">
        <v>18.494000000000039</v>
      </c>
      <c r="AA14" s="345">
        <f t="shared" si="7"/>
        <v>4.1000000000089187E-2</v>
      </c>
      <c r="AB14" s="11">
        <v>7.6369166039627947</v>
      </c>
      <c r="AC14" s="345">
        <f t="shared" si="8"/>
        <v>7.6779166039628839</v>
      </c>
      <c r="AD14" s="348">
        <f t="shared" si="9"/>
        <v>2.335672357650731E-2</v>
      </c>
    </row>
    <row r="15" spans="1:30" x14ac:dyDescent="0.2">
      <c r="A15" s="10" t="str">
        <f>name!D12</f>
        <v>33 Protective service occupations</v>
      </c>
      <c r="B15" s="11">
        <f t="shared" si="2"/>
        <v>2.4773041842048928</v>
      </c>
      <c r="C15" s="11">
        <f t="shared" si="2"/>
        <v>3.2062320233055628</v>
      </c>
      <c r="D15" s="11">
        <f t="shared" si="2"/>
        <v>0.72892783910066994</v>
      </c>
      <c r="E15" s="11">
        <f t="shared" si="2"/>
        <v>0.97020224835465629</v>
      </c>
      <c r="F15" s="11">
        <f t="shared" si="2"/>
        <v>1.6991300874553261</v>
      </c>
      <c r="G15" s="200">
        <f t="shared" si="3"/>
        <v>2.2276513839982748E-2</v>
      </c>
      <c r="H15" s="11"/>
      <c r="I15" s="10" t="str">
        <f>name!E11</f>
        <v>Process, plant and machine operatives</v>
      </c>
      <c r="J15" s="11">
        <v>19.442506224128561</v>
      </c>
      <c r="K15" s="11">
        <v>20.340965660043857</v>
      </c>
      <c r="L15" s="11">
        <v>0.89845943591529576</v>
      </c>
      <c r="M15" s="11">
        <v>9.5564466612343875</v>
      </c>
      <c r="N15" s="11">
        <v>10.454906097149683</v>
      </c>
      <c r="O15" s="11"/>
      <c r="P15" s="10" t="str">
        <f>name!D12</f>
        <v>33 Protective service occupations</v>
      </c>
      <c r="Q15" s="11">
        <v>1.9237296409062012</v>
      </c>
      <c r="R15" s="11">
        <v>2.2687021150067261</v>
      </c>
      <c r="S15" s="345">
        <f t="shared" si="4"/>
        <v>0.3449724741005249</v>
      </c>
      <c r="T15" s="345">
        <v>0.59767853060541498</v>
      </c>
      <c r="U15" s="345">
        <f t="shared" si="5"/>
        <v>0.94265100470593988</v>
      </c>
      <c r="V15" s="346">
        <f t="shared" si="6"/>
        <v>1.820042650987741E-2</v>
      </c>
      <c r="X15" s="10" t="str">
        <f>name!B12</f>
        <v>Wholesale and retail trade</v>
      </c>
      <c r="Y15" s="11">
        <v>42.643000000000022</v>
      </c>
      <c r="Z15" s="11">
        <v>43.637000000000022</v>
      </c>
      <c r="AA15" s="345">
        <f t="shared" si="7"/>
        <v>0.99399999999999977</v>
      </c>
      <c r="AB15" s="11">
        <v>19.922154767582303</v>
      </c>
      <c r="AC15" s="345">
        <f t="shared" si="8"/>
        <v>20.916154767582302</v>
      </c>
      <c r="AD15" s="348">
        <f t="shared" si="9"/>
        <v>2.5885720562683678E-2</v>
      </c>
    </row>
    <row r="16" spans="1:30" x14ac:dyDescent="0.2">
      <c r="A16" s="10" t="str">
        <f>name!D13</f>
        <v>34 Culture, media and sports occupations</v>
      </c>
      <c r="B16" s="11">
        <f t="shared" si="2"/>
        <v>3.118835232672847</v>
      </c>
      <c r="C16" s="11">
        <f t="shared" si="2"/>
        <v>3.2185430208035393</v>
      </c>
      <c r="D16" s="11">
        <f t="shared" si="2"/>
        <v>9.9707788130692407E-2</v>
      </c>
      <c r="E16" s="11">
        <f t="shared" si="2"/>
        <v>1.3706779511830096</v>
      </c>
      <c r="F16" s="11">
        <f t="shared" si="2"/>
        <v>1.4703857393137016</v>
      </c>
      <c r="G16" s="200">
        <f t="shared" si="3"/>
        <v>2.458294236006453E-2</v>
      </c>
      <c r="H16" s="11"/>
      <c r="I16" s="10" t="str">
        <f>name!E12</f>
        <v>Elementary occupations</v>
      </c>
      <c r="J16" s="11">
        <v>30.965125926523559</v>
      </c>
      <c r="K16" s="11">
        <v>31.038143069335881</v>
      </c>
      <c r="L16" s="11">
        <v>7.301714281232452E-2</v>
      </c>
      <c r="M16" s="11">
        <v>14.902339451899492</v>
      </c>
      <c r="N16" s="11">
        <v>14.975356594711819</v>
      </c>
      <c r="O16" s="11"/>
      <c r="P16" s="10" t="str">
        <f>name!D13</f>
        <v>34 Culture, media and sports occupations</v>
      </c>
      <c r="Q16" s="11">
        <v>1.6835081998175825</v>
      </c>
      <c r="R16" s="11">
        <v>1.6439751241263156</v>
      </c>
      <c r="S16" s="345">
        <f t="shared" si="4"/>
        <v>-3.953307569126685E-2</v>
      </c>
      <c r="T16" s="345">
        <v>0.63268165566406542</v>
      </c>
      <c r="U16" s="345">
        <f t="shared" si="5"/>
        <v>0.59314857997279857</v>
      </c>
      <c r="V16" s="346">
        <f t="shared" si="6"/>
        <v>2.1497389901317332E-2</v>
      </c>
      <c r="X16" s="10" t="str">
        <f>name!B13</f>
        <v>Transport and storage</v>
      </c>
      <c r="Y16" s="11">
        <v>13.842999999999986</v>
      </c>
      <c r="Z16" s="11">
        <v>14.707000000000027</v>
      </c>
      <c r="AA16" s="345">
        <f t="shared" si="7"/>
        <v>0.86400000000004162</v>
      </c>
      <c r="AB16" s="11">
        <v>6.9070000727635295</v>
      </c>
      <c r="AC16" s="345">
        <f t="shared" si="8"/>
        <v>7.7710000727635711</v>
      </c>
      <c r="AD16" s="348">
        <f t="shared" si="9"/>
        <v>2.7351814337966296E-2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14.020916982354004</v>
      </c>
      <c r="C17" s="11">
        <f t="shared" si="10"/>
        <v>13.878848011071463</v>
      </c>
      <c r="D17" s="11">
        <f t="shared" si="10"/>
        <v>-0.14206897128253809</v>
      </c>
      <c r="E17" s="11">
        <f t="shared" si="10"/>
        <v>6.2240834964615974</v>
      </c>
      <c r="F17" s="11">
        <f t="shared" si="10"/>
        <v>6.0820145251790585</v>
      </c>
      <c r="G17" s="200">
        <f t="shared" si="3"/>
        <v>2.4792861565823499E-2</v>
      </c>
      <c r="H17" s="11"/>
      <c r="O17" s="11"/>
      <c r="P17" s="10" t="str">
        <f>name!D14</f>
        <v>35 Business and public service associate professionals</v>
      </c>
      <c r="Q17" s="11">
        <v>7.460452477424707</v>
      </c>
      <c r="R17" s="11">
        <v>6.6444727503386503</v>
      </c>
      <c r="S17" s="345">
        <f t="shared" si="4"/>
        <v>-0.81597972708605671</v>
      </c>
      <c r="T17" s="345">
        <v>2.5878002893164087</v>
      </c>
      <c r="U17" s="345">
        <f t="shared" si="5"/>
        <v>1.771820562230352</v>
      </c>
      <c r="V17" s="346">
        <f t="shared" si="6"/>
        <v>2.005054495230385E-2</v>
      </c>
      <c r="X17" s="10" t="str">
        <f>name!B14</f>
        <v>Accommodation and food</v>
      </c>
      <c r="Y17" s="11">
        <v>28.340000000000028</v>
      </c>
      <c r="Z17" s="11">
        <v>34.829999999999991</v>
      </c>
      <c r="AA17" s="345">
        <f t="shared" si="7"/>
        <v>6.4899999999999629</v>
      </c>
      <c r="AB17" s="11">
        <v>15.824638157366417</v>
      </c>
      <c r="AC17" s="345">
        <f t="shared" si="8"/>
        <v>22.314638157366382</v>
      </c>
      <c r="AD17" s="348">
        <f t="shared" si="9"/>
        <v>3.0018413770221519E-2</v>
      </c>
    </row>
    <row r="18" spans="1:30" x14ac:dyDescent="0.2">
      <c r="A18" s="10" t="str">
        <f>name!D15</f>
        <v>41 Administrative occupations</v>
      </c>
      <c r="B18" s="11">
        <f t="shared" si="10"/>
        <v>25.572748238492267</v>
      </c>
      <c r="C18" s="11">
        <f t="shared" si="10"/>
        <v>22.965090394403425</v>
      </c>
      <c r="D18" s="11">
        <f t="shared" si="10"/>
        <v>-2.6076578440888389</v>
      </c>
      <c r="E18" s="11">
        <f t="shared" si="10"/>
        <v>11.440022154051507</v>
      </c>
      <c r="F18" s="11">
        <f t="shared" si="10"/>
        <v>8.8323643099626707</v>
      </c>
      <c r="G18" s="200">
        <f t="shared" si="3"/>
        <v>2.4955348380879316E-2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9.5049210785744283</v>
      </c>
      <c r="R18" s="11">
        <v>10.075232929809763</v>
      </c>
      <c r="S18" s="345">
        <f t="shared" si="4"/>
        <v>0.5703118512353349</v>
      </c>
      <c r="T18" s="345">
        <v>3.5405555005984315</v>
      </c>
      <c r="U18" s="345">
        <f t="shared" si="5"/>
        <v>4.1108673518337664</v>
      </c>
      <c r="V18" s="346">
        <f t="shared" si="6"/>
        <v>2.1333151569016273E-2</v>
      </c>
      <c r="X18" s="10" t="str">
        <f>name!B15</f>
        <v>Media</v>
      </c>
      <c r="Y18" s="11">
        <v>1.6810000000000029</v>
      </c>
      <c r="Z18" s="11">
        <v>1.7120000000000011</v>
      </c>
      <c r="AA18" s="345">
        <f t="shared" si="7"/>
        <v>3.099999999999814E-2</v>
      </c>
      <c r="AB18" s="11">
        <v>0.77599711135604243</v>
      </c>
      <c r="AC18" s="345">
        <f t="shared" si="8"/>
        <v>0.80699711135604058</v>
      </c>
      <c r="AD18" s="348">
        <f t="shared" si="9"/>
        <v>2.5626252664906701E-2</v>
      </c>
    </row>
    <row r="19" spans="1:30" x14ac:dyDescent="0.2">
      <c r="A19" s="10" t="str">
        <f>name!D16</f>
        <v>42 Secretarial and related occupations</v>
      </c>
      <c r="B19" s="11">
        <f t="shared" si="10"/>
        <v>5.0972805929152534</v>
      </c>
      <c r="C19" s="11">
        <f t="shared" si="10"/>
        <v>4.1203029906361195</v>
      </c>
      <c r="D19" s="11">
        <f t="shared" si="10"/>
        <v>-0.97697760227913433</v>
      </c>
      <c r="E19" s="11">
        <f t="shared" si="10"/>
        <v>2.6041112296450759</v>
      </c>
      <c r="F19" s="11">
        <f t="shared" si="10"/>
        <v>1.627133627365942</v>
      </c>
      <c r="G19" s="200">
        <f t="shared" si="3"/>
        <v>2.7894901471494427E-2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0.32182730889362465</v>
      </c>
      <c r="K19" s="11">
        <f t="array" ref="K19:K27">MMULT(aggregation!$B$13:$AA$21,C36:C61)</f>
        <v>0.49342970224218369</v>
      </c>
      <c r="L19" s="11">
        <f t="array" ref="L19:L27">MMULT(aggregation!$B$13:$AA$21,D36:D61)</f>
        <v>0.17160239334855903</v>
      </c>
      <c r="M19" s="11">
        <f t="array" ref="M19:M27">MMULT(aggregation!$B$13:$AA$21,E36:E61)</f>
        <v>0.23397274611522256</v>
      </c>
      <c r="N19" s="11">
        <f t="array" ref="N19:N27">MMULT(aggregation!$B$13:$AA$21,F36:F61)</f>
        <v>0.4055751394637816</v>
      </c>
      <c r="O19" s="11"/>
      <c r="P19" s="10" t="str">
        <f>name!D16</f>
        <v>42 Secretarial and related occupations</v>
      </c>
      <c r="Q19" s="11">
        <v>0.42187416323995874</v>
      </c>
      <c r="R19" s="11">
        <v>0.65224472253451915</v>
      </c>
      <c r="S19" s="345">
        <f t="shared" si="4"/>
        <v>0.23037055929456041</v>
      </c>
      <c r="T19" s="345">
        <v>0.1860618893396698</v>
      </c>
      <c r="U19" s="345">
        <f t="shared" si="5"/>
        <v>0.41643244863423023</v>
      </c>
      <c r="V19" s="346">
        <f t="shared" si="6"/>
        <v>2.4656575446432072E-2</v>
      </c>
      <c r="X19" s="10" t="str">
        <f>name!B16</f>
        <v>Information technology</v>
      </c>
      <c r="Y19" s="11">
        <v>1.6880000000000019</v>
      </c>
      <c r="Z19" s="11">
        <v>2.0549999999999917</v>
      </c>
      <c r="AA19" s="345">
        <f t="shared" si="7"/>
        <v>0.36699999999998978</v>
      </c>
      <c r="AB19" s="11">
        <v>0.80150950560112144</v>
      </c>
      <c r="AC19" s="345">
        <f t="shared" si="8"/>
        <v>1.1685095056011112</v>
      </c>
      <c r="AD19" s="348">
        <f t="shared" si="9"/>
        <v>2.6241145719363201E-2</v>
      </c>
    </row>
    <row r="20" spans="1:30" x14ac:dyDescent="0.2">
      <c r="A20" s="10" t="str">
        <f>name!D17</f>
        <v>51 Skilled agricultural and related trades</v>
      </c>
      <c r="B20" s="11">
        <f t="shared" si="10"/>
        <v>3.8790587985688854</v>
      </c>
      <c r="C20" s="11">
        <f t="shared" si="10"/>
        <v>4.0668329444159061</v>
      </c>
      <c r="D20" s="11">
        <f t="shared" si="10"/>
        <v>0.18777414584702079</v>
      </c>
      <c r="E20" s="11">
        <f t="shared" si="10"/>
        <v>2.1957587920115902</v>
      </c>
      <c r="F20" s="11">
        <f t="shared" si="10"/>
        <v>2.3835329378586114</v>
      </c>
      <c r="G20" s="200">
        <f t="shared" si="3"/>
        <v>3.0355574952216413E-2</v>
      </c>
      <c r="H20" s="11"/>
      <c r="I20" s="11" t="str">
        <f t="shared" si="11"/>
        <v>Professional occupations</v>
      </c>
      <c r="J20" s="11">
        <v>2.8053512447411109</v>
      </c>
      <c r="K20" s="11">
        <v>4.3704072861944985</v>
      </c>
      <c r="L20" s="11">
        <v>1.5650560414533874</v>
      </c>
      <c r="M20" s="11">
        <v>1.7255005287898</v>
      </c>
      <c r="N20" s="11">
        <v>3.2905565702431869</v>
      </c>
      <c r="O20" s="11"/>
      <c r="P20" s="10" t="str">
        <f>name!D17</f>
        <v>51 Skilled agricultural and related trades</v>
      </c>
      <c r="Q20" s="11">
        <v>3.1362634448541833</v>
      </c>
      <c r="R20" s="11">
        <v>3.1786603651867655</v>
      </c>
      <c r="S20" s="345">
        <f t="shared" si="4"/>
        <v>4.2396920332582244E-2</v>
      </c>
      <c r="T20" s="345">
        <v>1.6497618136104661</v>
      </c>
      <c r="U20" s="345">
        <f t="shared" si="5"/>
        <v>1.6921587339430484</v>
      </c>
      <c r="V20" s="346">
        <f t="shared" si="6"/>
        <v>2.8578629072184114E-2</v>
      </c>
      <c r="X20" s="10" t="str">
        <f>name!B17</f>
        <v>Finance and insurance</v>
      </c>
      <c r="Y20" s="11">
        <v>2.7710000000000043</v>
      </c>
      <c r="Z20" s="11">
        <v>2.7289999999999988</v>
      </c>
      <c r="AA20" s="345">
        <f t="shared" si="7"/>
        <v>-4.2000000000005588E-2</v>
      </c>
      <c r="AB20" s="11">
        <v>1.3370816833123813</v>
      </c>
      <c r="AC20" s="345">
        <f t="shared" si="8"/>
        <v>1.2950816833123757</v>
      </c>
      <c r="AD20" s="348">
        <f t="shared" si="9"/>
        <v>2.6597422743642074E-2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10.469485954910359</v>
      </c>
      <c r="C21" s="11">
        <f t="shared" si="10"/>
        <v>8.8476950473204923</v>
      </c>
      <c r="D21" s="11">
        <f t="shared" si="10"/>
        <v>-1.6217909075898662</v>
      </c>
      <c r="E21" s="11">
        <f t="shared" si="10"/>
        <v>3.5713903947903747</v>
      </c>
      <c r="F21" s="11">
        <f t="shared" si="10"/>
        <v>1.9495994872005082</v>
      </c>
      <c r="G21" s="200">
        <f t="shared" si="3"/>
        <v>1.9759884808373762E-2</v>
      </c>
      <c r="H21" s="11"/>
      <c r="I21" s="11" t="str">
        <f t="shared" si="11"/>
        <v>Associate professional occupations</v>
      </c>
      <c r="J21" s="11">
        <v>0.33186475507307711</v>
      </c>
      <c r="K21" s="11">
        <v>0.50742698244352458</v>
      </c>
      <c r="L21" s="11">
        <v>0.17556222737044744</v>
      </c>
      <c r="M21" s="11">
        <v>0.20862063571199729</v>
      </c>
      <c r="N21" s="11">
        <v>0.38418286308244476</v>
      </c>
      <c r="O21" s="11"/>
      <c r="P21" s="10" t="str">
        <f>name!D18</f>
        <v>52 Skilled metal, electrical and electronic trades</v>
      </c>
      <c r="Q21" s="11">
        <v>10.298923964676739</v>
      </c>
      <c r="R21" s="11">
        <v>8.3500870068429744</v>
      </c>
      <c r="S21" s="345">
        <f t="shared" si="4"/>
        <v>-1.9488369578337643</v>
      </c>
      <c r="T21" s="345">
        <v>3.3469384678012579</v>
      </c>
      <c r="U21" s="345">
        <f t="shared" si="5"/>
        <v>1.3981015099674936</v>
      </c>
      <c r="V21" s="346">
        <f t="shared" si="6"/>
        <v>1.8936866294845478E-2</v>
      </c>
      <c r="X21" s="10" t="str">
        <f>name!B18</f>
        <v>Real estate</v>
      </c>
      <c r="Y21" s="11">
        <v>3.2339999999999964</v>
      </c>
      <c r="Z21" s="11">
        <v>3.5700000000000016</v>
      </c>
      <c r="AA21" s="345">
        <f t="shared" si="7"/>
        <v>0.33600000000000518</v>
      </c>
      <c r="AB21" s="11">
        <v>1.6149241206351683</v>
      </c>
      <c r="AC21" s="345">
        <f t="shared" si="8"/>
        <v>1.9509241206351735</v>
      </c>
      <c r="AD21" s="348">
        <f t="shared" si="9"/>
        <v>2.7370342994446073E-2</v>
      </c>
    </row>
    <row r="22" spans="1:30" x14ac:dyDescent="0.2">
      <c r="A22" s="10" t="str">
        <f>name!D19</f>
        <v>53 Skilled construction and building trades</v>
      </c>
      <c r="B22" s="11">
        <f t="shared" si="10"/>
        <v>8.3130552293061406</v>
      </c>
      <c r="C22" s="11">
        <f t="shared" si="10"/>
        <v>7.7340028980102478</v>
      </c>
      <c r="D22" s="11">
        <f t="shared" si="10"/>
        <v>-0.57905233129589062</v>
      </c>
      <c r="E22" s="11">
        <f t="shared" si="10"/>
        <v>3.389031847483468</v>
      </c>
      <c r="F22" s="11">
        <f t="shared" si="10"/>
        <v>2.8099795161875769</v>
      </c>
      <c r="G22" s="200">
        <f t="shared" si="3"/>
        <v>2.3057815164469808E-2</v>
      </c>
      <c r="H22" s="11"/>
      <c r="I22" s="11" t="str">
        <f t="shared" si="11"/>
        <v>Administrative and secretarial occupations</v>
      </c>
      <c r="J22" s="11">
        <v>0.16162449375105251</v>
      </c>
      <c r="K22" s="11">
        <v>0.27699953481664286</v>
      </c>
      <c r="L22" s="11">
        <v>0.11537504106559036</v>
      </c>
      <c r="M22" s="11">
        <v>0.11766769442528821</v>
      </c>
      <c r="N22" s="11">
        <v>0.23304273549087856</v>
      </c>
      <c r="O22" s="11"/>
      <c r="P22" s="10" t="str">
        <f>name!D19</f>
        <v>53 Skilled construction and building trades</v>
      </c>
      <c r="Q22" s="11">
        <v>8.1830747371752111</v>
      </c>
      <c r="R22" s="11">
        <v>7.5596609675781137</v>
      </c>
      <c r="S22" s="345">
        <f t="shared" si="4"/>
        <v>-0.62341376959709738</v>
      </c>
      <c r="T22" s="345">
        <v>3.3039658304659767</v>
      </c>
      <c r="U22" s="345">
        <f t="shared" si="5"/>
        <v>2.6805520608688793</v>
      </c>
      <c r="V22" s="346">
        <f t="shared" si="6"/>
        <v>2.2867647605097963E-2</v>
      </c>
      <c r="X22" s="10" t="str">
        <f>name!B19</f>
        <v>Professional services</v>
      </c>
      <c r="Y22" s="11">
        <v>18.438000000000009</v>
      </c>
      <c r="Z22" s="11">
        <v>20.218999999999983</v>
      </c>
      <c r="AA22" s="345">
        <f t="shared" si="7"/>
        <v>1.7809999999999739</v>
      </c>
      <c r="AB22" s="11">
        <v>9.1794995753817084</v>
      </c>
      <c r="AC22" s="345">
        <f t="shared" si="8"/>
        <v>10.960499575381682</v>
      </c>
      <c r="AD22" s="348">
        <f t="shared" si="9"/>
        <v>2.7301769930647701E-2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6.2216894891352936</v>
      </c>
      <c r="C23" s="11">
        <f t="shared" si="10"/>
        <v>5.7346586683528713</v>
      </c>
      <c r="D23" s="11">
        <f t="shared" si="10"/>
        <v>-0.48703082078242255</v>
      </c>
      <c r="E23" s="11">
        <f t="shared" si="10"/>
        <v>2.5078097359399454</v>
      </c>
      <c r="F23" s="11">
        <f t="shared" si="10"/>
        <v>2.0207789151575231</v>
      </c>
      <c r="G23" s="200">
        <f t="shared" si="3"/>
        <v>2.2834574444985378E-2</v>
      </c>
      <c r="H23" s="11"/>
      <c r="I23" s="11" t="str">
        <f t="shared" si="11"/>
        <v>Skilled trades occupations</v>
      </c>
      <c r="J23" s="11">
        <v>3.896286101559171E-2</v>
      </c>
      <c r="K23" s="11">
        <v>6.6002819896125775E-2</v>
      </c>
      <c r="L23" s="11">
        <v>2.7039958880534065E-2</v>
      </c>
      <c r="M23" s="11">
        <v>2.9543017414086985E-2</v>
      </c>
      <c r="N23" s="11">
        <v>5.6582976294621043E-2</v>
      </c>
      <c r="O23" s="11"/>
      <c r="P23" s="10" t="str">
        <f>name!D20</f>
        <v>54 Textiles, printing and other skilled trades</v>
      </c>
      <c r="Q23" s="11">
        <v>3.6560727030098641</v>
      </c>
      <c r="R23" s="11">
        <v>3.2594471166536576</v>
      </c>
      <c r="S23" s="345">
        <f t="shared" si="4"/>
        <v>-0.39662558635620648</v>
      </c>
      <c r="T23" s="345">
        <v>1.0848455497768132</v>
      </c>
      <c r="U23" s="345">
        <f t="shared" si="5"/>
        <v>0.68821996342060676</v>
      </c>
      <c r="V23" s="346">
        <f t="shared" si="6"/>
        <v>1.7473662475776974E-2</v>
      </c>
      <c r="X23" s="10" t="str">
        <f>name!B20</f>
        <v>Support services</v>
      </c>
      <c r="Y23" s="11">
        <v>13.633999999999979</v>
      </c>
      <c r="Z23" s="11">
        <v>15.262000000000047</v>
      </c>
      <c r="AA23" s="345">
        <f t="shared" si="7"/>
        <v>1.6280000000000676</v>
      </c>
      <c r="AB23" s="11">
        <v>6.6439880352981175</v>
      </c>
      <c r="AC23" s="345">
        <f t="shared" si="8"/>
        <v>8.271988035298186</v>
      </c>
      <c r="AD23" s="348">
        <f t="shared" si="9"/>
        <v>2.6817917223055598E-2</v>
      </c>
    </row>
    <row r="24" spans="1:30" x14ac:dyDescent="0.2">
      <c r="A24" s="10" t="str">
        <f>name!D21</f>
        <v>61 Caring personal service occupations</v>
      </c>
      <c r="B24" s="11">
        <f t="shared" si="10"/>
        <v>19.139708553317099</v>
      </c>
      <c r="C24" s="11">
        <f t="shared" si="10"/>
        <v>24.027208548933952</v>
      </c>
      <c r="D24" s="11">
        <f t="shared" si="10"/>
        <v>4.8874999956168548</v>
      </c>
      <c r="E24" s="11">
        <f t="shared" si="10"/>
        <v>12.125913464520611</v>
      </c>
      <c r="F24" s="11">
        <f t="shared" si="10"/>
        <v>17.013413460137468</v>
      </c>
      <c r="G24" s="200">
        <f t="shared" si="3"/>
        <v>3.3258016734569074E-2</v>
      </c>
      <c r="H24" s="11"/>
      <c r="I24" s="11" t="str">
        <f t="shared" si="11"/>
        <v>Caring, leisure and other service occupations</v>
      </c>
      <c r="J24" s="11">
        <v>2.6083026629449387E-2</v>
      </c>
      <c r="K24" s="11">
        <v>4.3757276345167247E-2</v>
      </c>
      <c r="L24" s="11">
        <v>1.7674249715717859E-2</v>
      </c>
      <c r="M24" s="11">
        <v>2.0405350183472615E-2</v>
      </c>
      <c r="N24" s="11">
        <v>3.8079599899190471E-2</v>
      </c>
      <c r="O24" s="11"/>
      <c r="P24" s="10" t="str">
        <f>name!D21</f>
        <v>61 Caring personal service occupations</v>
      </c>
      <c r="Q24" s="11">
        <v>2.7022326730582988</v>
      </c>
      <c r="R24" s="11">
        <v>3.9882625031819829</v>
      </c>
      <c r="S24" s="345">
        <f t="shared" si="4"/>
        <v>1.2860298301236841</v>
      </c>
      <c r="T24" s="345">
        <v>1.5151508158830249</v>
      </c>
      <c r="U24" s="345">
        <f t="shared" si="5"/>
        <v>2.801180646006709</v>
      </c>
      <c r="V24" s="346">
        <f t="shared" si="6"/>
        <v>3.0120484674147407E-2</v>
      </c>
      <c r="X24" s="10" t="str">
        <f>name!B21</f>
        <v>Public admin. and defence</v>
      </c>
      <c r="Y24" s="11">
        <v>10.752000000000001</v>
      </c>
      <c r="Z24" s="11">
        <v>10.735999999999988</v>
      </c>
      <c r="AA24" s="345">
        <f t="shared" si="7"/>
        <v>-1.6000000000012449E-2</v>
      </c>
      <c r="AB24" s="11">
        <v>5.1619265016695879</v>
      </c>
      <c r="AC24" s="345">
        <f t="shared" si="8"/>
        <v>5.1459265016695754</v>
      </c>
      <c r="AD24" s="348">
        <f t="shared" si="9"/>
        <v>2.648483942832458E-2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5.4401010462431927</v>
      </c>
      <c r="C25" s="11">
        <f t="shared" si="10"/>
        <v>5.4569300979818181</v>
      </c>
      <c r="D25" s="11">
        <f t="shared" si="10"/>
        <v>1.6829051738624617E-2</v>
      </c>
      <c r="E25" s="11">
        <f t="shared" si="10"/>
        <v>2.7365794183451628</v>
      </c>
      <c r="F25" s="11">
        <f t="shared" si="10"/>
        <v>2.7534084700837873</v>
      </c>
      <c r="G25" s="200">
        <f t="shared" si="3"/>
        <v>2.7538265557780939E-2</v>
      </c>
      <c r="H25" s="11"/>
      <c r="I25" s="11" t="str">
        <f t="shared" si="11"/>
        <v>Sales and customer service occupations</v>
      </c>
      <c r="J25" s="11">
        <v>6.1186471466172787E-2</v>
      </c>
      <c r="K25" s="11">
        <v>9.9442935530857313E-2</v>
      </c>
      <c r="L25" s="11">
        <v>3.8256464064684526E-2</v>
      </c>
      <c r="M25" s="11">
        <v>3.9652516648347153E-2</v>
      </c>
      <c r="N25" s="11">
        <v>7.7908980713031678E-2</v>
      </c>
      <c r="O25" s="11"/>
      <c r="P25" s="10" t="str">
        <f>name!D22</f>
        <v>62 Leisure, travel and related personal service occupations</v>
      </c>
      <c r="Q25" s="11">
        <v>1.7076870232368013</v>
      </c>
      <c r="R25" s="11">
        <v>1.7745086004428137</v>
      </c>
      <c r="S25" s="345">
        <f t="shared" si="4"/>
        <v>6.6821577206012339E-2</v>
      </c>
      <c r="T25" s="345">
        <v>0.72988401497256439</v>
      </c>
      <c r="U25" s="345">
        <f t="shared" si="5"/>
        <v>0.79670559217857673</v>
      </c>
      <c r="V25" s="346">
        <f t="shared" si="6"/>
        <v>2.4007805037977503E-2</v>
      </c>
      <c r="X25" s="10" t="str">
        <f>name!B22</f>
        <v>Education</v>
      </c>
      <c r="Y25" s="11">
        <v>18.214999999999975</v>
      </c>
      <c r="Z25" s="11">
        <v>21.333999999999975</v>
      </c>
      <c r="AA25" s="345">
        <f t="shared" si="7"/>
        <v>3.1189999999999998</v>
      </c>
      <c r="AB25" s="11">
        <v>10.457677244227469</v>
      </c>
      <c r="AC25" s="345">
        <f t="shared" si="8"/>
        <v>13.576677244227469</v>
      </c>
      <c r="AD25" s="348">
        <f t="shared" si="9"/>
        <v>3.0708690936697813E-2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0.28202012249467318</v>
      </c>
      <c r="C26" s="11">
        <f t="shared" si="10"/>
        <v>0.24133838658698253</v>
      </c>
      <c r="D26" s="11">
        <f t="shared" si="10"/>
        <v>-4.0681735907690642E-2</v>
      </c>
      <c r="E26" s="11">
        <f t="shared" si="10"/>
        <v>0.10694766666058847</v>
      </c>
      <c r="F26" s="11">
        <f t="shared" si="10"/>
        <v>6.6265930752897842E-2</v>
      </c>
      <c r="G26" s="200">
        <f t="shared" si="3"/>
        <v>2.1665910661159415E-2</v>
      </c>
      <c r="H26" s="11"/>
      <c r="I26" s="11" t="str">
        <f t="shared" si="11"/>
        <v>Process, plant and machine operatives</v>
      </c>
      <c r="J26" s="11">
        <v>3.4538637744710388E-2</v>
      </c>
      <c r="K26" s="11">
        <v>9.3621545686767421E-2</v>
      </c>
      <c r="L26" s="11">
        <v>5.908290794205702E-2</v>
      </c>
      <c r="M26" s="11">
        <v>4.0081913890619866E-2</v>
      </c>
      <c r="N26" s="11">
        <v>9.9164821832676886E-2</v>
      </c>
      <c r="O26" s="11"/>
      <c r="P26" s="10" t="str">
        <f>name!D23</f>
        <v>63 Community and civil enforcement occupations</v>
      </c>
      <c r="Q26" s="11">
        <v>0.22783595569691784</v>
      </c>
      <c r="R26" s="11">
        <v>0.17625283724504509</v>
      </c>
      <c r="S26" s="345">
        <f t="shared" si="4"/>
        <v>-5.1583118451872745E-2</v>
      </c>
      <c r="T26" s="345">
        <v>6.6528230278006195E-2</v>
      </c>
      <c r="U26" s="345">
        <f t="shared" si="5"/>
        <v>1.494511182613345E-2</v>
      </c>
      <c r="V26" s="346">
        <f t="shared" si="6"/>
        <v>1.7226144588650572E-2</v>
      </c>
      <c r="X26" s="10" t="str">
        <f>name!B23</f>
        <v>Health and social work</v>
      </c>
      <c r="Y26" s="11">
        <v>34.842999999999925</v>
      </c>
      <c r="Z26" s="11">
        <v>41.372999999999976</v>
      </c>
      <c r="AA26" s="345">
        <f t="shared" si="7"/>
        <v>6.5300000000000509</v>
      </c>
      <c r="AB26" s="11">
        <v>20.824921277001451</v>
      </c>
      <c r="AC26" s="345">
        <f t="shared" si="8"/>
        <v>27.354921277001502</v>
      </c>
      <c r="AD26" s="348">
        <f t="shared" si="9"/>
        <v>3.1729775177671504E-2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20.837314308050786</v>
      </c>
      <c r="C27" s="11">
        <f t="shared" si="12"/>
        <v>18.744630003207238</v>
      </c>
      <c r="D27" s="11">
        <f t="shared" si="12"/>
        <v>-2.0926843048435479</v>
      </c>
      <c r="E27" s="11">
        <f t="shared" si="12"/>
        <v>9.0457873069440353</v>
      </c>
      <c r="F27" s="11">
        <f t="shared" si="12"/>
        <v>6.9531030021004865</v>
      </c>
      <c r="G27" s="200">
        <f t="shared" si="3"/>
        <v>2.4327727066085991E-2</v>
      </c>
      <c r="H27" s="11"/>
      <c r="I27" s="11" t="str">
        <f t="shared" si="11"/>
        <v>Elementary occupations</v>
      </c>
      <c r="J27" s="11">
        <v>1.5790679540232357E-2</v>
      </c>
      <c r="K27" s="11">
        <v>2.9436058396242516E-2</v>
      </c>
      <c r="L27" s="11">
        <v>1.3645378856010158E-2</v>
      </c>
      <c r="M27" s="11">
        <v>1.3434584646471917E-2</v>
      </c>
      <c r="N27" s="11">
        <v>2.7079963502482075E-2</v>
      </c>
      <c r="O27" s="11"/>
      <c r="P27" s="10" t="str">
        <f>name!D24</f>
        <v>71 Sales occupations</v>
      </c>
      <c r="Q27" s="11">
        <v>7.6826235783014214</v>
      </c>
      <c r="R27" s="11">
        <v>6.94646578199972</v>
      </c>
      <c r="S27" s="345">
        <f t="shared" si="4"/>
        <v>-0.73615779630170142</v>
      </c>
      <c r="T27" s="345">
        <v>2.3435400953342587</v>
      </c>
      <c r="U27" s="345">
        <f t="shared" si="5"/>
        <v>1.6073822990325572</v>
      </c>
      <c r="V27" s="346">
        <f t="shared" si="6"/>
        <v>1.7907581408705298E-2</v>
      </c>
      <c r="X27" s="10" t="str">
        <f>name!B24</f>
        <v>Arts and entertainment</v>
      </c>
      <c r="Y27" s="11">
        <v>7.1999999999999869</v>
      </c>
      <c r="Z27" s="11">
        <v>6.3320000000000194</v>
      </c>
      <c r="AA27" s="345">
        <f t="shared" si="7"/>
        <v>-0.86799999999996746</v>
      </c>
      <c r="AB27" s="11">
        <v>3.0169011435549908</v>
      </c>
      <c r="AC27" s="345">
        <f t="shared" si="8"/>
        <v>2.1489011435550234</v>
      </c>
      <c r="AD27" s="348">
        <f t="shared" si="9"/>
        <v>2.3605112437956377E-2</v>
      </c>
    </row>
    <row r="28" spans="1:30" x14ac:dyDescent="0.2">
      <c r="A28" s="10" t="str">
        <f>name!D25</f>
        <v>72 Customer service occupations</v>
      </c>
      <c r="B28" s="11">
        <f t="shared" si="12"/>
        <v>4.9183684780687038</v>
      </c>
      <c r="C28" s="11">
        <f t="shared" si="12"/>
        <v>7.4457239322587094</v>
      </c>
      <c r="D28" s="11">
        <f t="shared" si="12"/>
        <v>2.5273554541900056</v>
      </c>
      <c r="E28" s="11">
        <f t="shared" si="12"/>
        <v>2.928272573396733</v>
      </c>
      <c r="F28" s="11">
        <f t="shared" si="12"/>
        <v>5.455628027586739</v>
      </c>
      <c r="G28" s="200">
        <f t="shared" si="3"/>
        <v>3.1630519165054771E-2</v>
      </c>
      <c r="H28" s="11"/>
      <c r="O28" s="11"/>
      <c r="P28" s="10" t="str">
        <f>name!D25</f>
        <v>72 Customer service occupations</v>
      </c>
      <c r="Q28" s="11">
        <v>2.0944275573942668</v>
      </c>
      <c r="R28" s="11">
        <v>3.54780429704565</v>
      </c>
      <c r="S28" s="345">
        <f t="shared" si="4"/>
        <v>1.4533767396513833</v>
      </c>
      <c r="T28" s="345">
        <v>1.0409999600030231</v>
      </c>
      <c r="U28" s="345">
        <f t="shared" si="5"/>
        <v>2.4943766996544063</v>
      </c>
      <c r="V28" s="346">
        <f t="shared" si="6"/>
        <v>2.7264061677017226E-2</v>
      </c>
      <c r="X28" s="10" t="str">
        <f>name!B25</f>
        <v>Other services</v>
      </c>
      <c r="Y28" s="11">
        <v>7.6750000000000265</v>
      </c>
      <c r="Z28" s="11">
        <v>7.4709999999999877</v>
      </c>
      <c r="AA28" s="345">
        <f t="shared" si="7"/>
        <v>-0.20400000000003882</v>
      </c>
      <c r="AB28" s="11">
        <v>3.7575152553750439</v>
      </c>
      <c r="AC28" s="345">
        <f t="shared" si="8"/>
        <v>3.5535152553750051</v>
      </c>
      <c r="AD28" s="348">
        <f t="shared" si="9"/>
        <v>2.6922242150771991E-2</v>
      </c>
    </row>
    <row r="29" spans="1:30" x14ac:dyDescent="0.2">
      <c r="A29" s="10" t="str">
        <f>name!D26</f>
        <v>81 Process, plant and machine operatives</v>
      </c>
      <c r="B29" s="11">
        <f t="shared" si="12"/>
        <v>7.815546237986438</v>
      </c>
      <c r="C29" s="11">
        <f t="shared" si="12"/>
        <v>8.1017205928830833</v>
      </c>
      <c r="D29" s="11">
        <f t="shared" si="12"/>
        <v>0.28617435489664556</v>
      </c>
      <c r="E29" s="11">
        <f t="shared" si="12"/>
        <v>3.2803287202586251</v>
      </c>
      <c r="F29" s="11">
        <f t="shared" si="12"/>
        <v>3.56650307515527</v>
      </c>
      <c r="G29" s="200">
        <f t="shared" si="3"/>
        <v>2.3638977846003772E-2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5.936247044097386</v>
      </c>
      <c r="R29" s="11">
        <v>6.1198647179472188</v>
      </c>
      <c r="S29" s="345">
        <f t="shared" si="4"/>
        <v>0.18361767384983274</v>
      </c>
      <c r="T29" s="345">
        <v>2.2773720378094668</v>
      </c>
      <c r="U29" s="345">
        <f t="shared" si="5"/>
        <v>2.4609897116592996</v>
      </c>
      <c r="V29" s="346">
        <f t="shared" si="6"/>
        <v>2.1883780717778079E-2</v>
      </c>
      <c r="X29" s="231" t="str">
        <f>name!B3</f>
        <v>All industries</v>
      </c>
      <c r="Y29" s="34">
        <f>SUM(Y7:Y28)</f>
        <v>269.488</v>
      </c>
      <c r="Z29" s="34">
        <f>SUM(Z7:Z28)</f>
        <v>285.42899999999997</v>
      </c>
      <c r="AA29" s="349">
        <f t="shared" si="7"/>
        <v>15.940999999999974</v>
      </c>
      <c r="AB29" s="34">
        <f>SUM(AB7:AB28)</f>
        <v>132.35827896988076</v>
      </c>
      <c r="AC29" s="349">
        <f t="shared" si="8"/>
        <v>148.29927896988073</v>
      </c>
      <c r="AD29" s="350">
        <f t="shared" si="9"/>
        <v>2.6994303466888248E-2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11.626959986142122</v>
      </c>
      <c r="C30" s="11">
        <f t="shared" si="12"/>
        <v>12.239245067160772</v>
      </c>
      <c r="D30" s="11">
        <f t="shared" si="12"/>
        <v>0.6122850810186502</v>
      </c>
      <c r="E30" s="11">
        <f t="shared" si="12"/>
        <v>6.2761179409757624</v>
      </c>
      <c r="F30" s="11">
        <f t="shared" si="12"/>
        <v>6.8884030219944128</v>
      </c>
      <c r="G30" s="200">
        <f t="shared" si="3"/>
        <v>2.9194448489472391E-2</v>
      </c>
      <c r="H30" s="11"/>
      <c r="I30" s="11" t="str">
        <f>I19</f>
        <v>Managers, directors and senior officials</v>
      </c>
      <c r="J30" s="11">
        <f t="array" ref="J30:J38">MMULT(aggregation!$B$13:$AA$21,B65:B90)</f>
        <v>2.6249449543660717</v>
      </c>
      <c r="K30" s="11">
        <f t="array" ref="K30:K38">MMULT(aggregation!$B$13:$AA$21,C65:C90)</f>
        <v>4.0910020778956167</v>
      </c>
      <c r="L30" s="11">
        <f t="array" ref="L30:L38">MMULT(aggregation!$B$13:$AA$21,D65:D90)</f>
        <v>1.4660571235295454</v>
      </c>
      <c r="M30" s="11">
        <f t="array" ref="M30:M38">MMULT(aggregation!$B$13:$AA$21,E65:E90)</f>
        <v>1.9434423133806846</v>
      </c>
      <c r="N30" s="11">
        <f t="array" ref="N30:N38">MMULT(aggregation!$B$13:$AA$21,F65:F90)</f>
        <v>3.4094994369102301</v>
      </c>
      <c r="O30" s="11"/>
      <c r="P30" s="10" t="str">
        <f>name!D27</f>
        <v>82 Transport and mobile machine drivers and operatives</v>
      </c>
      <c r="Q30" s="11">
        <v>11.231267316916957</v>
      </c>
      <c r="R30" s="11">
        <v>11.53392087313436</v>
      </c>
      <c r="S30" s="345">
        <f t="shared" si="4"/>
        <v>0.3026535562174022</v>
      </c>
      <c r="T30" s="345">
        <v>5.9047725909580953</v>
      </c>
      <c r="U30" s="345">
        <f t="shared" si="5"/>
        <v>6.2074261471754975</v>
      </c>
      <c r="V30" s="346">
        <f t="shared" si="6"/>
        <v>2.8565879422514096E-2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4.1662085875558157</v>
      </c>
      <c r="C31" s="11">
        <f t="shared" si="12"/>
        <v>3.2200881171715396</v>
      </c>
      <c r="D31" s="11">
        <f t="shared" si="12"/>
        <v>-0.94612047038427582</v>
      </c>
      <c r="E31" s="11">
        <f t="shared" si="12"/>
        <v>1.3456566422208298</v>
      </c>
      <c r="F31" s="11">
        <f t="shared" si="12"/>
        <v>0.39953617183655377</v>
      </c>
      <c r="G31" s="200">
        <f t="shared" si="3"/>
        <v>1.8834959745408497E-2</v>
      </c>
      <c r="H31" s="11"/>
      <c r="I31" s="11" t="str">
        <f>I20</f>
        <v>Professional occupations</v>
      </c>
      <c r="J31" s="11">
        <v>13.405254915992774</v>
      </c>
      <c r="K31" s="11">
        <v>20.707900702926985</v>
      </c>
      <c r="L31" s="11">
        <v>7.3026457869342094</v>
      </c>
      <c r="M31" s="11">
        <v>8.6388996106372993</v>
      </c>
      <c r="N31" s="11">
        <v>15.941545397571508</v>
      </c>
      <c r="O31" s="11"/>
      <c r="P31" s="10" t="str">
        <f>name!D28</f>
        <v>91 Elementary trades and related occupations</v>
      </c>
      <c r="Q31" s="11">
        <v>3.2568012967381992</v>
      </c>
      <c r="R31" s="11">
        <v>2.5022786895665869</v>
      </c>
      <c r="S31" s="345">
        <f t="shared" si="4"/>
        <v>-0.75452260717161224</v>
      </c>
      <c r="T31" s="345">
        <v>0.88732703596014462</v>
      </c>
      <c r="U31" s="345">
        <f t="shared" si="5"/>
        <v>0.13280442878853238</v>
      </c>
      <c r="V31" s="346">
        <f t="shared" si="6"/>
        <v>1.6192836070023642E-2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26.798917338967744</v>
      </c>
      <c r="C32" s="11">
        <f t="shared" si="12"/>
        <v>27.818054952164342</v>
      </c>
      <c r="D32" s="11">
        <f t="shared" si="12"/>
        <v>1.0191376131966003</v>
      </c>
      <c r="E32" s="11">
        <f t="shared" si="12"/>
        <v>13.556682809678662</v>
      </c>
      <c r="F32" s="11">
        <f t="shared" si="12"/>
        <v>14.575820422875266</v>
      </c>
      <c r="G32" s="200">
        <f t="shared" ref="G32" si="13">IF(B32&gt;0,(1+(E32/B32))^(1/($C$6-$B$6))-1,0)</f>
        <v>2.7667062794950459E-2</v>
      </c>
      <c r="H32" s="11"/>
      <c r="I32" s="11" t="str">
        <f>I21</f>
        <v>Associate professional occupations</v>
      </c>
      <c r="J32" s="11">
        <v>3.4383645301621191</v>
      </c>
      <c r="K32" s="11">
        <v>5.0829000901401695</v>
      </c>
      <c r="L32" s="11">
        <v>1.6445355599780502</v>
      </c>
      <c r="M32" s="11">
        <v>2.1464064240792915</v>
      </c>
      <c r="N32" s="11">
        <v>3.7909419840573415</v>
      </c>
      <c r="O32" s="11"/>
      <c r="P32" s="10" t="str">
        <f>name!D29</f>
        <v>92 Elementary administration and service occupations</v>
      </c>
      <c r="Q32" s="11">
        <v>12.941741831541307</v>
      </c>
      <c r="R32" s="11">
        <v>13.620614692316137</v>
      </c>
      <c r="S32" s="345">
        <f t="shared" ref="S32" si="14">R32-Q32</f>
        <v>0.67887286077482933</v>
      </c>
      <c r="T32" s="345">
        <v>5.446804069243897</v>
      </c>
      <c r="U32" s="345">
        <f>SUM(S32:T32)</f>
        <v>6.1256769300187264</v>
      </c>
      <c r="V32" s="346">
        <f t="shared" ref="V32" si="15">IF(Q32&gt;0,(1+(T32/Q32))^(1/($C$6-$B$6))-1,0)</f>
        <v>2.3694359626962314E-2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269.48799999999989</v>
      </c>
      <c r="C33" s="11">
        <f>SUM(C62,C91,C120,C149,C178,C207,C236,C265,C294)</f>
        <v>285.42899999999986</v>
      </c>
      <c r="D33" s="11">
        <f t="shared" si="12"/>
        <v>15.940999999999988</v>
      </c>
      <c r="E33" s="11">
        <f t="shared" si="12"/>
        <v>132.35827896988076</v>
      </c>
      <c r="F33" s="11">
        <f t="shared" si="12"/>
        <v>148.29927896988073</v>
      </c>
      <c r="G33" s="200">
        <f t="shared" si="3"/>
        <v>2.6994303466888248E-2</v>
      </c>
      <c r="H33" s="11"/>
      <c r="I33" s="11" t="str">
        <f>I22</f>
        <v>Administrative and secretarial occupations</v>
      </c>
      <c r="J33" s="11">
        <v>1.7628800163012386</v>
      </c>
      <c r="K33" s="11">
        <v>2.9926033018374238</v>
      </c>
      <c r="L33" s="11">
        <v>1.229723285536185</v>
      </c>
      <c r="M33" s="11">
        <v>1.313044675718102</v>
      </c>
      <c r="N33" s="11">
        <v>2.5427679612542873</v>
      </c>
      <c r="O33" s="11"/>
      <c r="P33" s="10" t="str">
        <f>name!D3</f>
        <v>All occupations</v>
      </c>
      <c r="Q33" s="11">
        <f>SUM(Q7:Q32)</f>
        <v>143.75040387342756</v>
      </c>
      <c r="R33" s="11">
        <f>SUM(R7:R32)</f>
        <v>147.76889434432235</v>
      </c>
      <c r="S33" s="345">
        <f>R33-Q33</f>
        <v>4.0184904708947897</v>
      </c>
      <c r="T33" s="11">
        <f>SUM(T7:T32)</f>
        <v>58.307043189849431</v>
      </c>
      <c r="U33" s="345">
        <f>SUM(S33:T33)</f>
        <v>62.32553366074422</v>
      </c>
      <c r="V33" s="346">
        <f t="shared" si="6"/>
        <v>2.2957802434171448E-2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0.44336662485926404</v>
      </c>
      <c r="K34" s="11">
        <v>0.79561931081104798</v>
      </c>
      <c r="L34" s="11">
        <v>0.35225268595178388</v>
      </c>
      <c r="M34" s="11">
        <v>0.32762979867590047</v>
      </c>
      <c r="N34" s="11">
        <v>0.6798824846276843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0.83841672217969321</v>
      </c>
      <c r="K35" s="11">
        <v>1.6661354693071682</v>
      </c>
      <c r="L35" s="11">
        <v>0.82771874712747495</v>
      </c>
      <c r="M35" s="11">
        <v>0.75891539239093619</v>
      </c>
      <c r="N35" s="11">
        <v>1.5866341395184109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0.22631866237985424</v>
      </c>
      <c r="C36" s="11">
        <v>0.30741048328917364</v>
      </c>
      <c r="D36" s="11">
        <f>C36-B36</f>
        <v>8.1091820909319406E-2</v>
      </c>
      <c r="E36" s="11">
        <v>0.14161194330091542</v>
      </c>
      <c r="F36" s="11">
        <f>SUM(D36:E36)</f>
        <v>0.22270376421023483</v>
      </c>
      <c r="G36" s="200">
        <f>IF(B36&gt;0,(1+(E36/B36))^(1/($C$6-$B$6))-1,0)</f>
        <v>3.2927174699044937E-2</v>
      </c>
      <c r="I36" s="11" t="str">
        <f t="shared" si="17"/>
        <v>Sales and customer service occupations</v>
      </c>
      <c r="J36" s="11">
        <v>0.76018430848988283</v>
      </c>
      <c r="K36" s="11">
        <v>1.3673699132610364</v>
      </c>
      <c r="L36" s="11">
        <v>0.60718560477115369</v>
      </c>
      <c r="M36" s="11">
        <v>0.53676587381249197</v>
      </c>
      <c r="N36" s="11">
        <v>1.1439514785836455</v>
      </c>
      <c r="P36" s="10" t="str">
        <f>name!D4</f>
        <v>11 Corporate managers and directors</v>
      </c>
      <c r="Q36" s="11">
        <v>5.2319224029921916</v>
      </c>
      <c r="R36" s="11">
        <v>6.2137436100622327</v>
      </c>
      <c r="S36" s="345">
        <f>R36-Q36</f>
        <v>0.98182120707004117</v>
      </c>
      <c r="T36" s="345">
        <v>3.2511005634226713</v>
      </c>
      <c r="U36" s="345">
        <f>SUM(S36:T36)</f>
        <v>4.2329217704927125</v>
      </c>
      <c r="V36" s="346">
        <f>IF(Q36&gt;0,(1+(T36/Q36))^(1/($C$6-$B$6))-1,0)</f>
        <v>3.2743863826298902E-2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9.5508646513770404E-2</v>
      </c>
      <c r="C37" s="11">
        <v>0.18601921895301005</v>
      </c>
      <c r="D37" s="11">
        <f t="shared" ref="D37:D60" si="25">C37-B37</f>
        <v>9.0510572439239642E-2</v>
      </c>
      <c r="E37" s="11">
        <v>9.2360802814307127E-2</v>
      </c>
      <c r="F37" s="11">
        <f t="shared" ref="F37:F60" si="26">SUM(D37:E37)</f>
        <v>0.18287137525354677</v>
      </c>
      <c r="G37" s="200">
        <f t="shared" ref="G37:G62" si="27">IF(B37&gt;0,(1+(E37/B37))^(1/($C$6-$B$6))-1,0)</f>
        <v>4.6134596481945289E-2</v>
      </c>
      <c r="I37" s="11" t="str">
        <f t="shared" si="17"/>
        <v>Process, plant and machine operatives</v>
      </c>
      <c r="J37" s="11">
        <v>0.25325797261984107</v>
      </c>
      <c r="K37" s="11">
        <v>0.56164548168526163</v>
      </c>
      <c r="L37" s="11">
        <v>0.30838750906542056</v>
      </c>
      <c r="M37" s="11">
        <v>0.23827590904520779</v>
      </c>
      <c r="N37" s="11">
        <v>0.54666341811062835</v>
      </c>
      <c r="P37" s="10" t="str">
        <f>name!D5</f>
        <v>12 Other managers and proprietors</v>
      </c>
      <c r="Q37" s="11">
        <v>3.7958623905640381</v>
      </c>
      <c r="R37" s="11">
        <v>5.2703215509624259</v>
      </c>
      <c r="S37" s="345">
        <f t="shared" ref="S37:S60" si="28">R37-Q37</f>
        <v>1.4744591603983879</v>
      </c>
      <c r="T37" s="345">
        <v>2.9657477958325873</v>
      </c>
      <c r="U37" s="345">
        <f t="shared" ref="U37:U60" si="29">SUM(S37:T37)</f>
        <v>4.4402069562309752</v>
      </c>
      <c r="V37" s="346">
        <f t="shared" ref="V37:V62" si="30">IF(Q37&gt;0,(1+(T37/Q37))^(1/($C$6-$B$6))-1,0)</f>
        <v>3.9240296136014319E-2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0.75987384493824817</v>
      </c>
      <c r="C38" s="11">
        <v>1.1110676760393763</v>
      </c>
      <c r="D38" s="11">
        <f t="shared" si="25"/>
        <v>0.35119383110112812</v>
      </c>
      <c r="E38" s="11">
        <v>0.36956840002296665</v>
      </c>
      <c r="F38" s="11">
        <f t="shared" si="26"/>
        <v>0.72076223112409477</v>
      </c>
      <c r="G38" s="200">
        <f t="shared" si="27"/>
        <v>2.6773935019622996E-2</v>
      </c>
      <c r="I38" s="11" t="str">
        <f t="shared" si="17"/>
        <v>Elementary occupations</v>
      </c>
      <c r="J38" s="11">
        <v>0.66468241140076678</v>
      </c>
      <c r="K38" s="11">
        <v>1.3582752228974633</v>
      </c>
      <c r="L38" s="11">
        <v>0.6935928114966966</v>
      </c>
      <c r="M38" s="11">
        <v>0.60127408768738366</v>
      </c>
      <c r="N38" s="11">
        <v>1.2948668991840804</v>
      </c>
      <c r="P38" s="10" t="str">
        <f>name!D6</f>
        <v>21 Science, research, engineering and technology professionals</v>
      </c>
      <c r="Q38" s="11">
        <v>2.7977896747351898</v>
      </c>
      <c r="R38" s="11">
        <v>4.0114912182264417</v>
      </c>
      <c r="S38" s="345">
        <f t="shared" si="28"/>
        <v>1.2137015434912519</v>
      </c>
      <c r="T38" s="345">
        <v>1.7669307664259313</v>
      </c>
      <c r="U38" s="345">
        <f t="shared" si="29"/>
        <v>2.9806323099171834</v>
      </c>
      <c r="V38" s="346">
        <f t="shared" si="30"/>
        <v>3.3173539081552184E-2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0.74942944737525907</v>
      </c>
      <c r="C39" s="11">
        <v>1.2470961639217981</v>
      </c>
      <c r="D39" s="11">
        <f t="shared" si="25"/>
        <v>0.49766671654653905</v>
      </c>
      <c r="E39" s="11">
        <v>0.51014416451502487</v>
      </c>
      <c r="F39" s="11">
        <f t="shared" si="26"/>
        <v>1.0078108810615638</v>
      </c>
      <c r="G39" s="200">
        <f t="shared" si="27"/>
        <v>3.5220475613411573E-2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8.2427054707591143</v>
      </c>
      <c r="R39" s="11">
        <v>10.233933225265622</v>
      </c>
      <c r="S39" s="345">
        <f t="shared" si="28"/>
        <v>1.9912277545065074</v>
      </c>
      <c r="T39" s="345">
        <v>5.3726737296843128</v>
      </c>
      <c r="U39" s="345">
        <f t="shared" si="29"/>
        <v>7.3639014841908201</v>
      </c>
      <c r="V39" s="346">
        <f t="shared" si="30"/>
        <v>3.4024107112082369E-2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1.0511998217494449</v>
      </c>
      <c r="C40" s="11">
        <v>1.6006241670880912</v>
      </c>
      <c r="D40" s="11">
        <f>C40-B40</f>
        <v>0.54942434533864626</v>
      </c>
      <c r="E40" s="11">
        <v>0.67208735739033909</v>
      </c>
      <c r="F40" s="11">
        <f>SUM(D40:E40)</f>
        <v>1.2215117027289852</v>
      </c>
      <c r="G40" s="200">
        <f>IF(B40&gt;0,(1+(E40/B40))^(1/($C$6-$B$6))-1,0)</f>
        <v>3.3502405735060359E-2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8.0619454173817573</v>
      </c>
      <c r="R40" s="11">
        <v>9.9910577486133896</v>
      </c>
      <c r="S40" s="345">
        <f t="shared" si="28"/>
        <v>1.9291123312316323</v>
      </c>
      <c r="T40" s="345">
        <v>4.8819717414601129</v>
      </c>
      <c r="U40" s="345">
        <f t="shared" si="29"/>
        <v>6.8110840726917452</v>
      </c>
      <c r="V40" s="346">
        <f t="shared" si="30"/>
        <v>3.2068187189105979E-2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0.24484813067815853</v>
      </c>
      <c r="C41" s="11">
        <v>0.4116192791452325</v>
      </c>
      <c r="D41" s="11">
        <f t="shared" si="25"/>
        <v>0.16677114846707397</v>
      </c>
      <c r="E41" s="11">
        <v>0.17370060686146943</v>
      </c>
      <c r="F41" s="11">
        <f t="shared" si="26"/>
        <v>0.3404717553285434</v>
      </c>
      <c r="G41" s="200">
        <f t="shared" si="27"/>
        <v>3.6390164726952445E-2</v>
      </c>
      <c r="I41" s="11" t="str">
        <f>I30</f>
        <v>Managers, directors and senior officials</v>
      </c>
      <c r="J41" s="11">
        <f t="array" ref="J41:J49">MMULT(aggregation!$B$13:$AA$21,B94:B119)</f>
        <v>6.5474561405413274</v>
      </c>
      <c r="K41" s="11">
        <f t="array" ref="K41:K49">MMULT(aggregation!$B$13:$AA$21,C94:C119)</f>
        <v>9.3657436229906352</v>
      </c>
      <c r="L41" s="11">
        <f t="array" ref="L41:L49">MMULT(aggregation!$B$13:$AA$21,D94:D119)</f>
        <v>2.8182874824493087</v>
      </c>
      <c r="M41" s="11">
        <f t="array" ref="M41:M49">MMULT(aggregation!$B$13:$AA$21,E94:E119)</f>
        <v>4.6060249155670263</v>
      </c>
      <c r="N41" s="11">
        <f t="array" ref="N41:N49">MMULT(aggregation!$B$13:$AA$21,F94:F119)</f>
        <v>7.424312398016335</v>
      </c>
      <c r="P41" s="10" t="str">
        <f>name!D9</f>
        <v>24 Business, media and public service professionals</v>
      </c>
      <c r="Q41" s="11">
        <v>6.1682318959048263</v>
      </c>
      <c r="R41" s="11">
        <v>8.2126307809282295</v>
      </c>
      <c r="S41" s="345">
        <f t="shared" si="28"/>
        <v>2.0443988850234032</v>
      </c>
      <c r="T41" s="345">
        <v>3.9512688545731423</v>
      </c>
      <c r="U41" s="345">
        <f t="shared" si="29"/>
        <v>5.995667739596545</v>
      </c>
      <c r="V41" s="346">
        <f t="shared" si="30"/>
        <v>3.3554128942134387E-2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0.10186245233545387</v>
      </c>
      <c r="C42" s="11">
        <v>0.15683233685539177</v>
      </c>
      <c r="D42" s="11">
        <f t="shared" si="25"/>
        <v>5.4969884519937909E-2</v>
      </c>
      <c r="E42" s="11">
        <v>5.9897229190563533E-2</v>
      </c>
      <c r="F42" s="11">
        <f t="shared" si="26"/>
        <v>0.11486711371050144</v>
      </c>
      <c r="G42" s="200">
        <f t="shared" si="27"/>
        <v>3.131280570756978E-2</v>
      </c>
      <c r="I42" s="11" t="str">
        <f>I31</f>
        <v>Professional occupations</v>
      </c>
      <c r="J42" s="11">
        <v>17.476642693096313</v>
      </c>
      <c r="K42" s="11">
        <v>21.155021251980997</v>
      </c>
      <c r="L42" s="11">
        <v>3.6783785588846847</v>
      </c>
      <c r="M42" s="11">
        <v>9.6106631435983854</v>
      </c>
      <c r="N42" s="11">
        <v>13.289041702483068</v>
      </c>
      <c r="P42" s="10" t="str">
        <f>name!D10</f>
        <v>31 Science, engineering and technology associate professionals</v>
      </c>
      <c r="Q42" s="11">
        <v>1.2820385786484776</v>
      </c>
      <c r="R42" s="11">
        <v>1.565007996541413</v>
      </c>
      <c r="S42" s="345">
        <f t="shared" si="28"/>
        <v>0.28296941789293539</v>
      </c>
      <c r="T42" s="345">
        <v>0.69698681540590945</v>
      </c>
      <c r="U42" s="345">
        <f t="shared" si="29"/>
        <v>0.97995623329884485</v>
      </c>
      <c r="V42" s="346">
        <f t="shared" si="30"/>
        <v>2.9366471214447243E-2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2.2370555955448679E-2</v>
      </c>
      <c r="C43" s="11">
        <v>4.5843916107042866E-2</v>
      </c>
      <c r="D43" s="11">
        <f t="shared" si="25"/>
        <v>2.3473360151594187E-2</v>
      </c>
      <c r="E43" s="11">
        <v>2.0892796912255415E-2</v>
      </c>
      <c r="F43" s="11">
        <f t="shared" si="26"/>
        <v>4.4366157063849603E-2</v>
      </c>
      <c r="G43" s="200">
        <f t="shared" si="27"/>
        <v>4.495172304764572E-2</v>
      </c>
      <c r="I43" s="11" t="str">
        <f>I32</f>
        <v>Associate professional occupations</v>
      </c>
      <c r="J43" s="11">
        <v>8.1617863026767736</v>
      </c>
      <c r="K43" s="11">
        <v>10.190389533635322</v>
      </c>
      <c r="L43" s="11">
        <v>2.0286032309585491</v>
      </c>
      <c r="M43" s="11">
        <v>4.5932478825233245</v>
      </c>
      <c r="N43" s="11">
        <v>6.6218511134818741</v>
      </c>
      <c r="P43" s="10" t="str">
        <f>name!D11</f>
        <v>32 Health and social care associate professionals</v>
      </c>
      <c r="Q43" s="11">
        <v>4.0112656208607129</v>
      </c>
      <c r="R43" s="11">
        <v>4.9372299193667564</v>
      </c>
      <c r="S43" s="345">
        <f t="shared" si="28"/>
        <v>0.92596429850604345</v>
      </c>
      <c r="T43" s="345">
        <v>2.631849497925395</v>
      </c>
      <c r="U43" s="345">
        <f t="shared" si="29"/>
        <v>3.5578137964314385</v>
      </c>
      <c r="V43" s="346">
        <f t="shared" si="30"/>
        <v>3.4203549068391847E-2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8.4604854812505102E-3</v>
      </c>
      <c r="C44" s="11">
        <v>1.7899200404436919E-2</v>
      </c>
      <c r="D44" s="11">
        <f t="shared" si="25"/>
        <v>9.4387149231864084E-3</v>
      </c>
      <c r="E44" s="11">
        <v>5.1778946878310679E-3</v>
      </c>
      <c r="F44" s="11">
        <f t="shared" si="26"/>
        <v>1.4616609611017475E-2</v>
      </c>
      <c r="G44" s="200">
        <f t="shared" si="27"/>
        <v>3.2344148604292577E-2</v>
      </c>
      <c r="I44" s="11" t="str">
        <f>I33</f>
        <v>Administrative and secretarial occupations</v>
      </c>
      <c r="J44" s="11">
        <v>5.7643275617623324</v>
      </c>
      <c r="K44" s="11">
        <v>7.9889800540332709</v>
      </c>
      <c r="L44" s="11">
        <v>2.2246524922709381</v>
      </c>
      <c r="M44" s="11">
        <v>3.8368210446723285</v>
      </c>
      <c r="N44" s="11">
        <v>6.0614735369432662</v>
      </c>
      <c r="P44" s="10" t="str">
        <f>name!D12</f>
        <v>33 Protective service occupations</v>
      </c>
      <c r="Q44" s="11">
        <v>0.55357454329869182</v>
      </c>
      <c r="R44" s="11">
        <v>0.9375299082988402</v>
      </c>
      <c r="S44" s="345">
        <f t="shared" si="28"/>
        <v>0.38395536500014837</v>
      </c>
      <c r="T44" s="345">
        <v>0.37252371774924103</v>
      </c>
      <c r="U44" s="345">
        <f t="shared" si="29"/>
        <v>0.75647908274938946</v>
      </c>
      <c r="V44" s="346">
        <f t="shared" si="30"/>
        <v>3.4900818796575805E-2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4.0457717862568097E-2</v>
      </c>
      <c r="C45" s="11">
        <v>5.5268448548713794E-2</v>
      </c>
      <c r="D45" s="11">
        <f t="shared" ref="D45:D46" si="31">C45-B45</f>
        <v>1.4810730686145697E-2</v>
      </c>
      <c r="E45" s="11">
        <v>2.5493863741976614E-2</v>
      </c>
      <c r="F45" s="11">
        <f t="shared" ref="F45:F46" si="32">SUM(D45:E45)</f>
        <v>4.0304594428122315E-2</v>
      </c>
      <c r="G45" s="200">
        <f t="shared" si="27"/>
        <v>3.3114020796787935E-2</v>
      </c>
      <c r="I45" s="11" t="str">
        <f t="shared" ref="I45:I49" si="33">I34</f>
        <v>Skilled trades occupations</v>
      </c>
      <c r="J45" s="11">
        <v>1.8129502281157603</v>
      </c>
      <c r="K45" s="11">
        <v>3.000896497870178</v>
      </c>
      <c r="L45" s="11">
        <v>1.1879462697544176</v>
      </c>
      <c r="M45" s="11">
        <v>1.3344268589852524</v>
      </c>
      <c r="N45" s="11">
        <v>2.52237312873967</v>
      </c>
      <c r="P45" s="10" t="str">
        <f>name!D13</f>
        <v>34 Culture, media and sports occupations</v>
      </c>
      <c r="Q45" s="11">
        <v>1.4353270328552648</v>
      </c>
      <c r="R45" s="11">
        <v>1.574567896677225</v>
      </c>
      <c r="S45" s="345">
        <f t="shared" si="28"/>
        <v>0.13924086382196021</v>
      </c>
      <c r="T45" s="345">
        <v>0.73799629551894408</v>
      </c>
      <c r="U45" s="345">
        <f t="shared" si="29"/>
        <v>0.87723715934090429</v>
      </c>
      <c r="V45" s="346">
        <f t="shared" si="30"/>
        <v>2.8043674311774458E-2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0.15871354343835592</v>
      </c>
      <c r="C46" s="11">
        <v>0.23158308052793916</v>
      </c>
      <c r="D46" s="11">
        <f t="shared" si="31"/>
        <v>7.2869537089583242E-2</v>
      </c>
      <c r="E46" s="11">
        <v>9.7158851179370662E-2</v>
      </c>
      <c r="F46" s="11">
        <f t="shared" si="32"/>
        <v>0.17002838826895389</v>
      </c>
      <c r="G46" s="200">
        <f t="shared" si="27"/>
        <v>3.235079457840051E-2</v>
      </c>
      <c r="I46" s="11" t="str">
        <f t="shared" si="33"/>
        <v>Caring, leisure and other service occupations</v>
      </c>
      <c r="J46" s="11">
        <v>2.7525027066809513</v>
      </c>
      <c r="K46" s="11">
        <v>4.4810506886863264</v>
      </c>
      <c r="L46" s="11">
        <v>1.7285479820053744</v>
      </c>
      <c r="M46" s="11">
        <v>2.3818337038452193</v>
      </c>
      <c r="N46" s="11">
        <v>4.1103816858505935</v>
      </c>
      <c r="P46" s="10" t="str">
        <f>name!D14</f>
        <v>35 Business and public service associate professionals</v>
      </c>
      <c r="Q46" s="11">
        <v>6.5604645049292971</v>
      </c>
      <c r="R46" s="11">
        <v>7.2343752607328282</v>
      </c>
      <c r="S46" s="345">
        <f t="shared" si="28"/>
        <v>0.6739107558035311</v>
      </c>
      <c r="T46" s="345">
        <v>3.6362832071451887</v>
      </c>
      <c r="U46" s="345">
        <f t="shared" si="29"/>
        <v>4.3101939629487198</v>
      </c>
      <c r="V46" s="346">
        <f t="shared" si="30"/>
        <v>2.983695531842967E-2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0.14861908564036841</v>
      </c>
      <c r="C47" s="11">
        <v>0.23541748006607724</v>
      </c>
      <c r="D47" s="11">
        <f t="shared" si="25"/>
        <v>8.679839442570883E-2</v>
      </c>
      <c r="E47" s="11">
        <v>0.10083860019346483</v>
      </c>
      <c r="F47" s="11">
        <f t="shared" si="26"/>
        <v>0.18763699461917366</v>
      </c>
      <c r="G47" s="200">
        <f t="shared" si="27"/>
        <v>3.5129820864261641E-2</v>
      </c>
      <c r="I47" s="11" t="str">
        <f t="shared" si="33"/>
        <v>Sales and customer service occupations</v>
      </c>
      <c r="J47" s="11">
        <v>3.3551827766786237</v>
      </c>
      <c r="K47" s="11">
        <v>5.536501813968318</v>
      </c>
      <c r="L47" s="11">
        <v>2.1813190372896947</v>
      </c>
      <c r="M47" s="11">
        <v>2.349378886799153</v>
      </c>
      <c r="N47" s="11">
        <v>4.5306979240888481</v>
      </c>
      <c r="P47" s="10" t="str">
        <f>name!D15</f>
        <v>41 Administrative occupations</v>
      </c>
      <c r="Q47" s="11">
        <v>16.067827159917819</v>
      </c>
      <c r="R47" s="11">
        <v>12.889857464593655</v>
      </c>
      <c r="S47" s="345">
        <f t="shared" si="28"/>
        <v>-3.1779696953241636</v>
      </c>
      <c r="T47" s="345">
        <v>7.8994666534530769</v>
      </c>
      <c r="U47" s="345">
        <f t="shared" si="29"/>
        <v>4.7214969581289132</v>
      </c>
      <c r="V47" s="346">
        <f t="shared" si="30"/>
        <v>2.7016584083765061E-2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1.3005408110684088E-2</v>
      </c>
      <c r="C48" s="11">
        <v>4.1582054750565624E-2</v>
      </c>
      <c r="D48" s="11">
        <f t="shared" si="25"/>
        <v>2.8576646639881534E-2</v>
      </c>
      <c r="E48" s="11">
        <v>1.6829094231823386E-2</v>
      </c>
      <c r="F48" s="11">
        <f t="shared" si="26"/>
        <v>4.5405740871704917E-2</v>
      </c>
      <c r="G48" s="200">
        <f t="shared" si="27"/>
        <v>5.6914008636098856E-2</v>
      </c>
      <c r="I48" s="11" t="str">
        <f t="shared" si="33"/>
        <v>Process, plant and machine operatives</v>
      </c>
      <c r="J48" s="11">
        <v>0.85870585532913069</v>
      </c>
      <c r="K48" s="11">
        <v>1.904274493655344</v>
      </c>
      <c r="L48" s="11">
        <v>1.0455686383262133</v>
      </c>
      <c r="M48" s="11">
        <v>0.82554822616813939</v>
      </c>
      <c r="N48" s="11">
        <v>1.8711168644943525</v>
      </c>
      <c r="P48" s="10" t="str">
        <f>name!D16</f>
        <v>42 Secretarial and related occupations</v>
      </c>
      <c r="Q48" s="11">
        <v>4.6754064296752995</v>
      </c>
      <c r="R48" s="11">
        <v>3.4680582681016014</v>
      </c>
      <c r="S48" s="345">
        <f t="shared" si="28"/>
        <v>-1.2073481615736981</v>
      </c>
      <c r="T48" s="345">
        <v>2.4180493403054064</v>
      </c>
      <c r="U48" s="345">
        <f t="shared" si="29"/>
        <v>1.2107011787317083</v>
      </c>
      <c r="V48" s="346">
        <f t="shared" si="30"/>
        <v>2.8180192334702037E-2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1.1018155488653579E-2</v>
      </c>
      <c r="C49" s="11">
        <v>1.7665413056304383E-2</v>
      </c>
      <c r="D49" s="11">
        <f t="shared" si="25"/>
        <v>6.6472575676508033E-3</v>
      </c>
      <c r="E49" s="11">
        <v>9.6523814461054597E-3</v>
      </c>
      <c r="F49" s="11">
        <f t="shared" si="26"/>
        <v>1.6299639013756265E-2</v>
      </c>
      <c r="G49" s="200">
        <f t="shared" si="27"/>
        <v>4.2836421644868894E-2</v>
      </c>
      <c r="I49" s="11" t="str">
        <f t="shared" si="33"/>
        <v>Elementary occupations</v>
      </c>
      <c r="J49" s="11">
        <v>2.6011509330609215</v>
      </c>
      <c r="K49" s="11">
        <v>4.6616773852821787</v>
      </c>
      <c r="L49" s="11">
        <v>2.0605264522212572</v>
      </c>
      <c r="M49" s="11">
        <v>2.2852805589193528</v>
      </c>
      <c r="N49" s="11">
        <v>4.34580701114061</v>
      </c>
      <c r="P49" s="10" t="str">
        <f>name!D17</f>
        <v>51 Skilled agricultural and related trades</v>
      </c>
      <c r="Q49" s="11">
        <v>0.74279535371470529</v>
      </c>
      <c r="R49" s="11">
        <v>0.8881725792291405</v>
      </c>
      <c r="S49" s="345">
        <f t="shared" si="28"/>
        <v>0.14537722551443522</v>
      </c>
      <c r="T49" s="345">
        <v>0.54599697840112427</v>
      </c>
      <c r="U49" s="345">
        <f t="shared" si="29"/>
        <v>0.69137420391555948</v>
      </c>
      <c r="V49" s="346">
        <f t="shared" si="30"/>
        <v>3.7419127330385882E-2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7.1352081976502118E-3</v>
      </c>
      <c r="C50" s="11">
        <v>1.2123369514899323E-2</v>
      </c>
      <c r="D50" s="11">
        <f t="shared" si="25"/>
        <v>4.9881613172491112E-3</v>
      </c>
      <c r="E50" s="11">
        <v>4.482190512020208E-3</v>
      </c>
      <c r="F50" s="11">
        <f t="shared" si="26"/>
        <v>9.4703518292693183E-3</v>
      </c>
      <c r="G50" s="200">
        <f t="shared" si="27"/>
        <v>3.3031305941063849E-2</v>
      </c>
      <c r="O50" s="71"/>
      <c r="P50" s="10" t="str">
        <f>name!D18</f>
        <v>52 Skilled metal, electrical and electronic trades</v>
      </c>
      <c r="Q50" s="11">
        <v>0.17056199023362739</v>
      </c>
      <c r="R50" s="11">
        <v>0.49760804047751384</v>
      </c>
      <c r="S50" s="345">
        <f t="shared" si="28"/>
        <v>0.32704605024388644</v>
      </c>
      <c r="T50" s="345">
        <v>0.22445192698911659</v>
      </c>
      <c r="U50" s="345">
        <f t="shared" si="29"/>
        <v>0.55149797723300309</v>
      </c>
      <c r="V50" s="346">
        <f t="shared" si="30"/>
        <v>5.7585146908947893E-2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1.8483155050563419E-3</v>
      </c>
      <c r="C51" s="11">
        <v>3.0732042101585672E-3</v>
      </c>
      <c r="D51" s="11">
        <f t="shared" ref="D51" si="34">C51-B51</f>
        <v>1.2248887051022252E-3</v>
      </c>
      <c r="E51" s="11">
        <v>1.3793139262906194E-3</v>
      </c>
      <c r="F51" s="11">
        <f t="shared" ref="F51" si="35">SUM(D51:E51)</f>
        <v>2.6042026313928446E-3</v>
      </c>
      <c r="G51" s="200">
        <f t="shared" si="27"/>
        <v>3.7864133858916293E-2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0.12998049213092497</v>
      </c>
      <c r="R51" s="11">
        <v>0.17434193043213791</v>
      </c>
      <c r="S51" s="345">
        <f t="shared" si="28"/>
        <v>4.4361438301212947E-2</v>
      </c>
      <c r="T51" s="345">
        <v>8.5066017017490489E-2</v>
      </c>
      <c r="U51" s="345">
        <f t="shared" si="29"/>
        <v>0.12942745531870342</v>
      </c>
      <c r="V51" s="346">
        <f t="shared" si="30"/>
        <v>3.4134311976770082E-2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1.8961181824231576E-2</v>
      </c>
      <c r="C52" s="11">
        <v>3.3140833114763499E-2</v>
      </c>
      <c r="D52" s="11">
        <f t="shared" si="25"/>
        <v>1.4179651290531923E-2</v>
      </c>
      <c r="E52" s="11">
        <v>1.4029131529670696E-2</v>
      </c>
      <c r="F52" s="11">
        <f t="shared" si="26"/>
        <v>2.8208782820202619E-2</v>
      </c>
      <c r="G52" s="200">
        <f t="shared" si="27"/>
        <v>3.7611403007134392E-2</v>
      </c>
      <c r="I52" s="11" t="str">
        <f>I41</f>
        <v>Managers, directors and senior officials</v>
      </c>
      <c r="J52" s="11">
        <f t="array" ref="J52:J60">MMULT(aggregation!$B$13:$AA$21,B123:B148)</f>
        <v>1.5436243932495932</v>
      </c>
      <c r="K52" s="11">
        <f t="array" ref="K52:K60">MMULT(aggregation!$B$13:$AA$21,C123:C148)</f>
        <v>2.0205604227264029</v>
      </c>
      <c r="L52" s="11">
        <f t="array" ref="L52:L60">MMULT(aggregation!$B$13:$AA$21,D123:D148)</f>
        <v>0.47693602947681002</v>
      </c>
      <c r="M52" s="11">
        <f t="array" ref="M52:M60">MMULT(aggregation!$B$13:$AA$21,E123:E148)</f>
        <v>0.99726138499123795</v>
      </c>
      <c r="N52" s="11">
        <f t="array" ref="N52:N60">MMULT(aggregation!$B$13:$AA$21,F123:F148)</f>
        <v>1.4741974144680481</v>
      </c>
      <c r="P52" s="10" t="str">
        <f>name!D20</f>
        <v>54 Textiles, printing and other skilled trades</v>
      </c>
      <c r="Q52" s="11">
        <v>2.56561678612543</v>
      </c>
      <c r="R52" s="11">
        <v>2.475211551699215</v>
      </c>
      <c r="S52" s="345">
        <f t="shared" si="28"/>
        <v>-9.0405234426214953E-2</v>
      </c>
      <c r="T52" s="345">
        <v>1.4229641861631321</v>
      </c>
      <c r="U52" s="345">
        <f t="shared" si="29"/>
        <v>1.3325589517369172</v>
      </c>
      <c r="V52" s="346">
        <f t="shared" si="30"/>
        <v>2.9852691408918108E-2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1.6766954266411956E-2</v>
      </c>
      <c r="C53" s="11">
        <v>2.960779994787794E-2</v>
      </c>
      <c r="D53" s="11">
        <f t="shared" si="25"/>
        <v>1.2840845681465984E-2</v>
      </c>
      <c r="E53" s="11">
        <v>1.352632147007321E-2</v>
      </c>
      <c r="F53" s="11">
        <f t="shared" si="26"/>
        <v>2.6367167151539195E-2</v>
      </c>
      <c r="G53" s="200">
        <f t="shared" si="27"/>
        <v>4.0222245836434301E-2</v>
      </c>
      <c r="I53" s="11" t="str">
        <f>I42</f>
        <v>Professional occupations</v>
      </c>
      <c r="J53" s="11">
        <v>2.6549081921996569</v>
      </c>
      <c r="K53" s="11">
        <v>1.6598937287601587</v>
      </c>
      <c r="L53" s="11">
        <v>-0.99501446343949818</v>
      </c>
      <c r="M53" s="11">
        <v>0.71378965295379104</v>
      </c>
      <c r="N53" s="11">
        <v>-0.28122481048570747</v>
      </c>
      <c r="P53" s="10" t="str">
        <f>name!D21</f>
        <v>61 Caring personal service occupations</v>
      </c>
      <c r="Q53" s="11">
        <v>16.437475880258816</v>
      </c>
      <c r="R53" s="11">
        <v>20.038946045751992</v>
      </c>
      <c r="S53" s="345">
        <f t="shared" si="28"/>
        <v>3.6014701654931756</v>
      </c>
      <c r="T53" s="345">
        <v>10.610762648637586</v>
      </c>
      <c r="U53" s="345">
        <f t="shared" si="29"/>
        <v>14.212232814130761</v>
      </c>
      <c r="V53" s="346">
        <f t="shared" si="30"/>
        <v>3.3761270085244766E-2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8.8202615594353256E-3</v>
      </c>
      <c r="C54" s="11">
        <v>1.3357456886864795E-2</v>
      </c>
      <c r="D54" s="11">
        <f t="shared" ref="D54:D55" si="36">C54-B54</f>
        <v>4.5371953274294698E-3</v>
      </c>
      <c r="E54" s="11">
        <v>6.5206899119392564E-3</v>
      </c>
      <c r="F54" s="11">
        <f t="shared" ref="F54:F55" si="37">SUM(D54:E54)</f>
        <v>1.1057885239368726E-2</v>
      </c>
      <c r="G54" s="200">
        <f t="shared" si="27"/>
        <v>3.7587478621988968E-2</v>
      </c>
      <c r="I54" s="11" t="str">
        <f>I43</f>
        <v>Associate professional occupations</v>
      </c>
      <c r="J54" s="11">
        <v>2.4047494181496614</v>
      </c>
      <c r="K54" s="11">
        <v>2.4259181775063352</v>
      </c>
      <c r="L54" s="11">
        <v>2.1168759356674283E-2</v>
      </c>
      <c r="M54" s="11">
        <v>1.0477759284900487</v>
      </c>
      <c r="N54" s="11">
        <v>1.068944687846723</v>
      </c>
      <c r="P54" s="10" t="str">
        <f>name!D22</f>
        <v>62 Leisure, travel and related personal service occupations</v>
      </c>
      <c r="Q54" s="11">
        <v>3.7324140230063896</v>
      </c>
      <c r="R54" s="11">
        <v>3.6824214975390062</v>
      </c>
      <c r="S54" s="345">
        <f t="shared" si="28"/>
        <v>-4.999252546738342E-2</v>
      </c>
      <c r="T54" s="345">
        <v>2.0066954033725986</v>
      </c>
      <c r="U54" s="345">
        <f t="shared" si="29"/>
        <v>1.9567028779052151</v>
      </c>
      <c r="V54" s="346">
        <f t="shared" si="30"/>
        <v>2.9098581402018819E-2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4.9581080360210485E-4</v>
      </c>
      <c r="C55" s="11">
        <v>7.9201951042451031E-4</v>
      </c>
      <c r="D55" s="11">
        <f t="shared" si="36"/>
        <v>2.9620870682240546E-4</v>
      </c>
      <c r="E55" s="11">
        <v>3.5833880146014937E-4</v>
      </c>
      <c r="F55" s="11">
        <f t="shared" si="37"/>
        <v>6.5454750828255483E-4</v>
      </c>
      <c r="G55" s="200">
        <f t="shared" si="27"/>
        <v>3.6926238165728265E-2</v>
      </c>
      <c r="I55" s="11" t="str">
        <f>I44</f>
        <v>Administrative and secretarial occupations</v>
      </c>
      <c r="J55" s="11">
        <v>2.0673054400450628</v>
      </c>
      <c r="K55" s="11">
        <v>2.538109877526979</v>
      </c>
      <c r="L55" s="11">
        <v>0.4708044374819163</v>
      </c>
      <c r="M55" s="11">
        <v>1.3610349489393543</v>
      </c>
      <c r="N55" s="11">
        <v>1.8318393864212705</v>
      </c>
      <c r="P55" s="10" t="str">
        <f>name!D23</f>
        <v>63 Community and civil enforcement occupations</v>
      </c>
      <c r="Q55" s="11">
        <v>5.4184166797755284E-2</v>
      </c>
      <c r="R55" s="11">
        <v>6.5085549341937304E-2</v>
      </c>
      <c r="S55" s="345">
        <f t="shared" si="28"/>
        <v>1.090138254418202E-2</v>
      </c>
      <c r="T55" s="345">
        <v>4.0419436382582268E-2</v>
      </c>
      <c r="U55" s="345">
        <f t="shared" si="29"/>
        <v>5.1320818926764288E-2</v>
      </c>
      <c r="V55" s="346">
        <f t="shared" si="30"/>
        <v>3.7852618096976265E-2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4.4461914449418688E-2</v>
      </c>
      <c r="C56" s="11">
        <v>6.0632442682783193E-2</v>
      </c>
      <c r="D56" s="11">
        <f t="shared" si="25"/>
        <v>1.6170528233364505E-2</v>
      </c>
      <c r="E56" s="11">
        <v>2.6127179529792065E-2</v>
      </c>
      <c r="F56" s="11">
        <f t="shared" si="26"/>
        <v>4.229770776315657E-2</v>
      </c>
      <c r="G56" s="200">
        <f t="shared" si="27"/>
        <v>3.1295912870162645E-2</v>
      </c>
      <c r="I56" s="11" t="str">
        <f t="shared" ref="I56:I60" si="38">I45</f>
        <v>Skilled trades occupations</v>
      </c>
      <c r="J56" s="11">
        <v>0.77202984047454237</v>
      </c>
      <c r="K56" s="11">
        <v>1.1722832072797835</v>
      </c>
      <c r="L56" s="11">
        <v>0.40025336680524104</v>
      </c>
      <c r="M56" s="11">
        <v>0.53738320532288197</v>
      </c>
      <c r="N56" s="11">
        <v>0.93763657212812312</v>
      </c>
      <c r="P56" s="10" t="str">
        <f>name!D24</f>
        <v>71 Sales occupations</v>
      </c>
      <c r="Q56" s="11">
        <v>13.154690729749353</v>
      </c>
      <c r="R56" s="11">
        <v>11.798164221207516</v>
      </c>
      <c r="S56" s="345">
        <f t="shared" si="28"/>
        <v>-1.3565265085418368</v>
      </c>
      <c r="T56" s="345">
        <v>6.7022472116097758</v>
      </c>
      <c r="U56" s="345">
        <f t="shared" si="29"/>
        <v>5.345720703067939</v>
      </c>
      <c r="V56" s="346">
        <f t="shared" si="30"/>
        <v>2.7831939475654099E-2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1.6724557016754103E-2</v>
      </c>
      <c r="C57" s="11">
        <v>3.881049284807412E-2</v>
      </c>
      <c r="D57" s="11">
        <f t="shared" si="25"/>
        <v>2.2085935831320017E-2</v>
      </c>
      <c r="E57" s="11">
        <v>1.3525337118555089E-2</v>
      </c>
      <c r="F57" s="11">
        <f t="shared" si="26"/>
        <v>3.5611272949875108E-2</v>
      </c>
      <c r="G57" s="200">
        <f t="shared" si="27"/>
        <v>4.0298444337933281E-2</v>
      </c>
      <c r="I57" s="11" t="str">
        <f t="shared" si="38"/>
        <v>Caring, leisure and other service occupations</v>
      </c>
      <c r="J57" s="11">
        <v>2.1248936094288431</v>
      </c>
      <c r="K57" s="11">
        <v>2.731169132710519</v>
      </c>
      <c r="L57" s="11">
        <v>0.60627552328167589</v>
      </c>
      <c r="M57" s="11">
        <v>1.4764245589424776</v>
      </c>
      <c r="N57" s="11">
        <v>2.0827000822241537</v>
      </c>
      <c r="P57" s="10" t="str">
        <f>name!D25</f>
        <v>72 Customer service occupations</v>
      </c>
      <c r="Q57" s="11">
        <v>2.8239409206744415</v>
      </c>
      <c r="R57" s="11">
        <v>3.8979196352130558</v>
      </c>
      <c r="S57" s="345">
        <f t="shared" si="28"/>
        <v>1.0739787145386144</v>
      </c>
      <c r="T57" s="345">
        <v>1.8872726133937106</v>
      </c>
      <c r="U57" s="345">
        <f t="shared" si="29"/>
        <v>2.9612513279323247</v>
      </c>
      <c r="V57" s="346">
        <f t="shared" si="30"/>
        <v>3.4709600817850905E-2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1.2046278648362488E-2</v>
      </c>
      <c r="C58" s="11">
        <v>4.4506332721203176E-2</v>
      </c>
      <c r="D58" s="11">
        <f t="shared" ref="D58:D59" si="39">C58-B58</f>
        <v>3.2460054072840687E-2</v>
      </c>
      <c r="E58" s="11">
        <v>1.4913497363692317E-2</v>
      </c>
      <c r="F58" s="11">
        <f t="shared" ref="F58:F59" si="40">SUM(D58:E58)</f>
        <v>4.7373551436533004E-2</v>
      </c>
      <c r="G58" s="200">
        <f t="shared" si="27"/>
        <v>5.5174348762689895E-2</v>
      </c>
      <c r="I58" s="11" t="str">
        <f t="shared" si="38"/>
        <v>Sales and customer service occupations</v>
      </c>
      <c r="J58" s="11">
        <v>1.1216701809655265</v>
      </c>
      <c r="K58" s="11">
        <v>1.6813228943237035</v>
      </c>
      <c r="L58" s="11">
        <v>0.55965271335817701</v>
      </c>
      <c r="M58" s="11">
        <v>0.77288531953142681</v>
      </c>
      <c r="N58" s="11">
        <v>1.3325380328896039</v>
      </c>
      <c r="P58" s="10" t="str">
        <f>name!D26</f>
        <v>81 Process, plant and machine operatives</v>
      </c>
      <c r="Q58" s="11">
        <v>1.8792991938890549</v>
      </c>
      <c r="R58" s="11">
        <v>1.9818558749358626</v>
      </c>
      <c r="S58" s="345">
        <f t="shared" si="28"/>
        <v>0.10255668104680771</v>
      </c>
      <c r="T58" s="345">
        <v>1.0029566824491583</v>
      </c>
      <c r="U58" s="345">
        <f t="shared" si="29"/>
        <v>1.105513363495966</v>
      </c>
      <c r="V58" s="346">
        <f t="shared" si="30"/>
        <v>2.8921969567910377E-2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2.2492359096347902E-2</v>
      </c>
      <c r="C59" s="11">
        <v>4.9115212965564238E-2</v>
      </c>
      <c r="D59" s="11">
        <f t="shared" si="39"/>
        <v>2.6622853869216336E-2</v>
      </c>
      <c r="E59" s="11">
        <v>2.5168416526927549E-2</v>
      </c>
      <c r="F59" s="11">
        <f t="shared" si="40"/>
        <v>5.1791270396143882E-2</v>
      </c>
      <c r="G59" s="200">
        <f t="shared" si="27"/>
        <v>5.1336493766872326E-2</v>
      </c>
      <c r="I59" s="11" t="str">
        <f t="shared" si="38"/>
        <v>Process, plant and machine operatives</v>
      </c>
      <c r="J59" s="11">
        <v>0.41332139559525932</v>
      </c>
      <c r="K59" s="11">
        <v>0.83743677093993973</v>
      </c>
      <c r="L59" s="11">
        <v>0.42411537534468047</v>
      </c>
      <c r="M59" s="11">
        <v>0.35936739945051177</v>
      </c>
      <c r="N59" s="11">
        <v>0.78348277479519224</v>
      </c>
      <c r="P59" s="10" t="str">
        <f>name!D27</f>
        <v>82 Transport and mobile machine drivers and operatives</v>
      </c>
      <c r="Q59" s="11">
        <v>0.3956926692251479</v>
      </c>
      <c r="R59" s="11">
        <v>0.70532419402641311</v>
      </c>
      <c r="S59" s="345">
        <f t="shared" si="28"/>
        <v>0.30963152480126521</v>
      </c>
      <c r="T59" s="345">
        <v>0.37134535001766616</v>
      </c>
      <c r="U59" s="345">
        <f t="shared" si="29"/>
        <v>0.68097687481893132</v>
      </c>
      <c r="V59" s="346">
        <f t="shared" si="30"/>
        <v>4.5114626451164375E-2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1.6248946305610974E-4</v>
      </c>
      <c r="C60" s="11">
        <v>1.9925086554179621E-4</v>
      </c>
      <c r="D60" s="11">
        <f t="shared" si="25"/>
        <v>3.6761402485686472E-5</v>
      </c>
      <c r="E60" s="11">
        <v>1.0926147808302476E-4</v>
      </c>
      <c r="F60" s="11">
        <f t="shared" si="26"/>
        <v>1.4602288056871123E-4</v>
      </c>
      <c r="G60" s="200">
        <f t="shared" si="27"/>
        <v>3.4879355809117385E-2</v>
      </c>
      <c r="I60" s="11" t="str">
        <f t="shared" si="38"/>
        <v>Elementary occupations</v>
      </c>
      <c r="J60" s="11">
        <v>1.1649722035018508</v>
      </c>
      <c r="K60" s="11">
        <v>2.0777277805410126</v>
      </c>
      <c r="L60" s="11">
        <v>0.91275557703916166</v>
      </c>
      <c r="M60" s="11">
        <v>0.96459382826227724</v>
      </c>
      <c r="N60" s="11">
        <v>1.8773494053014388</v>
      </c>
      <c r="P60" s="10" t="str">
        <f>name!D28</f>
        <v>91 Elementary trades and related occupations</v>
      </c>
      <c r="Q60" s="11">
        <v>0.90940729081761584</v>
      </c>
      <c r="R60" s="11">
        <v>0.71780942760495392</v>
      </c>
      <c r="S60" s="345">
        <f t="shared" si="28"/>
        <v>-0.19159786321266192</v>
      </c>
      <c r="T60" s="345">
        <v>0.45832960626068531</v>
      </c>
      <c r="U60" s="345">
        <f t="shared" si="29"/>
        <v>0.26673174304802338</v>
      </c>
      <c r="V60" s="346">
        <f t="shared" si="30"/>
        <v>2.7581496560593388E-2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1.5628190077176248E-2</v>
      </c>
      <c r="C61" s="11">
        <v>2.923680753070072E-2</v>
      </c>
      <c r="D61" s="11">
        <f t="shared" ref="D61" si="41">C61-B61</f>
        <v>1.3608617453524471E-2</v>
      </c>
      <c r="E61" s="11">
        <v>1.3325323168388893E-2</v>
      </c>
      <c r="F61" s="11">
        <f t="shared" ref="F61" si="42">SUM(D61:E61)</f>
        <v>2.6933940621913365E-2</v>
      </c>
      <c r="G61" s="200">
        <f t="shared" ref="G61" si="43">IF(B61&gt;0,(1+(E61/B61))^(1/($C$6-$B$6))-1,0)</f>
        <v>4.1964299093419477E-2</v>
      </c>
      <c r="P61" s="10" t="str">
        <f>name!D29</f>
        <v>92 Elementary administration and service occupations</v>
      </c>
      <c r="Q61" s="11">
        <v>13.857175507426421</v>
      </c>
      <c r="R61" s="11">
        <v>14.19744025984822</v>
      </c>
      <c r="S61" s="345">
        <f t="shared" ref="S61" si="44">R61-Q61</f>
        <v>0.34026475242179899</v>
      </c>
      <c r="T61" s="345">
        <v>8.1098787404347643</v>
      </c>
      <c r="U61" s="345">
        <f t="shared" ref="U61" si="45">SUM(S61:T61)</f>
        <v>8.4501434928565633</v>
      </c>
      <c r="V61" s="346">
        <f t="shared" ref="V61" si="46">IF(Q61&gt;0,(1+(T61/Q61))^(1/($C$6-$B$6))-1,0)</f>
        <v>3.1192645607591496E-2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3.7972294788550216</v>
      </c>
      <c r="C62" s="11">
        <f t="shared" ref="C62:F62" si="47">SUM(C36:C61)</f>
        <v>5.9805241415520101</v>
      </c>
      <c r="D62" s="11">
        <f t="shared" si="47"/>
        <v>2.1832946626969885</v>
      </c>
      <c r="E62" s="11">
        <f t="shared" si="47"/>
        <v>2.4288789878253065</v>
      </c>
      <c r="F62" s="11">
        <f t="shared" si="47"/>
        <v>4.6121736505222959</v>
      </c>
      <c r="G62" s="200">
        <f t="shared" si="27"/>
        <v>3.3514694754096963E-2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125.73759612657236</v>
      </c>
      <c r="R62" s="11">
        <f>SUM(R36:R61)</f>
        <v>137.66010565567763</v>
      </c>
      <c r="S62" s="345">
        <f>R62-Q62</f>
        <v>11.92250952910527</v>
      </c>
      <c r="T62" s="11">
        <f>SUM(T36:T61)</f>
        <v>74.051235780031305</v>
      </c>
      <c r="U62" s="345">
        <f>SUM(S62:T62)</f>
        <v>85.973745309136575</v>
      </c>
      <c r="V62" s="346">
        <f t="shared" si="30"/>
        <v>3.1352368559165678E-2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2.0906024264584517</v>
      </c>
      <c r="K63" s="11">
        <f t="array" ref="K63:K71">MMULT(aggregation!$B$13:$AA$21,C152:C177)</f>
        <v>2.6331245993245393</v>
      </c>
      <c r="L63" s="11">
        <f t="array" ref="L63:L71">MMULT(aggregation!$B$13:$AA$21,D152:D177)</f>
        <v>0.5425221728660875</v>
      </c>
      <c r="M63" s="11">
        <f t="array" ref="M63:M71">MMULT(aggregation!$B$13:$AA$21,E152:E177)</f>
        <v>1.2525648564047156</v>
      </c>
      <c r="N63" s="11">
        <f t="array" ref="N63:N71">MMULT(aggregation!$B$13:$AA$21,F152:F177)</f>
        <v>1.7950870292708032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2.8848971694354915</v>
      </c>
      <c r="K64" s="11">
        <v>3.3641261203323012</v>
      </c>
      <c r="L64" s="11">
        <v>0.47922895089680939</v>
      </c>
      <c r="M64" s="11">
        <v>1.2439012524768869</v>
      </c>
      <c r="N64" s="11">
        <v>1.7231302033736964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1.8134742880298624</v>
      </c>
      <c r="C65" s="11">
        <v>2.4572265177390014</v>
      </c>
      <c r="D65" s="11">
        <f>C65-B65</f>
        <v>0.64375222970913892</v>
      </c>
      <c r="E65" s="11">
        <v>1.1567863068987483</v>
      </c>
      <c r="F65" s="11">
        <f>SUM(D65:E65)</f>
        <v>1.8005385366078872</v>
      </c>
      <c r="G65" s="200">
        <f>IF(B65&gt;0,(1+(E65/B65))^(1/($C$6-$B$6))-1,0)</f>
        <v>3.3440657287832076E-2</v>
      </c>
      <c r="I65" s="11" t="str">
        <f>I54</f>
        <v>Associate professional occupations</v>
      </c>
      <c r="J65" s="11">
        <v>2.1955238264872969</v>
      </c>
      <c r="K65" s="11">
        <v>2.3151598411245091</v>
      </c>
      <c r="L65" s="11">
        <v>0.11963601463721243</v>
      </c>
      <c r="M65" s="11">
        <v>0.95098699370157624</v>
      </c>
      <c r="N65" s="11">
        <v>1.0706230083387887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0.81147066633620912</v>
      </c>
      <c r="C66" s="11">
        <v>1.6337755601566155</v>
      </c>
      <c r="D66" s="11">
        <f t="shared" ref="D66:D89" si="50">C66-B66</f>
        <v>0.82230489382040639</v>
      </c>
      <c r="E66" s="11">
        <v>0.78665600648193623</v>
      </c>
      <c r="F66" s="11">
        <f t="shared" ref="F66:F89" si="51">SUM(D66:E66)</f>
        <v>1.6089609003023426</v>
      </c>
      <c r="G66" s="200">
        <f t="shared" ref="G66:G89" si="52">IF(B66&gt;0,(1+(E66/B66))^(1/($C$6-$B$6))-1,0)</f>
        <v>4.6218892772831532E-2</v>
      </c>
      <c r="I66" s="11" t="str">
        <f>I55</f>
        <v>Administrative and secretarial occupations</v>
      </c>
      <c r="J66" s="11">
        <v>1.9468121719227391</v>
      </c>
      <c r="K66" s="11">
        <v>2.2825733888955755</v>
      </c>
      <c r="L66" s="11">
        <v>0.33576121697283656</v>
      </c>
      <c r="M66" s="11">
        <v>1.123580099011777</v>
      </c>
      <c r="N66" s="11">
        <v>1.4593413159846138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2.5064851679874351</v>
      </c>
      <c r="C67" s="11">
        <v>3.8755247486804842</v>
      </c>
      <c r="D67" s="11">
        <f t="shared" si="50"/>
        <v>1.3690395806930491</v>
      </c>
      <c r="E67" s="11">
        <v>1.3560898388051499</v>
      </c>
      <c r="F67" s="11">
        <f t="shared" si="51"/>
        <v>2.7251294194981988</v>
      </c>
      <c r="G67" s="200">
        <f t="shared" si="52"/>
        <v>2.9249787011645267E-2</v>
      </c>
      <c r="I67" s="11" t="str">
        <f t="shared" ref="I67:I71" si="53">I56</f>
        <v>Skilled trades occupations</v>
      </c>
      <c r="J67" s="11">
        <v>1.7087569441761241</v>
      </c>
      <c r="K67" s="11">
        <v>2.4608400552661904</v>
      </c>
      <c r="L67" s="11">
        <v>0.7520831110900662</v>
      </c>
      <c r="M67" s="11">
        <v>1.0245628641982478</v>
      </c>
      <c r="N67" s="11">
        <v>1.7766459752883141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2.1065955142409374</v>
      </c>
      <c r="C68" s="11">
        <v>3.3668617539810346</v>
      </c>
      <c r="D68" s="11">
        <f t="shared" si="50"/>
        <v>1.2602662397400972</v>
      </c>
      <c r="E68" s="11">
        <v>1.4594875966543168</v>
      </c>
      <c r="F68" s="11">
        <f t="shared" si="51"/>
        <v>2.719753836394414</v>
      </c>
      <c r="G68" s="200">
        <f t="shared" si="52"/>
        <v>3.5716003927194873E-2</v>
      </c>
      <c r="I68" s="11" t="str">
        <f t="shared" si="53"/>
        <v>Caring, leisure and other service occupations</v>
      </c>
      <c r="J68" s="11">
        <v>1.5641644916396216</v>
      </c>
      <c r="K68" s="11">
        <v>2.3454679111742682</v>
      </c>
      <c r="L68" s="11">
        <v>0.78130341953464633</v>
      </c>
      <c r="M68" s="11">
        <v>1.2068442399058923</v>
      </c>
      <c r="N68" s="11">
        <v>1.988147659440539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5.8526266949043659</v>
      </c>
      <c r="C69" s="11">
        <v>8.8807962357996502</v>
      </c>
      <c r="D69" s="11">
        <f t="shared" ref="D69" si="54">C69-B69</f>
        <v>3.0281695408952842</v>
      </c>
      <c r="E69" s="11">
        <v>3.8617309592804525</v>
      </c>
      <c r="F69" s="11">
        <f t="shared" ref="F69" si="55">SUM(D69:E69)</f>
        <v>6.8899005001757363</v>
      </c>
      <c r="G69" s="200">
        <f t="shared" si="52"/>
        <v>3.4358015686489329E-2</v>
      </c>
      <c r="I69" s="11" t="str">
        <f t="shared" si="53"/>
        <v>Sales and customer service occupations</v>
      </c>
      <c r="J69" s="11">
        <v>1.0320077787309372</v>
      </c>
      <c r="K69" s="11">
        <v>1.4991151114585302</v>
      </c>
      <c r="L69" s="11">
        <v>0.46710733272759286</v>
      </c>
      <c r="M69" s="11">
        <v>0.60763451963949877</v>
      </c>
      <c r="N69" s="11">
        <v>1.0747418523670915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2.9395475388600367</v>
      </c>
      <c r="C70" s="11">
        <v>4.584717964465816</v>
      </c>
      <c r="D70" s="11">
        <f t="shared" si="50"/>
        <v>1.6451704256057793</v>
      </c>
      <c r="E70" s="11">
        <v>1.9615912158973798</v>
      </c>
      <c r="F70" s="11">
        <f t="shared" si="51"/>
        <v>3.6067616415031591</v>
      </c>
      <c r="G70" s="200">
        <f t="shared" si="52"/>
        <v>3.4668198049871757E-2</v>
      </c>
      <c r="I70" s="11" t="str">
        <f t="shared" si="53"/>
        <v>Process, plant and machine operatives</v>
      </c>
      <c r="J70" s="11">
        <v>0.72410473797640895</v>
      </c>
      <c r="K70" s="11">
        <v>1.3560988393035487</v>
      </c>
      <c r="L70" s="11">
        <v>0.63199410132713962</v>
      </c>
      <c r="M70" s="11">
        <v>0.59233848588636961</v>
      </c>
      <c r="N70" s="11">
        <v>1.2243325872135093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0.54382764369205561</v>
      </c>
      <c r="C71" s="11">
        <v>0.71718825099180661</v>
      </c>
      <c r="D71" s="11">
        <f t="shared" si="50"/>
        <v>0.173360607299751</v>
      </c>
      <c r="E71" s="11">
        <v>0.27313563495627258</v>
      </c>
      <c r="F71" s="11">
        <f t="shared" si="51"/>
        <v>0.44649624225602358</v>
      </c>
      <c r="G71" s="200">
        <f t="shared" si="52"/>
        <v>2.7502176332613537E-2</v>
      </c>
      <c r="I71" s="11" t="str">
        <f t="shared" si="53"/>
        <v>Elementary occupations</v>
      </c>
      <c r="J71" s="11">
        <v>1.1845736876109629</v>
      </c>
      <c r="K71" s="11">
        <v>2.0230636526530961</v>
      </c>
      <c r="L71" s="11">
        <v>0.83848996504213313</v>
      </c>
      <c r="M71" s="11">
        <v>0.94115228001656592</v>
      </c>
      <c r="N71" s="11">
        <v>1.7796422450586993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0.53294578994386355</v>
      </c>
      <c r="C72" s="11">
        <v>0.94623974475271255</v>
      </c>
      <c r="D72" s="11">
        <f t="shared" si="50"/>
        <v>0.41329395480884901</v>
      </c>
      <c r="E72" s="11">
        <v>0.43067886921351062</v>
      </c>
      <c r="F72" s="11">
        <f t="shared" si="51"/>
        <v>0.84397282402235962</v>
      </c>
      <c r="G72" s="200">
        <f t="shared" si="52"/>
        <v>4.0275390474293404E-2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0.12913008557974029</v>
      </c>
      <c r="C73" s="11">
        <v>0.26610655465666389</v>
      </c>
      <c r="D73" s="11">
        <f t="shared" si="50"/>
        <v>0.1369764690769236</v>
      </c>
      <c r="E73" s="11">
        <v>6.765646608251058E-2</v>
      </c>
      <c r="F73" s="11">
        <f t="shared" si="51"/>
        <v>0.20463293515943418</v>
      </c>
      <c r="G73" s="200">
        <f t="shared" si="52"/>
        <v>2.8484770357053657E-2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0.55259208269329274</v>
      </c>
      <c r="C74" s="11">
        <v>0.75622157682008961</v>
      </c>
      <c r="D74" s="11">
        <f t="shared" ref="D74:D75" si="56">C74-B74</f>
        <v>0.20362949412679687</v>
      </c>
      <c r="E74" s="11">
        <v>0.31978831808729336</v>
      </c>
      <c r="F74" s="11">
        <f t="shared" ref="F74:F75" si="57">SUM(D74:E74)</f>
        <v>0.52341781221409023</v>
      </c>
      <c r="G74" s="200">
        <f t="shared" si="52"/>
        <v>3.0908410556049537E-2</v>
      </c>
      <c r="I74" s="11" t="str">
        <f>I63</f>
        <v>Managers, directors and senior officials</v>
      </c>
      <c r="J74" s="11">
        <f t="array" ref="J74:J82">MMULT(aggregation!$B$13:$AA$21,B181:B206)</f>
        <v>4.8997464164185409</v>
      </c>
      <c r="K74" s="11">
        <f t="array" ref="K74:K82">MMULT(aggregation!$B$13:$AA$21,C181:C206)</f>
        <v>4.5345438774444125</v>
      </c>
      <c r="L74" s="11">
        <f t="array" ref="L74:L82">MMULT(aggregation!$B$13:$AA$21,D181:D206)</f>
        <v>-0.36520253897412891</v>
      </c>
      <c r="M74" s="11">
        <f t="array" ref="M74:M82">MMULT(aggregation!$B$13:$AA$21,E181:E206)</f>
        <v>2.0929828280154723</v>
      </c>
      <c r="N74" s="11">
        <f t="array" ref="N74:N82">MMULT(aggregation!$B$13:$AA$21,F181:F206)</f>
        <v>1.7277802890413432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1.6798689282531667</v>
      </c>
      <c r="C75" s="11">
        <v>2.3971439629188964</v>
      </c>
      <c r="D75" s="11">
        <f t="shared" si="56"/>
        <v>0.71727503466572973</v>
      </c>
      <c r="E75" s="11">
        <v>1.0551471357397042</v>
      </c>
      <c r="F75" s="11">
        <f t="shared" si="57"/>
        <v>1.7724221704054339</v>
      </c>
      <c r="G75" s="200">
        <f t="shared" si="52"/>
        <v>3.3028489555550156E-2</v>
      </c>
      <c r="I75" s="11" t="str">
        <f>I64</f>
        <v>Professional occupations</v>
      </c>
      <c r="J75" s="11">
        <v>6.1891443639246537</v>
      </c>
      <c r="K75" s="11">
        <v>6.0567289864588369</v>
      </c>
      <c r="L75" s="11">
        <v>-0.13241537746581677</v>
      </c>
      <c r="M75" s="11">
        <v>2.4804520732388529</v>
      </c>
      <c r="N75" s="11">
        <v>2.3480366957730361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1.5229545095272008</v>
      </c>
      <c r="C76" s="11">
        <v>2.4073598432186691</v>
      </c>
      <c r="D76" s="11">
        <f t="shared" si="50"/>
        <v>0.88440533369146834</v>
      </c>
      <c r="E76" s="11">
        <v>1.0574047486189724</v>
      </c>
      <c r="F76" s="11">
        <f t="shared" si="51"/>
        <v>1.9418100823104407</v>
      </c>
      <c r="G76" s="200">
        <f t="shared" si="52"/>
        <v>3.5776888589990508E-2</v>
      </c>
      <c r="I76" s="11" t="str">
        <f>I65</f>
        <v>Associate professional occupations</v>
      </c>
      <c r="J76" s="11">
        <v>6.0343069799619089</v>
      </c>
      <c r="K76" s="11">
        <v>5.0954477112450052</v>
      </c>
      <c r="L76" s="11">
        <v>-0.93885926871690395</v>
      </c>
      <c r="M76" s="11">
        <v>2.2321601870847525</v>
      </c>
      <c r="N76" s="11">
        <v>1.2933009183678483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0.23992550677403787</v>
      </c>
      <c r="C77" s="11">
        <v>0.5852434586187546</v>
      </c>
      <c r="D77" s="11">
        <f t="shared" si="50"/>
        <v>0.3453179518447167</v>
      </c>
      <c r="E77" s="11">
        <v>0.25563992709912964</v>
      </c>
      <c r="F77" s="11">
        <f t="shared" si="51"/>
        <v>0.60095787894384634</v>
      </c>
      <c r="G77" s="200">
        <f t="shared" si="52"/>
        <v>4.9546389653272849E-2</v>
      </c>
      <c r="I77" s="11" t="str">
        <f>I66</f>
        <v>Administrative and secretarial occupations</v>
      </c>
      <c r="J77" s="11">
        <v>6.8569422168867993</v>
      </c>
      <c r="K77" s="11">
        <v>4.7913401728293543</v>
      </c>
      <c r="L77" s="11">
        <v>-2.065602044057445</v>
      </c>
      <c r="M77" s="11">
        <v>2.6522932083974062</v>
      </c>
      <c r="N77" s="11">
        <v>0.58669116433996105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4.5974844262846877E-2</v>
      </c>
      <c r="C78" s="11">
        <v>6.7251884972316975E-2</v>
      </c>
      <c r="D78" s="11">
        <f t="shared" si="50"/>
        <v>2.1277040709470098E-2</v>
      </c>
      <c r="E78" s="11">
        <v>2.7753103992058169E-2</v>
      </c>
      <c r="F78" s="11">
        <f t="shared" si="51"/>
        <v>4.9030144701528264E-2</v>
      </c>
      <c r="G78" s="200">
        <f t="shared" si="52"/>
        <v>3.1986759858711578E-2</v>
      </c>
      <c r="I78" s="11" t="str">
        <f t="shared" ref="I78:I82" si="58">I67</f>
        <v>Skilled trades occupations</v>
      </c>
      <c r="J78" s="11">
        <v>9.4499367296465451</v>
      </c>
      <c r="K78" s="11">
        <v>8.0643001885643422</v>
      </c>
      <c r="L78" s="11">
        <v>-1.3856365410822036</v>
      </c>
      <c r="M78" s="11">
        <v>3.3368390401366059</v>
      </c>
      <c r="N78" s="11">
        <v>1.9512024990544021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0.16115674588458809</v>
      </c>
      <c r="C79" s="11">
        <v>0.32198295618773892</v>
      </c>
      <c r="D79" s="11">
        <f t="shared" si="50"/>
        <v>0.16082621030315083</v>
      </c>
      <c r="E79" s="11">
        <v>0.12004228435616172</v>
      </c>
      <c r="F79" s="11">
        <f t="shared" si="51"/>
        <v>0.28086849465931257</v>
      </c>
      <c r="G79" s="200">
        <f t="shared" si="52"/>
        <v>3.7809611713846669E-2</v>
      </c>
      <c r="I79" s="11" t="str">
        <f t="shared" si="58"/>
        <v>Caring, leisure and other service occupations</v>
      </c>
      <c r="J79" s="11">
        <v>8.8924015598397244</v>
      </c>
      <c r="K79" s="11">
        <v>11.020948991513043</v>
      </c>
      <c r="L79" s="11">
        <v>2.1285474316733195</v>
      </c>
      <c r="M79" s="11">
        <v>5.4312290975912143</v>
      </c>
      <c r="N79" s="11">
        <v>7.5597765292645329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6.0226578352021713E-2</v>
      </c>
      <c r="C80" s="11">
        <v>0.10177950227172176</v>
      </c>
      <c r="D80" s="11">
        <f t="shared" ref="D80" si="59">C80-B80</f>
        <v>4.1552923919700051E-2</v>
      </c>
      <c r="E80" s="11">
        <v>4.3756545307344089E-2</v>
      </c>
      <c r="F80" s="11">
        <f t="shared" ref="F80" si="60">SUM(D80:E80)</f>
        <v>8.5309469227044132E-2</v>
      </c>
      <c r="G80" s="200">
        <f t="shared" si="52"/>
        <v>3.7078532841135159E-2</v>
      </c>
      <c r="I80" s="11" t="str">
        <f t="shared" si="58"/>
        <v>Sales and customer service occupations</v>
      </c>
      <c r="J80" s="11">
        <v>7.0080133015618458</v>
      </c>
      <c r="K80" s="11">
        <v>7.2746498753091586</v>
      </c>
      <c r="L80" s="11">
        <v>0.26663657374731264</v>
      </c>
      <c r="M80" s="11">
        <v>3.2402660965414851</v>
      </c>
      <c r="N80" s="11">
        <v>3.5069026702887975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0.17600845635980739</v>
      </c>
      <c r="C81" s="11">
        <v>0.30460496737927029</v>
      </c>
      <c r="D81" s="11">
        <f t="shared" si="50"/>
        <v>0.1285965110194629</v>
      </c>
      <c r="E81" s="11">
        <v>0.13607786502033647</v>
      </c>
      <c r="F81" s="11">
        <f t="shared" si="51"/>
        <v>0.26467437603979937</v>
      </c>
      <c r="G81" s="200">
        <f t="shared" si="52"/>
        <v>3.8921530583070796E-2</v>
      </c>
      <c r="I81" s="11" t="str">
        <f t="shared" si="58"/>
        <v>Process, plant and machine operatives</v>
      </c>
      <c r="J81" s="11">
        <v>4.1800542007512727</v>
      </c>
      <c r="K81" s="11">
        <v>5.1201839543145518</v>
      </c>
      <c r="L81" s="11">
        <v>0.9401297535632791</v>
      </c>
      <c r="M81" s="11">
        <v>2.0984259823633398</v>
      </c>
      <c r="N81" s="11">
        <v>3.0385557359266189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0.70481903688792436</v>
      </c>
      <c r="C82" s="11">
        <v>1.4291308871097554</v>
      </c>
      <c r="D82" s="11">
        <f t="shared" si="50"/>
        <v>0.72431185022183109</v>
      </c>
      <c r="E82" s="11">
        <v>0.65210589728587987</v>
      </c>
      <c r="F82" s="11">
        <f t="shared" si="51"/>
        <v>1.3764177475077108</v>
      </c>
      <c r="G82" s="200">
        <f t="shared" si="52"/>
        <v>4.4636540811302083E-2</v>
      </c>
      <c r="I82" s="11" t="str">
        <f t="shared" si="58"/>
        <v>Elementary occupations</v>
      </c>
      <c r="J82" s="11">
        <v>5.8146633511117507</v>
      </c>
      <c r="K82" s="11">
        <v>5.8401385193007647</v>
      </c>
      <c r="L82" s="11">
        <v>2.5475168189014186E-2</v>
      </c>
      <c r="M82" s="11">
        <v>2.772251997331054</v>
      </c>
      <c r="N82" s="11">
        <v>2.7977271655200684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0.12416763313382097</v>
      </c>
      <c r="C83" s="11">
        <v>0.22445216617296265</v>
      </c>
      <c r="D83" s="11">
        <f t="shared" ref="D83:D84" si="61">C83-B83</f>
        <v>0.10028453303914169</v>
      </c>
      <c r="E83" s="11">
        <v>0.10133304432254817</v>
      </c>
      <c r="F83" s="11">
        <f t="shared" ref="F83:F84" si="62">SUM(D83:E83)</f>
        <v>0.20161757736168984</v>
      </c>
      <c r="G83" s="200">
        <f t="shared" si="52"/>
        <v>4.0581171021096818E-2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9.4300521579479199E-3</v>
      </c>
      <c r="C84" s="11">
        <v>1.2552416024450112E-2</v>
      </c>
      <c r="D84" s="11">
        <f t="shared" si="61"/>
        <v>3.1223638665021924E-3</v>
      </c>
      <c r="E84" s="11">
        <v>5.4764507825081849E-3</v>
      </c>
      <c r="F84" s="11">
        <f t="shared" si="62"/>
        <v>8.5988146490103765E-3</v>
      </c>
      <c r="G84" s="200">
        <f t="shared" si="52"/>
        <v>3.0997103133157289E-2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0.59806698360378674</v>
      </c>
      <c r="C85" s="11">
        <v>1.0003117163521722</v>
      </c>
      <c r="D85" s="11">
        <f t="shared" si="50"/>
        <v>0.40224473274838546</v>
      </c>
      <c r="E85" s="11">
        <v>0.39709772145528432</v>
      </c>
      <c r="F85" s="11">
        <f t="shared" si="51"/>
        <v>0.79934245420366978</v>
      </c>
      <c r="G85" s="200">
        <f t="shared" si="52"/>
        <v>3.4529809390923649E-2</v>
      </c>
      <c r="I85" s="11" t="str">
        <f>I74</f>
        <v>Managers, directors and senior officials</v>
      </c>
      <c r="J85" s="11">
        <f t="array" ref="J85:J93">MMULT(aggregation!$B$13:$AA$21,B210:B235)</f>
        <v>4.2678228702449905</v>
      </c>
      <c r="K85" s="11">
        <f t="array" ref="K85:K93">MMULT(aggregation!$B$13:$AA$21,C210:C235)</f>
        <v>3.6631524424062318</v>
      </c>
      <c r="L85" s="11">
        <f t="array" ref="L85:L93">MMULT(aggregation!$B$13:$AA$21,D210:D235)</f>
        <v>-0.60467042783875846</v>
      </c>
      <c r="M85" s="11">
        <f t="array" ref="M85:M93">MMULT(aggregation!$B$13:$AA$21,E210:E235)</f>
        <v>1.9512231536243279</v>
      </c>
      <c r="N85" s="11">
        <f t="array" ref="N85:N93">MMULT(aggregation!$B$13:$AA$21,F210:F235)</f>
        <v>1.3465527257855694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0.16211732488609609</v>
      </c>
      <c r="C86" s="11">
        <v>0.36705819690886426</v>
      </c>
      <c r="D86" s="11">
        <f t="shared" si="50"/>
        <v>0.20494087202276817</v>
      </c>
      <c r="E86" s="11">
        <v>0.13966815235720761</v>
      </c>
      <c r="F86" s="11">
        <f t="shared" si="51"/>
        <v>0.34460902437997576</v>
      </c>
      <c r="G86" s="200">
        <f t="shared" si="52"/>
        <v>4.2296454620121882E-2</v>
      </c>
      <c r="I86" s="11" t="str">
        <f>I75</f>
        <v>Professional occupations</v>
      </c>
      <c r="J86" s="11">
        <v>4.0962753863570054</v>
      </c>
      <c r="K86" s="11">
        <v>3.433922516747514</v>
      </c>
      <c r="L86" s="11">
        <v>-0.66235286960949091</v>
      </c>
      <c r="M86" s="11">
        <v>1.5051220893763062</v>
      </c>
      <c r="N86" s="11">
        <v>0.84276921976681529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0.10868267965618733</v>
      </c>
      <c r="C87" s="11">
        <v>0.2913234095528745</v>
      </c>
      <c r="D87" s="11">
        <f t="shared" ref="D87:D88" si="63">C87-B87</f>
        <v>0.18264072989668717</v>
      </c>
      <c r="E87" s="11">
        <v>0.10364622996872201</v>
      </c>
      <c r="F87" s="11">
        <f t="shared" ref="F87:F88" si="64">SUM(D87:E87)</f>
        <v>0.2862869598654092</v>
      </c>
      <c r="G87" s="200">
        <f t="shared" si="52"/>
        <v>4.5658613959230765E-2</v>
      </c>
      <c r="I87" s="11" t="str">
        <f>I76</f>
        <v>Associate professional occupations</v>
      </c>
      <c r="J87" s="11">
        <v>4.5450813831327537</v>
      </c>
      <c r="K87" s="11">
        <v>3.355980926042414</v>
      </c>
      <c r="L87" s="11">
        <v>-1.1891004570903392</v>
      </c>
      <c r="M87" s="11">
        <v>1.5070207198361754</v>
      </c>
      <c r="N87" s="11">
        <v>0.31792026274583629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0.14457529296365373</v>
      </c>
      <c r="C88" s="11">
        <v>0.27032207213238713</v>
      </c>
      <c r="D88" s="11">
        <f t="shared" si="63"/>
        <v>0.12574677916873339</v>
      </c>
      <c r="E88" s="11">
        <v>0.13462967907648576</v>
      </c>
      <c r="F88" s="11">
        <f t="shared" si="64"/>
        <v>0.26037645824521916</v>
      </c>
      <c r="G88" s="200">
        <f t="shared" si="52"/>
        <v>4.4853185530732365E-2</v>
      </c>
      <c r="I88" s="11" t="str">
        <f>I77</f>
        <v>Administrative and secretarial occupations</v>
      </c>
      <c r="J88" s="11">
        <v>7.1629019859567951</v>
      </c>
      <c r="K88" s="11">
        <v>4.215219919019364</v>
      </c>
      <c r="L88" s="11">
        <v>-2.9476820669374311</v>
      </c>
      <c r="M88" s="11">
        <v>2.4195655332912707</v>
      </c>
      <c r="N88" s="11">
        <v>-0.52811653364616018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6.6330015138757525E-2</v>
      </c>
      <c r="C89" s="11">
        <v>0.11441755499570321</v>
      </c>
      <c r="D89" s="11">
        <f t="shared" si="50"/>
        <v>4.808753985694568E-2</v>
      </c>
      <c r="E89" s="11">
        <v>4.3222497625985457E-2</v>
      </c>
      <c r="F89" s="11">
        <f t="shared" si="51"/>
        <v>9.1310037482931136E-2</v>
      </c>
      <c r="G89" s="200">
        <f t="shared" si="52"/>
        <v>3.4016533782751379E-2</v>
      </c>
      <c r="I89" s="11" t="str">
        <f t="shared" ref="I89:I93" si="65">I78</f>
        <v>Skilled trades occupations</v>
      </c>
      <c r="J89" s="11">
        <v>7.93721895247959</v>
      </c>
      <c r="K89" s="11">
        <v>7.0387711389130025</v>
      </c>
      <c r="L89" s="11">
        <v>-0.89844781356658643</v>
      </c>
      <c r="M89" s="11">
        <v>3.1201158405746661</v>
      </c>
      <c r="N89" s="11">
        <v>2.2216680270080795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0.5983523962620092</v>
      </c>
      <c r="C90" s="11">
        <v>1.2438576679017601</v>
      </c>
      <c r="D90" s="11">
        <f t="shared" ref="D90" si="66">C90-B90</f>
        <v>0.64550527163975091</v>
      </c>
      <c r="E90" s="11">
        <v>0.55805159006139826</v>
      </c>
      <c r="F90" s="11">
        <f t="shared" ref="F90" si="67">SUM(D90:E90)</f>
        <v>1.2035568617011492</v>
      </c>
      <c r="G90" s="200">
        <f t="shared" ref="G90:G91" si="68">IF(B90&gt;0,(1+(E90/B90))^(1/($C$6-$B$6))-1,0)</f>
        <v>4.4905069843171441E-2</v>
      </c>
      <c r="I90" s="11" t="str">
        <f t="shared" si="65"/>
        <v>Caring, leisure and other service occupations</v>
      </c>
      <c r="J90" s="11">
        <v>6.3132794731733464</v>
      </c>
      <c r="K90" s="11">
        <v>5.7135554691008519</v>
      </c>
      <c r="L90" s="11">
        <v>-0.5997240040724946</v>
      </c>
      <c r="M90" s="11">
        <v>2.988667097746367</v>
      </c>
      <c r="N90" s="11">
        <v>2.3889430936738725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24.191352456371654</v>
      </c>
      <c r="C91" s="11">
        <f t="shared" ref="C91:F91" si="69">SUM(C65:C90)</f>
        <v>38.623451570762164</v>
      </c>
      <c r="D91" s="11">
        <f t="shared" si="69"/>
        <v>14.432099114390518</v>
      </c>
      <c r="E91" s="11">
        <f t="shared" si="69"/>
        <v>16.504654085427298</v>
      </c>
      <c r="F91" s="11">
        <f t="shared" si="69"/>
        <v>30.936753199817822</v>
      </c>
      <c r="G91" s="200">
        <f t="shared" si="68"/>
        <v>3.5283859014087815E-2</v>
      </c>
      <c r="I91" s="11" t="str">
        <f t="shared" si="65"/>
        <v>Sales and customer service occupations</v>
      </c>
      <c r="J91" s="11">
        <v>6.416240573399425</v>
      </c>
      <c r="K91" s="11">
        <v>5.693509124024005</v>
      </c>
      <c r="L91" s="11">
        <v>-0.72273144937542044</v>
      </c>
      <c r="M91" s="11">
        <v>2.842892378470391</v>
      </c>
      <c r="N91" s="11">
        <v>2.1201609290949706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5.9917592559364934</v>
      </c>
      <c r="K92" s="11">
        <v>6.720097470938267</v>
      </c>
      <c r="L92" s="11">
        <v>0.7283382150017732</v>
      </c>
      <c r="M92" s="11">
        <v>3.1874380859177798</v>
      </c>
      <c r="N92" s="11">
        <v>3.915776300919553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8.7113868514114792</v>
      </c>
      <c r="K93" s="11">
        <v>8.4038687939000649</v>
      </c>
      <c r="L93" s="11">
        <v>-0.30751805751141459</v>
      </c>
      <c r="M93" s="11">
        <v>4.1254046424061706</v>
      </c>
      <c r="N93" s="11">
        <v>3.8178865848947563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4.5574027591547193</v>
      </c>
      <c r="C94" s="11">
        <v>5.5872509579487968</v>
      </c>
      <c r="D94" s="11">
        <f>C94-B94</f>
        <v>1.0298481987940775</v>
      </c>
      <c r="E94" s="11">
        <v>2.762085123561572</v>
      </c>
      <c r="F94" s="11">
        <f>SUM(D94:E94)</f>
        <v>3.7919333223556495</v>
      </c>
      <c r="G94" s="200">
        <f>IF(B94&gt;0,(1+(E94/B94))^(1/($C$6-$B$6))-1,0)</f>
        <v>3.2089957674800829E-2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1.9900533813866079</v>
      </c>
      <c r="C95" s="11">
        <v>3.7784926650418389</v>
      </c>
      <c r="D95" s="11">
        <f t="shared" ref="D95:D118" si="72">C95-B95</f>
        <v>1.788439283655231</v>
      </c>
      <c r="E95" s="11">
        <v>1.8439397920054543</v>
      </c>
      <c r="F95" s="11">
        <f t="shared" ref="F95:F118" si="73">SUM(D95:E95)</f>
        <v>3.6323790756606851</v>
      </c>
      <c r="G95" s="200">
        <f t="shared" ref="G95:G120" si="74">IF(B95&gt;0,(1+(E95/B95))^(1/($C$6-$B$6))-1,0)</f>
        <v>4.4685998186122289E-2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4.6481288038780635</v>
      </c>
      <c r="C96" s="11">
        <v>5.6076094750375134</v>
      </c>
      <c r="D96" s="11">
        <f t="shared" si="72"/>
        <v>0.9594806711594499</v>
      </c>
      <c r="E96" s="11">
        <v>1.9562636149833796</v>
      </c>
      <c r="F96" s="11">
        <f t="shared" si="73"/>
        <v>2.9157442861428295</v>
      </c>
      <c r="G96" s="200">
        <f t="shared" si="74"/>
        <v>2.3694369029809703E-2</v>
      </c>
      <c r="I96" s="11" t="str">
        <f>I85</f>
        <v>Managers, directors and senior officials</v>
      </c>
      <c r="J96" s="11">
        <f t="array" ref="J96:J104">MMULT(aggregation!$B$13:$AA$21,B239:B264)</f>
        <v>2.8232726926055398</v>
      </c>
      <c r="K96" s="11">
        <f t="array" ref="K96:K104">MMULT(aggregation!$B$13:$AA$21,C239:C264)</f>
        <v>1.9275754261632501</v>
      </c>
      <c r="L96" s="11">
        <f t="array" ref="L96:L104">MMULT(aggregation!$B$13:$AA$21,D239:D264)</f>
        <v>-0.89569726644228964</v>
      </c>
      <c r="M96" s="11">
        <f t="array" ref="M96:M104">MMULT(aggregation!$B$13:$AA$21,E239:E264)</f>
        <v>1.1152420522872741</v>
      </c>
      <c r="N96" s="11">
        <f t="array" ref="N96:N104">MMULT(aggregation!$B$13:$AA$21,F239:F264)</f>
        <v>0.21954478584498449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4.3498304438546675</v>
      </c>
      <c r="C97" s="11">
        <v>6.057060138197075</v>
      </c>
      <c r="D97" s="11">
        <f t="shared" si="72"/>
        <v>1.7072296943424075</v>
      </c>
      <c r="E97" s="11">
        <v>2.9897833541990591</v>
      </c>
      <c r="F97" s="11">
        <f t="shared" si="73"/>
        <v>4.6970130485414661</v>
      </c>
      <c r="G97" s="200">
        <f t="shared" si="74"/>
        <v>3.5491946012692566E-2</v>
      </c>
      <c r="I97" s="11" t="str">
        <f>I86</f>
        <v>Professional occupations</v>
      </c>
      <c r="J97" s="11">
        <v>2.4903345195123858</v>
      </c>
      <c r="K97" s="11">
        <v>1.6696772042681953</v>
      </c>
      <c r="L97" s="11">
        <v>-0.8206573152441905</v>
      </c>
      <c r="M97" s="11">
        <v>0.82006059504695483</v>
      </c>
      <c r="N97" s="11">
        <v>-5.9672019723575054E-4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3.2537943358010764</v>
      </c>
      <c r="C98" s="11">
        <v>2.6459704016254926</v>
      </c>
      <c r="D98" s="11">
        <f t="shared" ref="D98" si="75">C98-B98</f>
        <v>-0.60782393417558378</v>
      </c>
      <c r="E98" s="11">
        <v>1.5211128324506518</v>
      </c>
      <c r="F98" s="11">
        <f t="shared" ref="F98" si="76">SUM(D98:E98)</f>
        <v>0.91328889827506798</v>
      </c>
      <c r="G98" s="200">
        <f t="shared" si="74"/>
        <v>2.5899903399247304E-2</v>
      </c>
      <c r="I98" s="11" t="str">
        <f>I87</f>
        <v>Associate professional occupations</v>
      </c>
      <c r="J98" s="11">
        <v>2.5572587510338778</v>
      </c>
      <c r="K98" s="11">
        <v>1.4032116881577728</v>
      </c>
      <c r="L98" s="11">
        <v>-1.1540470628761048</v>
      </c>
      <c r="M98" s="11">
        <v>0.71018627409718427</v>
      </c>
      <c r="N98" s="11">
        <v>-0.4438607887789206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5.2248891095625059</v>
      </c>
      <c r="C99" s="11">
        <v>6.8443812371209169</v>
      </c>
      <c r="D99" s="11">
        <f t="shared" si="72"/>
        <v>1.6194921275584111</v>
      </c>
      <c r="E99" s="11">
        <v>3.1435033419652951</v>
      </c>
      <c r="F99" s="11">
        <f t="shared" si="73"/>
        <v>4.7629954695237062</v>
      </c>
      <c r="G99" s="200">
        <f t="shared" si="74"/>
        <v>3.1900122702382738E-2</v>
      </c>
      <c r="I99" s="11" t="str">
        <f>I88</f>
        <v>Administrative and secretarial occupations</v>
      </c>
      <c r="J99" s="11">
        <v>3.8107142542609029</v>
      </c>
      <c r="K99" s="11">
        <v>0.97920222296319581</v>
      </c>
      <c r="L99" s="11">
        <v>-2.8315120312977067</v>
      </c>
      <c r="M99" s="11">
        <v>0.86655607673442292</v>
      </c>
      <c r="N99" s="11">
        <v>-1.964955954563284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1.2155989058884484</v>
      </c>
      <c r="C100" s="11">
        <v>1.3092829624638964</v>
      </c>
      <c r="D100" s="11">
        <f t="shared" si="72"/>
        <v>9.3684056575447983E-2</v>
      </c>
      <c r="E100" s="11">
        <v>0.5282364033643695</v>
      </c>
      <c r="F100" s="11">
        <f t="shared" si="73"/>
        <v>0.62192045993981748</v>
      </c>
      <c r="G100" s="200">
        <f t="shared" si="74"/>
        <v>2.4348363080621827E-2</v>
      </c>
      <c r="I100" s="11" t="str">
        <f t="shared" ref="I100:I104" si="77">I89</f>
        <v>Skilled trades occupations</v>
      </c>
      <c r="J100" s="11">
        <v>4.3746565455727282</v>
      </c>
      <c r="K100" s="11">
        <v>2.7328703080346441</v>
      </c>
      <c r="L100" s="11">
        <v>-1.6417862375380838</v>
      </c>
      <c r="M100" s="11">
        <v>1.4113051455437327</v>
      </c>
      <c r="N100" s="11">
        <v>-0.23048109199435124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1.5565148247130514</v>
      </c>
      <c r="C101" s="11">
        <v>2.3265426030591057</v>
      </c>
      <c r="D101" s="11">
        <f t="shared" si="72"/>
        <v>0.77002777834605429</v>
      </c>
      <c r="E101" s="11">
        <v>1.2245911059585042</v>
      </c>
      <c r="F101" s="11">
        <f t="shared" si="73"/>
        <v>1.9946188843045585</v>
      </c>
      <c r="G101" s="200">
        <f t="shared" si="74"/>
        <v>3.9451630099599955E-2</v>
      </c>
      <c r="I101" s="11" t="str">
        <f t="shared" si="77"/>
        <v>Caring, leisure and other service occupations</v>
      </c>
      <c r="J101" s="11">
        <v>1.7007461334308664</v>
      </c>
      <c r="K101" s="11">
        <v>1.1354941814444464</v>
      </c>
      <c r="L101" s="11">
        <v>-0.5652519519864202</v>
      </c>
      <c r="M101" s="11">
        <v>0.52750483245437751</v>
      </c>
      <c r="N101" s="11">
        <v>-3.77471195320426E-2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0.60139783027462079</v>
      </c>
      <c r="C102" s="11">
        <v>1.1676029304493003</v>
      </c>
      <c r="D102" s="11">
        <f t="shared" si="72"/>
        <v>0.56620510017467951</v>
      </c>
      <c r="E102" s="11">
        <v>0.35256205363566617</v>
      </c>
      <c r="F102" s="11">
        <f t="shared" si="73"/>
        <v>0.91876715381034568</v>
      </c>
      <c r="G102" s="200">
        <f t="shared" si="74"/>
        <v>3.1235567922045071E-2</v>
      </c>
      <c r="I102" s="11" t="str">
        <f t="shared" si="77"/>
        <v>Sales and customer service occupations</v>
      </c>
      <c r="J102" s="11">
        <v>4.1175137774721255</v>
      </c>
      <c r="K102" s="11">
        <v>1.7810010517021602</v>
      </c>
      <c r="L102" s="11">
        <v>-2.3365127257699649</v>
      </c>
      <c r="M102" s="11">
        <v>1.1756237443720539</v>
      </c>
      <c r="N102" s="11">
        <v>-1.1608889813979111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1.1716701560170051</v>
      </c>
      <c r="C103" s="11">
        <v>1.2630001036860719</v>
      </c>
      <c r="D103" s="11">
        <f t="shared" ref="D103:D104" si="78">C103-B103</f>
        <v>9.1329947669066769E-2</v>
      </c>
      <c r="E103" s="11">
        <v>0.56050821697985964</v>
      </c>
      <c r="F103" s="11">
        <f t="shared" ref="F103:F104" si="79">SUM(D103:E103)</f>
        <v>0.65183816464892641</v>
      </c>
      <c r="G103" s="200">
        <f t="shared" si="74"/>
        <v>2.6405923170890633E-2</v>
      </c>
      <c r="I103" s="11" t="str">
        <f t="shared" si="77"/>
        <v>Process, plant and machine operatives</v>
      </c>
      <c r="J103" s="11">
        <v>4.6113872473019999</v>
      </c>
      <c r="K103" s="11">
        <v>2.5899214004994815</v>
      </c>
      <c r="L103" s="11">
        <v>-2.0214658468025184</v>
      </c>
      <c r="M103" s="11">
        <v>1.6447089857266619</v>
      </c>
      <c r="N103" s="11">
        <v>-0.37675686107585649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3.6166045857836471</v>
      </c>
      <c r="C104" s="11">
        <v>4.1239609339769476</v>
      </c>
      <c r="D104" s="11">
        <f t="shared" si="78"/>
        <v>0.50735634819330055</v>
      </c>
      <c r="E104" s="11">
        <v>1.9273501025849251</v>
      </c>
      <c r="F104" s="11">
        <f t="shared" si="79"/>
        <v>2.4347064507782257</v>
      </c>
      <c r="G104" s="200">
        <f t="shared" si="74"/>
        <v>2.8887543993608489E-2</v>
      </c>
      <c r="I104" s="11" t="str">
        <f t="shared" si="77"/>
        <v>Elementary occupations</v>
      </c>
      <c r="J104" s="11">
        <v>7.272242075795301</v>
      </c>
      <c r="K104" s="11">
        <v>4.1549992729644236</v>
      </c>
      <c r="L104" s="11">
        <v>-3.1172428028308774</v>
      </c>
      <c r="M104" s="11">
        <v>2.4368825116066177</v>
      </c>
      <c r="N104" s="11">
        <v>-0.68036029122425989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5.0071797731684429</v>
      </c>
      <c r="C105" s="11">
        <v>6.5050982757832614</v>
      </c>
      <c r="D105" s="11">
        <f t="shared" si="72"/>
        <v>1.4979185026148185</v>
      </c>
      <c r="E105" s="11">
        <v>3.0865806692280771</v>
      </c>
      <c r="F105" s="11">
        <f t="shared" si="73"/>
        <v>4.5844991718428956</v>
      </c>
      <c r="G105" s="200">
        <f t="shared" si="74"/>
        <v>3.2532691134161462E-2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0.75714778859388976</v>
      </c>
      <c r="C106" s="11">
        <v>1.4838817782500093</v>
      </c>
      <c r="D106" s="11">
        <f t="shared" si="72"/>
        <v>0.72673398965611957</v>
      </c>
      <c r="E106" s="11">
        <v>0.75024037544425126</v>
      </c>
      <c r="F106" s="11">
        <f t="shared" si="73"/>
        <v>1.4769743651003708</v>
      </c>
      <c r="G106" s="200">
        <f t="shared" si="74"/>
        <v>4.6974962861127789E-2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0.58798615137613586</v>
      </c>
      <c r="C107" s="11">
        <v>0.97626339894812342</v>
      </c>
      <c r="D107" s="11">
        <f t="shared" si="72"/>
        <v>0.38827724757198756</v>
      </c>
      <c r="E107" s="11">
        <v>0.49749978787878341</v>
      </c>
      <c r="F107" s="11">
        <f t="shared" si="73"/>
        <v>0.88577703545077102</v>
      </c>
      <c r="G107" s="200">
        <f t="shared" si="74"/>
        <v>4.1718732040582074E-2</v>
      </c>
      <c r="I107" s="11" t="str">
        <f>I96</f>
        <v>Managers, directors and senior officials</v>
      </c>
      <c r="J107" s="11">
        <f t="array" ref="J107:J115">MMULT(aggregation!$B$13:$AA$21,B268:B293)</f>
        <v>0.86045550038476293</v>
      </c>
      <c r="K107" s="11">
        <f t="array" ref="K107:K115">MMULT(aggregation!$B$13:$AA$21,C268:C293)</f>
        <v>1.2053565120992897</v>
      </c>
      <c r="L107" s="11">
        <f t="array" ref="L107:L115">MMULT(aggregation!$B$13:$AA$21,D268:D293)</f>
        <v>0.3449010117145267</v>
      </c>
      <c r="M107" s="11">
        <f t="array" ref="M107:M115">MMULT(aggregation!$B$13:$AA$21,E268:E293)</f>
        <v>0.37458835258379453</v>
      </c>
      <c r="N107" s="11">
        <f t="array" ref="N107:N115">MMULT(aggregation!$B$13:$AA$21,F268:F293)</f>
        <v>0.71948936429832122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0.50472408310175043</v>
      </c>
      <c r="C108" s="11">
        <v>0.86000237237931587</v>
      </c>
      <c r="D108" s="11">
        <f t="shared" si="72"/>
        <v>0.35527828927756544</v>
      </c>
      <c r="E108" s="11">
        <v>0.32035924787846526</v>
      </c>
      <c r="F108" s="11">
        <f t="shared" si="73"/>
        <v>0.6756375371560307</v>
      </c>
      <c r="G108" s="200">
        <f t="shared" si="74"/>
        <v>3.3307509710332805E-2</v>
      </c>
      <c r="I108" s="11" t="str">
        <f>I97</f>
        <v>Professional occupations</v>
      </c>
      <c r="J108" s="11">
        <v>0.61753722599149252</v>
      </c>
      <c r="K108" s="11">
        <v>1.0163951439137404</v>
      </c>
      <c r="L108" s="11">
        <v>0.3988579179222479</v>
      </c>
      <c r="M108" s="11">
        <v>0.2942340506816728</v>
      </c>
      <c r="N108" s="11">
        <v>0.69309196860392075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0.26581605982214124</v>
      </c>
      <c r="C109" s="11">
        <v>0.46417679994183997</v>
      </c>
      <c r="D109" s="11">
        <f t="shared" ref="D109" si="80">C109-B109</f>
        <v>0.19836074011969873</v>
      </c>
      <c r="E109" s="11">
        <v>0.18642004480975341</v>
      </c>
      <c r="F109" s="11">
        <f t="shared" ref="F109" si="81">SUM(D109:E109)</f>
        <v>0.38478078492945211</v>
      </c>
      <c r="G109" s="200">
        <f t="shared" si="74"/>
        <v>3.6061655998554043E-2</v>
      </c>
      <c r="I109" s="11" t="str">
        <f>I98</f>
        <v>Associate professional occupations</v>
      </c>
      <c r="J109" s="11">
        <v>0.64050267675389305</v>
      </c>
      <c r="K109" s="11">
        <v>0.9204807833415638</v>
      </c>
      <c r="L109" s="11">
        <v>0.27997810658767081</v>
      </c>
      <c r="M109" s="11">
        <v>0.25153762766372667</v>
      </c>
      <c r="N109" s="11">
        <v>0.53151573425139753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0.45442393381573265</v>
      </c>
      <c r="C110" s="11">
        <v>0.70045392660089845</v>
      </c>
      <c r="D110" s="11">
        <f t="shared" si="72"/>
        <v>0.2460299927851658</v>
      </c>
      <c r="E110" s="11">
        <v>0.33014777841825038</v>
      </c>
      <c r="F110" s="11">
        <f t="shared" si="73"/>
        <v>0.57617777120341618</v>
      </c>
      <c r="G110" s="200">
        <f t="shared" si="74"/>
        <v>3.7078020136778855E-2</v>
      </c>
      <c r="I110" s="11" t="str">
        <f>I99</f>
        <v>Administrative and secretarial occupations</v>
      </c>
      <c r="J110" s="11">
        <v>1.1365206905205956</v>
      </c>
      <c r="K110" s="11">
        <v>1.0203649131177384</v>
      </c>
      <c r="L110" s="11">
        <v>-0.11615577740285715</v>
      </c>
      <c r="M110" s="11">
        <v>0.35357010250663434</v>
      </c>
      <c r="N110" s="11">
        <v>0.23741432510377719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2.2007176366844963</v>
      </c>
      <c r="C111" s="11">
        <v>3.5915931336193001</v>
      </c>
      <c r="D111" s="11">
        <f>C111-B111</f>
        <v>1.3908754969348038</v>
      </c>
      <c r="E111" s="11">
        <v>1.9339769288098636</v>
      </c>
      <c r="F111" s="11">
        <f>SUM(D111:E111)</f>
        <v>3.3248524257446674</v>
      </c>
      <c r="G111" s="200">
        <f t="shared" si="74"/>
        <v>4.2938278069645675E-2</v>
      </c>
      <c r="I111" s="11" t="str">
        <f t="shared" ref="I111:I115" si="82">I100</f>
        <v>Skilled trades occupations</v>
      </c>
      <c r="J111" s="11">
        <v>2.3454107455805318</v>
      </c>
      <c r="K111" s="11">
        <v>1.0516060314642046</v>
      </c>
      <c r="L111" s="11">
        <v>-1.2938047141163276</v>
      </c>
      <c r="M111" s="11">
        <v>0.54218499937400411</v>
      </c>
      <c r="N111" s="11">
        <v>-0.75161971474232359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0.50757913013832068</v>
      </c>
      <c r="C112" s="11">
        <v>0.82423577812565407</v>
      </c>
      <c r="D112" s="11">
        <f t="shared" ref="D112:D113" si="83">C112-B112</f>
        <v>0.3166566479873334</v>
      </c>
      <c r="E112" s="11">
        <v>0.416306141719401</v>
      </c>
      <c r="F112" s="11">
        <f t="shared" ref="F112:F113" si="84">SUM(D112:E112)</f>
        <v>0.73296278970673434</v>
      </c>
      <c r="G112" s="200">
        <f t="shared" si="74"/>
        <v>4.0736898612604655E-2</v>
      </c>
      <c r="I112" s="11" t="str">
        <f t="shared" si="82"/>
        <v>Caring, leisure and other service occupations</v>
      </c>
      <c r="J112" s="11">
        <v>0.64934199905246959</v>
      </c>
      <c r="K112" s="11">
        <v>0.58789791322096485</v>
      </c>
      <c r="L112" s="11">
        <v>-6.1444085831504805E-2</v>
      </c>
      <c r="M112" s="11">
        <v>0.17761627646640643</v>
      </c>
      <c r="N112" s="11">
        <v>0.11617219063490161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4.4205939858134258E-2</v>
      </c>
      <c r="C113" s="11">
        <v>6.5221776941371531E-2</v>
      </c>
      <c r="D113" s="11">
        <f t="shared" si="83"/>
        <v>2.1015837083237274E-2</v>
      </c>
      <c r="E113" s="11">
        <v>3.1550633315954368E-2</v>
      </c>
      <c r="F113" s="11">
        <f t="shared" si="84"/>
        <v>5.2566470399191642E-2</v>
      </c>
      <c r="G113" s="200">
        <f t="shared" si="74"/>
        <v>3.6563660731339542E-2</v>
      </c>
      <c r="I113" s="11" t="str">
        <f t="shared" si="82"/>
        <v>Sales and customer service occupations</v>
      </c>
      <c r="J113" s="11">
        <v>1.8836836173549498</v>
      </c>
      <c r="K113" s="11">
        <v>1.2574412158881771</v>
      </c>
      <c r="L113" s="11">
        <v>-0.62624240146677279</v>
      </c>
      <c r="M113" s="11">
        <v>0.40896054452592184</v>
      </c>
      <c r="N113" s="11">
        <v>-0.21728185694085095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2.5414104519385008</v>
      </c>
      <c r="C114" s="11">
        <v>3.8587186582758766</v>
      </c>
      <c r="D114" s="11">
        <f t="shared" si="72"/>
        <v>1.3173082063373758</v>
      </c>
      <c r="E114" s="11">
        <v>1.7046523358919154</v>
      </c>
      <c r="F114" s="11">
        <f t="shared" si="73"/>
        <v>3.0219605422292912</v>
      </c>
      <c r="G114" s="200">
        <f t="shared" si="74"/>
        <v>3.481037273549048E-2</v>
      </c>
      <c r="I114" s="11" t="str">
        <f t="shared" si="82"/>
        <v>Process, plant and machine operatives</v>
      </c>
      <c r="J114" s="11">
        <v>2.375376920873443</v>
      </c>
      <c r="K114" s="11">
        <v>1.1576857030206937</v>
      </c>
      <c r="L114" s="11">
        <v>-1.217691217852749</v>
      </c>
      <c r="M114" s="11">
        <v>0.57026167278575746</v>
      </c>
      <c r="N114" s="11">
        <v>-0.64742954506699157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0.81377232474012284</v>
      </c>
      <c r="C115" s="11">
        <v>1.6777831556924419</v>
      </c>
      <c r="D115" s="11">
        <f t="shared" si="72"/>
        <v>0.86401083095231901</v>
      </c>
      <c r="E115" s="11">
        <v>0.64472655090723763</v>
      </c>
      <c r="F115" s="11">
        <f t="shared" si="73"/>
        <v>1.5087373818595566</v>
      </c>
      <c r="G115" s="200">
        <f t="shared" si="74"/>
        <v>3.9665291292864557E-2</v>
      </c>
      <c r="I115" s="11" t="str">
        <f t="shared" si="82"/>
        <v>Elementary occupations</v>
      </c>
      <c r="J115" s="11">
        <v>3.5356637330902929</v>
      </c>
      <c r="K115" s="11">
        <v>2.4889563834006356</v>
      </c>
      <c r="L115" s="11">
        <v>-1.0467073496896568</v>
      </c>
      <c r="M115" s="11">
        <v>0.76206496102359922</v>
      </c>
      <c r="N115" s="11">
        <v>-0.28464238866605762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0.26215387002094165</v>
      </c>
      <c r="C116" s="11">
        <v>0.73317580509270286</v>
      </c>
      <c r="D116" s="11">
        <f t="shared" ref="D116:D117" si="85">C116-B116</f>
        <v>0.47102193507176121</v>
      </c>
      <c r="E116" s="11">
        <v>0.26118376175547142</v>
      </c>
      <c r="F116" s="11">
        <f t="shared" ref="F116:F117" si="86">SUM(D116:E116)</f>
        <v>0.73220569682723258</v>
      </c>
      <c r="G116" s="200">
        <f t="shared" si="74"/>
        <v>4.7164826363949697E-2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0.59655198530818898</v>
      </c>
      <c r="C117" s="11">
        <v>1.1710986885626411</v>
      </c>
      <c r="D117" s="11">
        <f t="shared" si="85"/>
        <v>0.57454670325445212</v>
      </c>
      <c r="E117" s="11">
        <v>0.56436446441266797</v>
      </c>
      <c r="F117" s="11">
        <f t="shared" si="86"/>
        <v>1.13891116766712</v>
      </c>
      <c r="G117" s="200">
        <f t="shared" si="74"/>
        <v>4.5386397155126046E-2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0.20628498715001628</v>
      </c>
      <c r="C118" s="11">
        <v>0.25858515488622963</v>
      </c>
      <c r="D118" s="11">
        <f t="shared" si="72"/>
        <v>5.2300167736213349E-2</v>
      </c>
      <c r="E118" s="11">
        <v>0.12323869886293697</v>
      </c>
      <c r="F118" s="11">
        <f t="shared" si="73"/>
        <v>0.1755388665991503</v>
      </c>
      <c r="G118" s="200">
        <f t="shared" si="74"/>
        <v>3.1718617793828674E-2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2.3948659459109054</v>
      </c>
      <c r="C119" s="11">
        <v>4.4030922303959494</v>
      </c>
      <c r="D119" s="11">
        <f t="shared" ref="D119" si="87">C119-B119</f>
        <v>2.008226284485044</v>
      </c>
      <c r="E119" s="11">
        <v>2.1620418600564157</v>
      </c>
      <c r="F119" s="11">
        <f t="shared" ref="F119" si="88">SUM(D119:E119)</f>
        <v>4.1702681445414598</v>
      </c>
      <c r="G119" s="200">
        <f t="shared" si="74"/>
        <v>4.3820773256935563E-2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49.330705197942123</v>
      </c>
      <c r="C120" s="11">
        <f t="shared" ref="C120:F120" si="89">SUM(C94:C119)</f>
        <v>68.284535342102558</v>
      </c>
      <c r="D120" s="11">
        <f t="shared" si="89"/>
        <v>18.953830144160442</v>
      </c>
      <c r="E120" s="11">
        <f t="shared" si="89"/>
        <v>31.823225221078175</v>
      </c>
      <c r="F120" s="11">
        <f t="shared" si="89"/>
        <v>50.77705536523861</v>
      </c>
      <c r="G120" s="200">
        <f t="shared" si="74"/>
        <v>3.3743556710637224E-2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0.94935096151412046</v>
      </c>
      <c r="C123" s="11">
        <v>1.0167044758683856</v>
      </c>
      <c r="D123" s="11">
        <f>C123-B123</f>
        <v>6.7353514354265176E-2</v>
      </c>
      <c r="E123" s="11">
        <v>0.49058091720093744</v>
      </c>
      <c r="F123" s="11">
        <f>SUM(D123:E123)</f>
        <v>0.55793443155520261</v>
      </c>
      <c r="G123" s="200">
        <f>IF(B123&gt;0,(1+(E123/B123))^(1/($C$6-$B$6))-1,0)</f>
        <v>2.8160725066969094E-2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0.59427343173547265</v>
      </c>
      <c r="C124" s="11">
        <v>1.0038559468580175</v>
      </c>
      <c r="D124" s="11">
        <f t="shared" ref="D124:D139" si="92">C124-B124</f>
        <v>0.40958251512254484</v>
      </c>
      <c r="E124" s="11">
        <v>0.50668046779030051</v>
      </c>
      <c r="F124" s="11">
        <f t="shared" ref="F124:F131" si="93">SUM(D124:E124)</f>
        <v>0.91626298291284536</v>
      </c>
      <c r="G124" s="200">
        <f t="shared" ref="G124:G147" si="94">IF(B124&gt;0,(1+(E124/B124))^(1/($C$6-$B$6))-1,0)</f>
        <v>4.1962737231065139E-2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0.50490625947573575</v>
      </c>
      <c r="C125" s="11">
        <v>0.57171438372697958</v>
      </c>
      <c r="D125" s="11">
        <f t="shared" si="92"/>
        <v>6.6808124251243828E-2</v>
      </c>
      <c r="E125" s="11">
        <v>0.19872826325189885</v>
      </c>
      <c r="F125" s="11">
        <f t="shared" si="93"/>
        <v>0.26553638750314268</v>
      </c>
      <c r="G125" s="200">
        <f t="shared" si="94"/>
        <v>2.2372342453055971E-2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1.3838166550295969</v>
      </c>
      <c r="C126" s="11">
        <v>0.29371540021608916</v>
      </c>
      <c r="D126" s="11">
        <f t="shared" si="92"/>
        <v>-1.0901012548135078</v>
      </c>
      <c r="E126" s="11">
        <v>0.26406385192735526</v>
      </c>
      <c r="F126" s="11">
        <f t="shared" si="93"/>
        <v>-0.82603740288615257</v>
      </c>
      <c r="G126" s="200">
        <f t="shared" si="94"/>
        <v>1.1711013005816229E-2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0.29235695991261856</v>
      </c>
      <c r="C127" s="11">
        <v>0.2569517036391078</v>
      </c>
      <c r="D127" s="11">
        <f t="shared" si="92"/>
        <v>-3.5405256273510766E-2</v>
      </c>
      <c r="E127" s="11">
        <v>7.6733324162391148E-2</v>
      </c>
      <c r="F127" s="11">
        <f t="shared" si="93"/>
        <v>4.1328067888880382E-2</v>
      </c>
      <c r="G127" s="200">
        <f>IF(B127&gt;0,(1+(E127/B127))^(1/($C$6-$B$6))-1,0)</f>
        <v>1.5659055644751563E-2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0.4738283177817057</v>
      </c>
      <c r="C128" s="11">
        <v>0.53751224117798213</v>
      </c>
      <c r="D128" s="11">
        <f t="shared" si="92"/>
        <v>6.3683923396276432E-2</v>
      </c>
      <c r="E128" s="11">
        <v>0.1742642136121457</v>
      </c>
      <c r="F128" s="11">
        <f t="shared" si="93"/>
        <v>0.23794813700842213</v>
      </c>
      <c r="G128" s="200">
        <f t="shared" si="94"/>
        <v>2.1098724341659825E-2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0.23580879032446875</v>
      </c>
      <c r="C129" s="11">
        <v>0.30444466294124606</v>
      </c>
      <c r="D129" s="11">
        <f t="shared" si="92"/>
        <v>6.863587261677731E-2</v>
      </c>
      <c r="E129" s="11">
        <v>0.11538817128671923</v>
      </c>
      <c r="F129" s="11">
        <f t="shared" si="93"/>
        <v>0.18402404390349653</v>
      </c>
      <c r="G129" s="200">
        <f t="shared" si="94"/>
        <v>2.6910790434695686E-2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0.78661104143712668</v>
      </c>
      <c r="C130" s="11">
        <v>0.35829574177012974</v>
      </c>
      <c r="D130" s="11">
        <f t="shared" si="92"/>
        <v>-0.42831529966699694</v>
      </c>
      <c r="E130" s="11">
        <v>0.23366551498206475</v>
      </c>
      <c r="F130" s="11">
        <f t="shared" si="93"/>
        <v>-0.19464978468493219</v>
      </c>
      <c r="G130" s="200">
        <f t="shared" si="94"/>
        <v>1.7490878590190384E-2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0.18528922168650072</v>
      </c>
      <c r="C131" s="11">
        <v>0.34911607182664417</v>
      </c>
      <c r="D131" s="11">
        <f t="shared" si="92"/>
        <v>0.16382685014014345</v>
      </c>
      <c r="E131" s="11">
        <v>9.4825096642552065E-2</v>
      </c>
      <c r="F131" s="11">
        <f t="shared" si="93"/>
        <v>0.25865194678269554</v>
      </c>
      <c r="G131" s="200">
        <f t="shared" si="94"/>
        <v>2.7935055021493183E-2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0.15231899669694826</v>
      </c>
      <c r="C132" s="11">
        <v>0.19425311255785446</v>
      </c>
      <c r="D132" s="11">
        <f t="shared" si="92"/>
        <v>4.1934115860906201E-2</v>
      </c>
      <c r="E132" s="11">
        <v>7.6473778046926649E-2</v>
      </c>
      <c r="F132" s="11">
        <f t="shared" ref="F132:F133" si="95">SUM(D132:E132)</f>
        <v>0.11840789390783285</v>
      </c>
      <c r="G132" s="200">
        <f t="shared" si="94"/>
        <v>2.7493813444976922E-2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1.0447213680046168</v>
      </c>
      <c r="C133" s="11">
        <v>1.219808588410461</v>
      </c>
      <c r="D133" s="11">
        <f t="shared" si="92"/>
        <v>0.17508722040584423</v>
      </c>
      <c r="E133" s="11">
        <v>0.52742336753178609</v>
      </c>
      <c r="F133" s="11">
        <f t="shared" si="95"/>
        <v>0.70251058793763033</v>
      </c>
      <c r="G133" s="200">
        <f t="shared" si="94"/>
        <v>2.7620603623643492E-2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1.7303509264253567</v>
      </c>
      <c r="C134" s="11">
        <v>2.0964062326879196</v>
      </c>
      <c r="D134" s="11">
        <f t="shared" si="92"/>
        <v>0.36605530626256289</v>
      </c>
      <c r="E134" s="11">
        <v>1.103102357556637</v>
      </c>
      <c r="F134" s="11">
        <f t="shared" ref="F134:F137" si="96">SUM(D134:E134)</f>
        <v>1.4691576638191999</v>
      </c>
      <c r="G134" s="200">
        <f t="shared" si="94"/>
        <v>3.3424589756702039E-2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0.33695451361970591</v>
      </c>
      <c r="C135" s="11">
        <v>0.44170364483905933</v>
      </c>
      <c r="D135" s="11">
        <f t="shared" si="92"/>
        <v>0.10474913121935342</v>
      </c>
      <c r="E135" s="11">
        <v>0.25793259138271718</v>
      </c>
      <c r="F135" s="11">
        <f t="shared" si="96"/>
        <v>0.3626817226020706</v>
      </c>
      <c r="G135" s="200">
        <f t="shared" si="94"/>
        <v>3.8622081896158011E-2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0.22038503696831294</v>
      </c>
      <c r="C136" s="11">
        <v>0.33307158051058527</v>
      </c>
      <c r="D136" s="11">
        <f t="shared" si="92"/>
        <v>0.11268654354227234</v>
      </c>
      <c r="E136" s="11">
        <v>0.18825515159581249</v>
      </c>
      <c r="F136" s="11">
        <f t="shared" si="96"/>
        <v>0.30094169513808483</v>
      </c>
      <c r="G136" s="200">
        <f t="shared" si="94"/>
        <v>4.2022903390094957E-2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0.18824600788071291</v>
      </c>
      <c r="C137" s="11">
        <v>0.2585605353577759</v>
      </c>
      <c r="D137" s="11">
        <f t="shared" si="92"/>
        <v>7.0314527477062988E-2</v>
      </c>
      <c r="E137" s="11">
        <v>9.3914374395950087E-2</v>
      </c>
      <c r="F137" s="11">
        <f t="shared" si="96"/>
        <v>0.16422890187301309</v>
      </c>
      <c r="G137" s="200">
        <f t="shared" si="94"/>
        <v>2.734903503269992E-2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0.17731835218601846</v>
      </c>
      <c r="C138" s="11">
        <v>0.31570244750897763</v>
      </c>
      <c r="D138" s="11">
        <f t="shared" si="92"/>
        <v>0.13838409532295917</v>
      </c>
      <c r="E138" s="11">
        <v>0.12804379310079975</v>
      </c>
      <c r="F138" s="11">
        <f t="shared" ref="F138" si="97">SUM(D138:E138)</f>
        <v>0.26642788842375892</v>
      </c>
      <c r="G138" s="200">
        <f t="shared" si="94"/>
        <v>3.6901336092477699E-2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0.18608044343949806</v>
      </c>
      <c r="C139" s="11">
        <v>0.2649486439024446</v>
      </c>
      <c r="D139" s="11">
        <f t="shared" si="92"/>
        <v>7.8868200462946542E-2</v>
      </c>
      <c r="E139" s="11">
        <v>0.12716988623031972</v>
      </c>
      <c r="F139" s="11">
        <f t="shared" ref="F139" si="98">SUM(D139:E139)</f>
        <v>0.20603808669326626</v>
      </c>
      <c r="G139" s="200">
        <f t="shared" si="94"/>
        <v>3.5331403024574382E-2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1.7697057054153467</v>
      </c>
      <c r="C140" s="11">
        <v>2.1550233249687425</v>
      </c>
      <c r="D140" s="11">
        <f>C140-B140</f>
        <v>0.38531761955339583</v>
      </c>
      <c r="E140" s="11">
        <v>1.1856333718535264</v>
      </c>
      <c r="F140" s="11">
        <f>SUM(D140:E140)</f>
        <v>1.5709509914069222</v>
      </c>
      <c r="G140" s="200">
        <f t="shared" si="94"/>
        <v>3.4777755947524858E-2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0.34049579936102958</v>
      </c>
      <c r="C141" s="11">
        <v>0.55837440421347428</v>
      </c>
      <c r="D141" s="11">
        <f t="shared" ref="D141:D147" si="99">C141-B141</f>
        <v>0.2178786048524447</v>
      </c>
      <c r="E141" s="11">
        <v>0.28262574265241419</v>
      </c>
      <c r="F141" s="11">
        <f t="shared" ref="F141:F142" si="100">SUM(D141:E141)</f>
        <v>0.50050434750485895</v>
      </c>
      <c r="G141" s="200">
        <f t="shared" si="94"/>
        <v>4.1111875892674288E-2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1.4692104652466778E-2</v>
      </c>
      <c r="C142" s="11">
        <v>1.7771403528302115E-2</v>
      </c>
      <c r="D142" s="11">
        <f t="shared" si="99"/>
        <v>3.0792988758353377E-3</v>
      </c>
      <c r="E142" s="11">
        <v>8.1654444365370782E-3</v>
      </c>
      <c r="F142" s="11">
        <f t="shared" si="100"/>
        <v>1.1244743312372416E-2</v>
      </c>
      <c r="G142" s="200">
        <f t="shared" si="94"/>
        <v>2.9903126465050223E-2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0.87022952554956701</v>
      </c>
      <c r="C143" s="11">
        <v>1.2037119463919421</v>
      </c>
      <c r="D143" s="11">
        <f t="shared" si="99"/>
        <v>0.33348242084237512</v>
      </c>
      <c r="E143" s="11">
        <v>0.56994670628026678</v>
      </c>
      <c r="F143" s="11">
        <f t="shared" ref="F143:F144" si="101">SUM(D143:E143)</f>
        <v>0.9034291271226419</v>
      </c>
      <c r="G143" s="200">
        <f t="shared" si="94"/>
        <v>3.415456888649504E-2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0.2514406554159595</v>
      </c>
      <c r="C144" s="11">
        <v>0.47761094793176145</v>
      </c>
      <c r="D144" s="11">
        <f t="shared" si="99"/>
        <v>0.22617029251580195</v>
      </c>
      <c r="E144" s="11">
        <v>0.20293861325116005</v>
      </c>
      <c r="F144" s="11">
        <f t="shared" si="101"/>
        <v>0.42910890576696203</v>
      </c>
      <c r="G144" s="200">
        <f t="shared" si="94"/>
        <v>4.0236768831289904E-2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0.13860131675488635</v>
      </c>
      <c r="C145" s="11">
        <v>0.3397150514021221</v>
      </c>
      <c r="D145" s="11">
        <f t="shared" si="99"/>
        <v>0.20111373464723575</v>
      </c>
      <c r="E145" s="11">
        <v>0.11555198815838058</v>
      </c>
      <c r="F145" s="11">
        <f t="shared" ref="F145:F146" si="102">SUM(D145:E145)</f>
        <v>0.31666572280561633</v>
      </c>
      <c r="G145" s="200">
        <f t="shared" si="94"/>
        <v>4.1250509727270623E-2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0.27472007884037297</v>
      </c>
      <c r="C146" s="11">
        <v>0.49772171953781769</v>
      </c>
      <c r="D146" s="11">
        <f t="shared" si="99"/>
        <v>0.22300164069744471</v>
      </c>
      <c r="E146" s="11">
        <v>0.24381541129213122</v>
      </c>
      <c r="F146" s="11">
        <f t="shared" si="102"/>
        <v>0.4668170519895759</v>
      </c>
      <c r="G146" s="200">
        <f t="shared" si="94"/>
        <v>4.3259958324385117E-2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0.12835239977049526</v>
      </c>
      <c r="C147" s="11">
        <v>0.17758979701666489</v>
      </c>
      <c r="D147" s="11">
        <f t="shared" si="99"/>
        <v>4.9237397246169629E-2</v>
      </c>
      <c r="E147" s="11">
        <v>8.1477885156424346E-2</v>
      </c>
      <c r="F147" s="11">
        <f t="shared" ref="F147" si="103">SUM(D147:E147)</f>
        <v>0.13071528240259397</v>
      </c>
      <c r="G147" s="200">
        <f t="shared" si="94"/>
        <v>3.3310744251578761E-2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1.0366198037313556</v>
      </c>
      <c r="C148" s="11">
        <v>1.9001379835243477</v>
      </c>
      <c r="D148" s="11">
        <f t="shared" ref="D148" si="104">C148-B148</f>
        <v>0.86351817979299206</v>
      </c>
      <c r="E148" s="11">
        <v>0.88311594310585284</v>
      </c>
      <c r="F148" s="11">
        <f t="shared" ref="F148" si="105">SUM(D148:E148)</f>
        <v>1.7466341228988449</v>
      </c>
      <c r="G148" s="200">
        <f t="shared" ref="G148:G149" si="106">IF(B148&gt;0,(1+(E148/B148))^(1/($C$6-$B$6))-1,0)</f>
        <v>4.1937007005502291E-2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14.267474673609996</v>
      </c>
      <c r="C149" s="11">
        <f t="shared" ref="C149:F149" si="107">SUM(C123:C148)</f>
        <v>17.144421992314832</v>
      </c>
      <c r="D149" s="11">
        <f t="shared" si="107"/>
        <v>2.8769473187048384</v>
      </c>
      <c r="E149" s="11">
        <f t="shared" si="107"/>
        <v>8.2305162268840082</v>
      </c>
      <c r="F149" s="11">
        <f t="shared" si="107"/>
        <v>11.107463545588846</v>
      </c>
      <c r="G149" s="200">
        <f t="shared" si="106"/>
        <v>3.0828558136084538E-2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1.4538714776868662</v>
      </c>
      <c r="C152" s="11">
        <v>1.59468957704835</v>
      </c>
      <c r="D152" s="11">
        <f>C152-B152</f>
        <v>0.14081809936148382</v>
      </c>
      <c r="E152" s="11">
        <v>0.73719940775352422</v>
      </c>
      <c r="F152" s="11">
        <f>SUM(D152:E152)</f>
        <v>0.87801750711500803</v>
      </c>
      <c r="G152" s="200">
        <f>IF(B152&gt;0,(1+(E152/B152))^(1/($C$6-$B$6))-1,0)</f>
        <v>2.7721307552213359E-2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0.63673094877158565</v>
      </c>
      <c r="C153" s="11">
        <v>1.0384350222761893</v>
      </c>
      <c r="D153" s="11">
        <f t="shared" ref="D153:D168" si="110">C153-B153</f>
        <v>0.40170407350460369</v>
      </c>
      <c r="E153" s="11">
        <v>0.51536544865119138</v>
      </c>
      <c r="F153" s="11">
        <f t="shared" ref="F153:F160" si="111">SUM(D153:E153)</f>
        <v>0.91706952215579507</v>
      </c>
      <c r="G153" s="200">
        <f t="shared" ref="G153:G155" si="112">IF(B153&gt;0,(1+(E153/B153))^(1/($C$6-$B$6))-1,0)</f>
        <v>4.0324573960004662E-2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1.5706194821419148</v>
      </c>
      <c r="C154" s="11">
        <v>1.6303283346510089</v>
      </c>
      <c r="D154" s="11">
        <f t="shared" si="110"/>
        <v>5.9708852509094079E-2</v>
      </c>
      <c r="E154" s="11">
        <v>0.51223154821936068</v>
      </c>
      <c r="F154" s="11">
        <f t="shared" si="111"/>
        <v>0.57194040072845476</v>
      </c>
      <c r="G154" s="200">
        <f t="shared" si="112"/>
        <v>1.8996006417376643E-2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0.27835866738474546</v>
      </c>
      <c r="C155" s="11">
        <v>0.37783443851951448</v>
      </c>
      <c r="D155" s="11">
        <f t="shared" si="110"/>
        <v>9.947577113476902E-2</v>
      </c>
      <c r="E155" s="11">
        <v>0.15992809389744436</v>
      </c>
      <c r="F155" s="11">
        <f t="shared" si="111"/>
        <v>0.25940386503221335</v>
      </c>
      <c r="G155" s="200">
        <f t="shared" si="112"/>
        <v>3.072681255113574E-2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0.13472432321775693</v>
      </c>
      <c r="C156" s="11">
        <v>0.11887749550016734</v>
      </c>
      <c r="D156" s="11">
        <f t="shared" si="110"/>
        <v>-1.5846827717589593E-2</v>
      </c>
      <c r="E156" s="11">
        <v>5.9429513023988204E-2</v>
      </c>
      <c r="F156" s="11">
        <f t="shared" si="111"/>
        <v>4.3582685306398611E-2</v>
      </c>
      <c r="G156" s="200">
        <f>IF(B156&gt;0,(1+(E156/B156))^(1/($C$6-$B$6))-1,0)</f>
        <v>2.4660506939093274E-2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0.90119469669107444</v>
      </c>
      <c r="C157" s="11">
        <v>1.2370858516616103</v>
      </c>
      <c r="D157" s="11">
        <f t="shared" si="110"/>
        <v>0.3358911549705359</v>
      </c>
      <c r="E157" s="11">
        <v>0.51231209733609362</v>
      </c>
      <c r="F157" s="11">
        <f t="shared" si="111"/>
        <v>0.84820325230662952</v>
      </c>
      <c r="G157" s="200">
        <f t="shared" ref="G157:G178" si="113">IF(B157&gt;0,(1+(E157/B157))^(1/($C$6-$B$6))-1,0)</f>
        <v>3.0461929883944139E-2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0.69374401874905411</v>
      </c>
      <c r="C158" s="11">
        <v>0.59544269891631507</v>
      </c>
      <c r="D158" s="11">
        <f t="shared" si="110"/>
        <v>-9.8301319832739043E-2</v>
      </c>
      <c r="E158" s="11">
        <v>0.21833711211509063</v>
      </c>
      <c r="F158" s="11">
        <f t="shared" si="111"/>
        <v>0.12003579228235159</v>
      </c>
      <c r="G158" s="200">
        <f t="shared" si="113"/>
        <v>1.8409123416791129E-2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0.23607783494512435</v>
      </c>
      <c r="C159" s="11">
        <v>0.29047203384218095</v>
      </c>
      <c r="D159" s="11">
        <f t="shared" si="110"/>
        <v>5.43941988970566E-2</v>
      </c>
      <c r="E159" s="11">
        <v>0.14409223718559264</v>
      </c>
      <c r="F159" s="11">
        <f t="shared" si="111"/>
        <v>0.19848643608264924</v>
      </c>
      <c r="G159" s="200">
        <f t="shared" si="113"/>
        <v>3.227366386847863E-2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0.13902979840008883</v>
      </c>
      <c r="C160" s="11">
        <v>0.18447485099799343</v>
      </c>
      <c r="D160" s="11">
        <f t="shared" si="110"/>
        <v>4.54450525979046E-2</v>
      </c>
      <c r="E160" s="11">
        <v>5.7586198439115152E-2</v>
      </c>
      <c r="F160" s="11">
        <f t="shared" si="111"/>
        <v>0.10303125103701975</v>
      </c>
      <c r="G160" s="200">
        <f t="shared" si="113"/>
        <v>2.3373257125227642E-2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0.18665653908775603</v>
      </c>
      <c r="C161" s="11">
        <v>0.1815937322128264</v>
      </c>
      <c r="D161" s="11">
        <f t="shared" si="110"/>
        <v>-5.0628068749296318E-3</v>
      </c>
      <c r="E161" s="11">
        <v>7.8808984993155765E-2</v>
      </c>
      <c r="F161" s="11">
        <f t="shared" ref="F161:F162" si="114">SUM(D161:E161)</f>
        <v>7.3746178118226133E-2</v>
      </c>
      <c r="G161" s="200">
        <f t="shared" si="113"/>
        <v>2.3758831449439022E-2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0.94001563530527354</v>
      </c>
      <c r="C162" s="11">
        <v>1.0631765251551935</v>
      </c>
      <c r="D162" s="11">
        <f t="shared" si="110"/>
        <v>0.12316088984991991</v>
      </c>
      <c r="E162" s="11">
        <v>0.45216246096862206</v>
      </c>
      <c r="F162" s="11">
        <f t="shared" si="114"/>
        <v>0.57532335081854202</v>
      </c>
      <c r="G162" s="200">
        <f t="shared" si="113"/>
        <v>2.6527640927645368E-2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1.7032729549496572</v>
      </c>
      <c r="C163" s="11">
        <v>2.0285460448702888</v>
      </c>
      <c r="D163" s="11">
        <f t="shared" si="110"/>
        <v>0.32527308992063153</v>
      </c>
      <c r="E163" s="11">
        <v>0.96490434209480369</v>
      </c>
      <c r="F163" s="11">
        <f t="shared" ref="F163:F166" si="115">SUM(D163:E163)</f>
        <v>1.2901774320154353</v>
      </c>
      <c r="G163" s="200">
        <f t="shared" si="113"/>
        <v>3.0375117223330639E-2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0.24353921697308181</v>
      </c>
      <c r="C164" s="11">
        <v>0.25402734402528682</v>
      </c>
      <c r="D164" s="11">
        <f t="shared" si="110"/>
        <v>1.0488127052205004E-2</v>
      </c>
      <c r="E164" s="11">
        <v>0.15867575691697342</v>
      </c>
      <c r="F164" s="11">
        <f t="shared" si="115"/>
        <v>0.16916388396917842</v>
      </c>
      <c r="G164" s="200">
        <f t="shared" si="113"/>
        <v>3.4012896157839201E-2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0.36454129261072454</v>
      </c>
      <c r="C165" s="11">
        <v>0.55170165334183252</v>
      </c>
      <c r="D165" s="11">
        <f t="shared" si="110"/>
        <v>0.18716036073110798</v>
      </c>
      <c r="E165" s="11">
        <v>0.28416100749710482</v>
      </c>
      <c r="F165" s="11">
        <f t="shared" si="115"/>
        <v>0.4713213682282128</v>
      </c>
      <c r="G165" s="200">
        <f t="shared" si="113"/>
        <v>3.9169952289207721E-2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0.87351049274390447</v>
      </c>
      <c r="C166" s="11">
        <v>1.1774171179458892</v>
      </c>
      <c r="D166" s="11">
        <f t="shared" si="110"/>
        <v>0.30390662520198475</v>
      </c>
      <c r="E166" s="11">
        <v>0.42391656506067121</v>
      </c>
      <c r="F166" s="11">
        <f t="shared" si="115"/>
        <v>0.72782319026265596</v>
      </c>
      <c r="G166" s="200">
        <f t="shared" si="113"/>
        <v>2.6725436761366961E-2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0.27416073390392431</v>
      </c>
      <c r="C167" s="11">
        <v>0.43757056031334385</v>
      </c>
      <c r="D167" s="11">
        <f t="shared" si="110"/>
        <v>0.16340982640941953</v>
      </c>
      <c r="E167" s="11">
        <v>0.18527713432511486</v>
      </c>
      <c r="F167" s="11">
        <f t="shared" ref="F167" si="116">SUM(D167:E167)</f>
        <v>0.34868696073453442</v>
      </c>
      <c r="G167" s="200">
        <f t="shared" si="113"/>
        <v>3.5018475699494012E-2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0.19654442491757099</v>
      </c>
      <c r="C168" s="11">
        <v>0.29415072366512496</v>
      </c>
      <c r="D168" s="11">
        <f t="shared" si="110"/>
        <v>9.7606298747553971E-2</v>
      </c>
      <c r="E168" s="11">
        <v>0.13120815731535701</v>
      </c>
      <c r="F168" s="11">
        <f t="shared" ref="F168" si="117">SUM(D168:E168)</f>
        <v>0.22881445606291098</v>
      </c>
      <c r="G168" s="200">
        <f t="shared" si="113"/>
        <v>3.46791385947951E-2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1.0711342810178497</v>
      </c>
      <c r="C169" s="11">
        <v>1.4969591906660984</v>
      </c>
      <c r="D169" s="11">
        <f>C169-B169</f>
        <v>0.42582490964824871</v>
      </c>
      <c r="E169" s="11">
        <v>0.79133852020570883</v>
      </c>
      <c r="F169" s="11">
        <f>SUM(D169:E169)</f>
        <v>1.2171634298539575</v>
      </c>
      <c r="G169" s="200">
        <f t="shared" si="113"/>
        <v>3.7567599355862846E-2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0.47930817224291339</v>
      </c>
      <c r="C170" s="11">
        <v>0.83502453263029819</v>
      </c>
      <c r="D170" s="11">
        <f t="shared" ref="D170:D176" si="118">C170-B170</f>
        <v>0.3557163603873848</v>
      </c>
      <c r="E170" s="11">
        <v>0.40882905521302521</v>
      </c>
      <c r="F170" s="11">
        <f t="shared" ref="F170:F171" si="119">SUM(D170:E170)</f>
        <v>0.76454541560041001</v>
      </c>
      <c r="G170" s="200">
        <f t="shared" si="113"/>
        <v>4.1975920361034591E-2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1.3722038378858499E-2</v>
      </c>
      <c r="C171" s="11">
        <v>1.3484187877871369E-2</v>
      </c>
      <c r="D171" s="11">
        <f t="shared" si="118"/>
        <v>-2.3785050098712977E-4</v>
      </c>
      <c r="E171" s="11">
        <v>6.6766644871583281E-3</v>
      </c>
      <c r="F171" s="11">
        <f t="shared" si="119"/>
        <v>6.4388139861711984E-3</v>
      </c>
      <c r="G171" s="200">
        <f t="shared" si="113"/>
        <v>2.6783611201894209E-2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0.68682133802391199</v>
      </c>
      <c r="C172" s="11">
        <v>0.88986176065603373</v>
      </c>
      <c r="D172" s="11">
        <f t="shared" si="118"/>
        <v>0.20304042263212174</v>
      </c>
      <c r="E172" s="11">
        <v>0.37335420369514577</v>
      </c>
      <c r="F172" s="11">
        <f t="shared" ref="F172:F173" si="120">SUM(D172:E172)</f>
        <v>0.57639462632726746</v>
      </c>
      <c r="G172" s="200">
        <f t="shared" si="113"/>
        <v>2.9363900120079833E-2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0.34518644070702531</v>
      </c>
      <c r="C173" s="11">
        <v>0.60925335080249643</v>
      </c>
      <c r="D173" s="11">
        <f t="shared" si="118"/>
        <v>0.26406691009547112</v>
      </c>
      <c r="E173" s="11">
        <v>0.23428031594435297</v>
      </c>
      <c r="F173" s="11">
        <f t="shared" si="120"/>
        <v>0.49834722603982406</v>
      </c>
      <c r="G173" s="200">
        <f t="shared" si="113"/>
        <v>3.5138162117416938E-2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0.29023562415100501</v>
      </c>
      <c r="C174" s="11">
        <v>0.57958277866345997</v>
      </c>
      <c r="D174" s="11">
        <f t="shared" si="118"/>
        <v>0.28934715451245496</v>
      </c>
      <c r="E174" s="11">
        <v>0.20288586541656209</v>
      </c>
      <c r="F174" s="11">
        <f t="shared" ref="F174:F175" si="121">SUM(D174:E174)</f>
        <v>0.49223301992901702</v>
      </c>
      <c r="G174" s="200">
        <f t="shared" si="113"/>
        <v>3.5969288242955644E-2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0.43386911382540394</v>
      </c>
      <c r="C175" s="11">
        <v>0.7765160606400886</v>
      </c>
      <c r="D175" s="11">
        <f t="shared" si="118"/>
        <v>0.34264694681468466</v>
      </c>
      <c r="E175" s="11">
        <v>0.38945262046980755</v>
      </c>
      <c r="F175" s="11">
        <f t="shared" si="121"/>
        <v>0.73209956728449221</v>
      </c>
      <c r="G175" s="200">
        <f t="shared" si="113"/>
        <v>4.3632006393379497E-2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0.14672154234462059</v>
      </c>
      <c r="C176" s="11">
        <v>0.17231264366181318</v>
      </c>
      <c r="D176" s="11">
        <f t="shared" si="118"/>
        <v>2.5591101317192583E-2</v>
      </c>
      <c r="E176" s="11">
        <v>7.3249907498121103E-2</v>
      </c>
      <c r="F176" s="11">
        <f t="shared" ref="F176" si="122">SUM(D176:E176)</f>
        <v>9.8841008815313686E-2</v>
      </c>
      <c r="G176" s="200">
        <f t="shared" si="113"/>
        <v>2.7365148313757359E-2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1.0378521452663423</v>
      </c>
      <c r="C177" s="11">
        <v>1.8507510089912829</v>
      </c>
      <c r="D177" s="11">
        <f t="shared" ref="D177" si="123">C177-B177</f>
        <v>0.81289886372494058</v>
      </c>
      <c r="E177" s="11">
        <v>0.86790237251844482</v>
      </c>
      <c r="F177" s="11">
        <f t="shared" ref="F177" si="124">SUM(D177:E177)</f>
        <v>1.6808012362433855</v>
      </c>
      <c r="G177" s="200">
        <f t="shared" si="113"/>
        <v>4.1346906868070521E-2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15.331443234438032</v>
      </c>
      <c r="C178" s="11">
        <f t="shared" ref="C178:F178" si="125">SUM(C152:C177)</f>
        <v>20.279569519532554</v>
      </c>
      <c r="D178" s="11">
        <f t="shared" si="125"/>
        <v>4.9481262850945242</v>
      </c>
      <c r="E178" s="11">
        <f t="shared" si="125"/>
        <v>8.9435655912415317</v>
      </c>
      <c r="F178" s="11">
        <f t="shared" si="125"/>
        <v>13.891691876336054</v>
      </c>
      <c r="G178" s="200">
        <f t="shared" si="113"/>
        <v>3.1110217682318142E-2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3.1979205443257772</v>
      </c>
      <c r="C181" s="11">
        <v>2.6221748459098313</v>
      </c>
      <c r="D181" s="11">
        <f>C181-B181</f>
        <v>-0.57574569841594592</v>
      </c>
      <c r="E181" s="11">
        <v>1.1932047154543182</v>
      </c>
      <c r="F181" s="11">
        <f>SUM(D181:E181)</f>
        <v>0.61745901703837225</v>
      </c>
      <c r="G181" s="200">
        <f>IF(B181&gt;0,(1+(E181/B181))^(1/($C$6-$B$6))-1,0)</f>
        <v>2.1363994276332621E-2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1.7018258720927641</v>
      </c>
      <c r="C182" s="11">
        <v>1.9123690315345812</v>
      </c>
      <c r="D182" s="11">
        <f t="shared" ref="D182:D197" si="128">C182-B182</f>
        <v>0.21054315944181701</v>
      </c>
      <c r="E182" s="11">
        <v>0.89977811256115392</v>
      </c>
      <c r="F182" s="11">
        <f t="shared" ref="F182:F189" si="129">SUM(D182:E182)</f>
        <v>1.1103212720029709</v>
      </c>
      <c r="G182" s="200">
        <f t="shared" ref="G182:G184" si="130">IF(B182&gt;0,(1+(E182/B182))^(1/($C$6-$B$6))-1,0)</f>
        <v>2.8699205676937956E-2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2.1506066134439417</v>
      </c>
      <c r="C183" s="11">
        <v>1.5880778979106904</v>
      </c>
      <c r="D183" s="11">
        <f t="shared" si="128"/>
        <v>-0.56252871553325123</v>
      </c>
      <c r="E183" s="11">
        <v>0.53242170008236478</v>
      </c>
      <c r="F183" s="11">
        <f t="shared" si="129"/>
        <v>-3.0107015450886454E-2</v>
      </c>
      <c r="G183" s="200">
        <f t="shared" si="130"/>
        <v>1.485567650284092E-2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1.1878509768114287</v>
      </c>
      <c r="C184" s="11">
        <v>1.4051362910478566</v>
      </c>
      <c r="D184" s="11">
        <f t="shared" si="128"/>
        <v>0.21728531423642794</v>
      </c>
      <c r="E184" s="11">
        <v>0.69820940869774306</v>
      </c>
      <c r="F184" s="11">
        <f t="shared" si="129"/>
        <v>0.915494722934171</v>
      </c>
      <c r="G184" s="200">
        <f t="shared" si="130"/>
        <v>3.1302907836266547E-2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0.70820151282792332</v>
      </c>
      <c r="C185" s="11">
        <v>0.80327957738350109</v>
      </c>
      <c r="D185" s="11">
        <f t="shared" si="128"/>
        <v>9.5078064555577768E-2</v>
      </c>
      <c r="E185" s="11">
        <v>0.32291773376818012</v>
      </c>
      <c r="F185" s="11">
        <f t="shared" si="129"/>
        <v>0.41799579832375788</v>
      </c>
      <c r="G185" s="200">
        <f>IF(B185&gt;0,(1+(E185/B185))^(1/($C$6-$B$6))-1,0)</f>
        <v>2.5361018935225133E-2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2.1424852608413598</v>
      </c>
      <c r="C186" s="11">
        <v>2.2602352201167886</v>
      </c>
      <c r="D186" s="11">
        <f t="shared" si="128"/>
        <v>0.11774995927542875</v>
      </c>
      <c r="E186" s="11">
        <v>0.92690323069056468</v>
      </c>
      <c r="F186" s="11">
        <f t="shared" si="129"/>
        <v>1.0446531899659934</v>
      </c>
      <c r="G186" s="200">
        <f t="shared" ref="G186:G205" si="131">IF(B186&gt;0,(1+(E186/B186))^(1/($C$6-$B$6))-1,0)</f>
        <v>2.4256985382475671E-2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1.1202656747076449</v>
      </c>
      <c r="C187" s="11">
        <v>0.62798710232072286</v>
      </c>
      <c r="D187" s="11">
        <f t="shared" si="128"/>
        <v>-0.49227857238692208</v>
      </c>
      <c r="E187" s="11">
        <v>0.26065806193956043</v>
      </c>
      <c r="F187" s="11">
        <f t="shared" si="129"/>
        <v>-0.23162051044736165</v>
      </c>
      <c r="G187" s="200">
        <f t="shared" si="131"/>
        <v>1.4043481613738251E-2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1.0428072663276942</v>
      </c>
      <c r="C188" s="11">
        <v>1.2660616562057894</v>
      </c>
      <c r="D188" s="11">
        <f t="shared" si="128"/>
        <v>0.22325438987809521</v>
      </c>
      <c r="E188" s="11">
        <v>0.64315401686383344</v>
      </c>
      <c r="F188" s="11">
        <f t="shared" si="129"/>
        <v>0.86640840674192865</v>
      </c>
      <c r="G188" s="200">
        <f t="shared" si="131"/>
        <v>3.2546383465795747E-2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0.49942373629258446</v>
      </c>
      <c r="C189" s="11">
        <v>0.44550488141053274</v>
      </c>
      <c r="D189" s="11">
        <f t="shared" si="128"/>
        <v>-5.3918854882051725E-2</v>
      </c>
      <c r="E189" s="11">
        <v>0.12250894529307894</v>
      </c>
      <c r="F189" s="11">
        <f t="shared" si="129"/>
        <v>6.8590090411027219E-2</v>
      </c>
      <c r="G189" s="200">
        <f t="shared" si="131"/>
        <v>1.4732600605032564E-2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0.50021259843688826</v>
      </c>
      <c r="C190" s="11">
        <v>0.39887790810439483</v>
      </c>
      <c r="D190" s="11">
        <f t="shared" si="128"/>
        <v>-0.10133469033249343</v>
      </c>
      <c r="E190" s="11">
        <v>0.15880874708305801</v>
      </c>
      <c r="F190" s="11">
        <f t="shared" ref="F190:F191" si="132">SUM(D190:E190)</f>
        <v>5.7474056750564578E-2</v>
      </c>
      <c r="G190" s="200">
        <f t="shared" si="131"/>
        <v>1.8551494594539308E-2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2.871597704197097</v>
      </c>
      <c r="C191" s="11">
        <v>2.3570161632035651</v>
      </c>
      <c r="D191" s="11">
        <f t="shared" si="128"/>
        <v>-0.51458154099353193</v>
      </c>
      <c r="E191" s="11">
        <v>1.0470304159052215</v>
      </c>
      <c r="F191" s="11">
        <f t="shared" si="132"/>
        <v>0.53244887491168957</v>
      </c>
      <c r="G191" s="200">
        <f t="shared" si="131"/>
        <v>2.0941121935626583E-2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5.7796947144429156</v>
      </c>
      <c r="C192" s="11">
        <v>4.3465570753016616</v>
      </c>
      <c r="D192" s="11">
        <f t="shared" si="128"/>
        <v>-1.433137639141254</v>
      </c>
      <c r="E192" s="11">
        <v>2.2202689903870851</v>
      </c>
      <c r="F192" s="11">
        <f t="shared" ref="F192:F195" si="133">SUM(D192:E192)</f>
        <v>0.78713135124583111</v>
      </c>
      <c r="G192" s="200">
        <f t="shared" si="131"/>
        <v>2.1908961864802956E-2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1.0772475024438835</v>
      </c>
      <c r="C193" s="11">
        <v>0.44478309752769246</v>
      </c>
      <c r="D193" s="11">
        <f t="shared" si="128"/>
        <v>-0.63246440491619094</v>
      </c>
      <c r="E193" s="11">
        <v>0.43202421801032093</v>
      </c>
      <c r="F193" s="11">
        <f t="shared" si="133"/>
        <v>-0.20044018690587001</v>
      </c>
      <c r="G193" s="200">
        <f t="shared" si="131"/>
        <v>2.2735810033984283E-2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0.57502923351390112</v>
      </c>
      <c r="C194" s="11">
        <v>0.53829251279585222</v>
      </c>
      <c r="D194" s="11">
        <f t="shared" si="128"/>
        <v>-3.6736720718048899E-2</v>
      </c>
      <c r="E194" s="11">
        <v>0.29372344113537802</v>
      </c>
      <c r="F194" s="11">
        <f t="shared" si="133"/>
        <v>0.25698672041732912</v>
      </c>
      <c r="G194" s="200">
        <f t="shared" si="131"/>
        <v>2.7891043922841474E-2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4.5078878190561813</v>
      </c>
      <c r="C195" s="11">
        <v>3.5464385498602771</v>
      </c>
      <c r="D195" s="11">
        <f t="shared" si="128"/>
        <v>-0.96144926919590423</v>
      </c>
      <c r="E195" s="11">
        <v>1.3851374171749309</v>
      </c>
      <c r="F195" s="11">
        <f t="shared" si="133"/>
        <v>0.42368814797902665</v>
      </c>
      <c r="G195" s="200">
        <f t="shared" si="131"/>
        <v>1.8023211025710584E-2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2.8724043620768525</v>
      </c>
      <c r="C196" s="11">
        <v>2.5311184788592604</v>
      </c>
      <c r="D196" s="11">
        <f t="shared" si="128"/>
        <v>-0.34128588321759201</v>
      </c>
      <c r="E196" s="11">
        <v>1.0382265606236907</v>
      </c>
      <c r="F196" s="11">
        <f t="shared" ref="F196" si="134">SUM(D196:E196)</f>
        <v>0.69694067740609866</v>
      </c>
      <c r="G196" s="200">
        <f t="shared" si="131"/>
        <v>2.0782971992680199E-2</v>
      </c>
    </row>
    <row r="197" spans="1:14" x14ac:dyDescent="0.2">
      <c r="A197" t="str">
        <f t="shared" si="127"/>
        <v>54 Textiles, printing and other skilled trades</v>
      </c>
      <c r="B197" s="11">
        <v>1.4946153149996106</v>
      </c>
      <c r="C197" s="11">
        <v>1.4484506470489522</v>
      </c>
      <c r="D197" s="11">
        <f t="shared" si="128"/>
        <v>-4.6164667950658433E-2</v>
      </c>
      <c r="E197" s="11">
        <v>0.61975162120260607</v>
      </c>
      <c r="F197" s="11">
        <f t="shared" ref="F197" si="135">SUM(D197:E197)</f>
        <v>0.57358695325194764</v>
      </c>
      <c r="G197" s="200">
        <f t="shared" si="131"/>
        <v>2.3395246424835037E-2</v>
      </c>
    </row>
    <row r="198" spans="1:14" x14ac:dyDescent="0.2">
      <c r="A198" t="str">
        <f t="shared" si="127"/>
        <v>61 Caring personal service occupations</v>
      </c>
      <c r="B198" s="11">
        <v>7.4750523141649694</v>
      </c>
      <c r="C198" s="11">
        <v>9.8896526485957299</v>
      </c>
      <c r="D198" s="11">
        <f>C198-B198</f>
        <v>2.4146003344307605</v>
      </c>
      <c r="E198" s="11">
        <v>4.8728667041029352</v>
      </c>
      <c r="F198" s="11">
        <f>SUM(D198:E198)</f>
        <v>7.2874670385336957</v>
      </c>
      <c r="G198" s="200">
        <f t="shared" si="131"/>
        <v>3.4027214496046732E-2</v>
      </c>
    </row>
    <row r="199" spans="1:14" x14ac:dyDescent="0.2">
      <c r="A199" t="str">
        <f t="shared" si="127"/>
        <v>62 Leisure, travel and related personal service occupations</v>
      </c>
      <c r="B199" s="11">
        <v>1.3682544268245795</v>
      </c>
      <c r="C199" s="11">
        <v>1.0974942768607154</v>
      </c>
      <c r="D199" s="11">
        <f t="shared" ref="D199:D205" si="136">C199-B199</f>
        <v>-0.27076014996386411</v>
      </c>
      <c r="E199" s="11">
        <v>0.54604564296080382</v>
      </c>
      <c r="F199" s="11">
        <f t="shared" ref="F199:F200" si="137">SUM(D199:E199)</f>
        <v>0.27528549299693972</v>
      </c>
      <c r="G199" s="200">
        <f t="shared" si="131"/>
        <v>2.2640237758533077E-2</v>
      </c>
    </row>
    <row r="200" spans="1:14" x14ac:dyDescent="0.2">
      <c r="A200" t="str">
        <f t="shared" si="127"/>
        <v>63 Community and civil enforcement occupations</v>
      </c>
      <c r="B200" s="11">
        <v>4.9094818850174776E-2</v>
      </c>
      <c r="C200" s="11">
        <v>3.3802066056598017E-2</v>
      </c>
      <c r="D200" s="11">
        <f t="shared" si="136"/>
        <v>-1.529275279357676E-2</v>
      </c>
      <c r="E200" s="11">
        <v>1.2316750527474791E-2</v>
      </c>
      <c r="F200" s="11">
        <f t="shared" si="137"/>
        <v>-2.9760022661019687E-3</v>
      </c>
      <c r="G200" s="200">
        <f t="shared" si="131"/>
        <v>1.5034886116358059E-2</v>
      </c>
    </row>
    <row r="201" spans="1:14" x14ac:dyDescent="0.2">
      <c r="A201" t="str">
        <f t="shared" si="127"/>
        <v>71 Sales occupations</v>
      </c>
      <c r="B201" s="11">
        <v>5.7175237846786446</v>
      </c>
      <c r="C201" s="11">
        <v>5.4863507359807233</v>
      </c>
      <c r="D201" s="11">
        <f t="shared" si="136"/>
        <v>-0.23117304869792132</v>
      </c>
      <c r="E201" s="11">
        <v>2.5360986271305812</v>
      </c>
      <c r="F201" s="11">
        <f t="shared" ref="F201:F202" si="138">SUM(D201:E201)</f>
        <v>2.3049255784326599</v>
      </c>
      <c r="G201" s="200">
        <f t="shared" si="131"/>
        <v>2.4776382274131592E-2</v>
      </c>
    </row>
    <row r="202" spans="1:14" x14ac:dyDescent="0.2">
      <c r="A202" t="str">
        <f t="shared" si="127"/>
        <v>72 Customer service occupations</v>
      </c>
      <c r="B202" s="11">
        <v>1.2904895168832016</v>
      </c>
      <c r="C202" s="11">
        <v>1.7882991393284355</v>
      </c>
      <c r="D202" s="11">
        <f t="shared" si="136"/>
        <v>0.49780962244523397</v>
      </c>
      <c r="E202" s="11">
        <v>0.7041674694109038</v>
      </c>
      <c r="F202" s="11">
        <f t="shared" si="138"/>
        <v>1.2019770918561377</v>
      </c>
      <c r="G202" s="200">
        <f t="shared" si="131"/>
        <v>2.945551075737618E-2</v>
      </c>
    </row>
    <row r="203" spans="1:14" x14ac:dyDescent="0.2">
      <c r="A203" t="str">
        <f t="shared" si="127"/>
        <v>81 Process, plant and machine operatives</v>
      </c>
      <c r="B203" s="11">
        <v>2.0008824192302175</v>
      </c>
      <c r="C203" s="11">
        <v>2.6071118696671776</v>
      </c>
      <c r="D203" s="11">
        <f t="shared" si="136"/>
        <v>0.60622945043696008</v>
      </c>
      <c r="E203" s="11">
        <v>0.89752779081776402</v>
      </c>
      <c r="F203" s="11">
        <f t="shared" ref="F203:F204" si="139">SUM(D203:E203)</f>
        <v>1.503757241254724</v>
      </c>
      <c r="G203" s="200">
        <f t="shared" si="131"/>
        <v>2.5012635014799001E-2</v>
      </c>
    </row>
    <row r="204" spans="1:14" x14ac:dyDescent="0.2">
      <c r="A204" t="str">
        <f t="shared" si="127"/>
        <v>82 Transport and mobile machine drivers and operatives</v>
      </c>
      <c r="B204" s="11">
        <v>2.1791717815210552</v>
      </c>
      <c r="C204" s="11">
        <v>2.5130720846473742</v>
      </c>
      <c r="D204" s="11">
        <f t="shared" si="136"/>
        <v>0.33390030312631902</v>
      </c>
      <c r="E204" s="11">
        <v>1.2008981915455756</v>
      </c>
      <c r="F204" s="11">
        <f t="shared" si="139"/>
        <v>1.5347984946718947</v>
      </c>
      <c r="G204" s="200">
        <f t="shared" si="131"/>
        <v>2.9695816562693045E-2</v>
      </c>
    </row>
    <row r="205" spans="1:14" x14ac:dyDescent="0.2">
      <c r="A205" t="str">
        <f t="shared" si="127"/>
        <v>91 Elementary trades and related occupations</v>
      </c>
      <c r="B205" s="11">
        <v>0.5839198871452681</v>
      </c>
      <c r="C205" s="11">
        <v>0.50145518705747982</v>
      </c>
      <c r="D205" s="11">
        <f t="shared" si="136"/>
        <v>-8.2464700087788279E-2</v>
      </c>
      <c r="E205" s="11">
        <v>0.18273768469433468</v>
      </c>
      <c r="F205" s="11">
        <f t="shared" ref="F205" si="140">SUM(D205:E205)</f>
        <v>0.10027298460654641</v>
      </c>
      <c r="G205" s="200">
        <f t="shared" si="131"/>
        <v>1.8317508363262958E-2</v>
      </c>
    </row>
    <row r="206" spans="1:14" x14ac:dyDescent="0.2">
      <c r="A206" t="str">
        <f t="shared" si="127"/>
        <v>92 Elementary administration and service occupations</v>
      </c>
      <c r="B206" s="11">
        <v>5.2307434639664825</v>
      </c>
      <c r="C206" s="11">
        <v>5.338683332243285</v>
      </c>
      <c r="D206" s="11">
        <f t="shared" ref="D206" si="141">C206-B206</f>
        <v>0.10793986827680246</v>
      </c>
      <c r="E206" s="11">
        <v>2.5895143126367195</v>
      </c>
      <c r="F206" s="11">
        <f t="shared" ref="F206" si="142">SUM(D206:E206)</f>
        <v>2.697454180913522</v>
      </c>
      <c r="G206" s="200">
        <f t="shared" ref="G206:G207" si="143">IF(B206&gt;0,(1+(E206/B206))^(1/($C$6-$B$6))-1,0)</f>
        <v>2.717358669791814E-2</v>
      </c>
    </row>
    <row r="207" spans="1:14" x14ac:dyDescent="0.2">
      <c r="A207" t="str">
        <f t="shared" si="127"/>
        <v>All occupations</v>
      </c>
      <c r="B207" s="11">
        <f>SUM(B181:B206)</f>
        <v>59.32520912010304</v>
      </c>
      <c r="C207" s="11">
        <f t="shared" ref="C207:F207" si="144">SUM(C181:C206)</f>
        <v>57.798282276979464</v>
      </c>
      <c r="D207" s="11">
        <f t="shared" si="144"/>
        <v>-1.5269268431235739</v>
      </c>
      <c r="E207" s="11">
        <f t="shared" si="144"/>
        <v>26.336900510700186</v>
      </c>
      <c r="F207" s="11">
        <f t="shared" si="144"/>
        <v>24.809973667576607</v>
      </c>
      <c r="G207" s="200">
        <f t="shared" si="143"/>
        <v>2.4794138060226567E-2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2.5028433388193005</v>
      </c>
      <c r="C210" s="11">
        <v>1.7192325766755963</v>
      </c>
      <c r="D210" s="11">
        <f>C210-B210</f>
        <v>-0.78361076214370429</v>
      </c>
      <c r="E210" s="11">
        <v>0.9020503264527564</v>
      </c>
      <c r="F210" s="11">
        <f>SUM(D210:E210)</f>
        <v>0.11843956430905211</v>
      </c>
      <c r="G210" s="200">
        <f>IF(B210&gt;0,(1+(E210/B210))^(1/($C$6-$B$6))-1,0)</f>
        <v>2.0731049661574685E-2</v>
      </c>
    </row>
    <row r="211" spans="1:7" x14ac:dyDescent="0.2">
      <c r="A211" t="str">
        <f t="shared" si="146"/>
        <v>12 Other managers and proprietors</v>
      </c>
      <c r="B211" s="11">
        <v>1.7649795314256898</v>
      </c>
      <c r="C211" s="11">
        <v>1.9439198657306356</v>
      </c>
      <c r="D211" s="11">
        <f t="shared" ref="D211:D226" si="147">C211-B211</f>
        <v>0.17894033430494583</v>
      </c>
      <c r="E211" s="11">
        <v>1.0491728271715715</v>
      </c>
      <c r="F211" s="11">
        <f t="shared" ref="F211:F218" si="148">SUM(D211:E211)</f>
        <v>1.2281131614765173</v>
      </c>
      <c r="G211" s="200">
        <f t="shared" ref="G211:G213" si="149">IF(B211&gt;0,(1+(E211/B211))^(1/($C$6-$B$6))-1,0)</f>
        <v>3.1590171067113815E-2</v>
      </c>
    </row>
    <row r="212" spans="1:7" x14ac:dyDescent="0.2">
      <c r="A212" t="str">
        <f t="shared" si="146"/>
        <v>21 Science, research, engineering and technology professionals</v>
      </c>
      <c r="B212" s="11">
        <v>1.5315253630462964</v>
      </c>
      <c r="C212" s="11">
        <v>1.2497114531884734</v>
      </c>
      <c r="D212" s="11">
        <f t="shared" si="147"/>
        <v>-0.28181390985782295</v>
      </c>
      <c r="E212" s="11">
        <v>0.46668584242930478</v>
      </c>
      <c r="F212" s="11">
        <f t="shared" si="148"/>
        <v>0.18487193257148182</v>
      </c>
      <c r="G212" s="200">
        <f t="shared" si="149"/>
        <v>1.7890700024357997E-2</v>
      </c>
    </row>
    <row r="213" spans="1:7" x14ac:dyDescent="0.2">
      <c r="A213" t="str">
        <f t="shared" si="146"/>
        <v>22 Health professionals</v>
      </c>
      <c r="B213" s="11">
        <v>0.77192693033468474</v>
      </c>
      <c r="C213" s="11">
        <v>0.64458624412825283</v>
      </c>
      <c r="D213" s="11">
        <f t="shared" si="147"/>
        <v>-0.12734068620643191</v>
      </c>
      <c r="E213" s="11">
        <v>0.33751956819706913</v>
      </c>
      <c r="F213" s="11">
        <f t="shared" si="148"/>
        <v>0.21017888199063722</v>
      </c>
      <c r="G213" s="200">
        <f t="shared" si="149"/>
        <v>2.4476525135204374E-2</v>
      </c>
    </row>
    <row r="214" spans="1:7" x14ac:dyDescent="0.2">
      <c r="A214" t="str">
        <f t="shared" si="146"/>
        <v>23 Teaching and other educational professionals</v>
      </c>
      <c r="B214" s="11">
        <v>0.41131234889820489</v>
      </c>
      <c r="C214" s="11">
        <v>0.36271087924209167</v>
      </c>
      <c r="D214" s="11">
        <f t="shared" si="147"/>
        <v>-4.8601469656113228E-2</v>
      </c>
      <c r="E214" s="11">
        <v>0.17873070499149044</v>
      </c>
      <c r="F214" s="11">
        <f t="shared" si="148"/>
        <v>0.13012923533537721</v>
      </c>
      <c r="G214" s="200">
        <f>IF(B214&gt;0,(1+(E214/B214))^(1/($C$6-$B$6))-1,0)</f>
        <v>2.4347857859967625E-2</v>
      </c>
    </row>
    <row r="215" spans="1:7" x14ac:dyDescent="0.2">
      <c r="A215" t="str">
        <f t="shared" si="146"/>
        <v>24 Business, media and public service professionals</v>
      </c>
      <c r="B215" s="11">
        <v>1.3815107440778192</v>
      </c>
      <c r="C215" s="11">
        <v>1.1769139401886963</v>
      </c>
      <c r="D215" s="11">
        <f t="shared" si="147"/>
        <v>-0.20459680388912282</v>
      </c>
      <c r="E215" s="11">
        <v>0.52218597375844189</v>
      </c>
      <c r="F215" s="11">
        <f t="shared" si="148"/>
        <v>0.31758916986931907</v>
      </c>
      <c r="G215" s="200">
        <f t="shared" ref="G215:G234" si="150">IF(B215&gt;0,(1+(E215/B215))^(1/($C$6-$B$6))-1,0)</f>
        <v>2.1604740802106281E-2</v>
      </c>
    </row>
    <row r="216" spans="1:7" x14ac:dyDescent="0.2">
      <c r="A216" t="str">
        <f t="shared" si="146"/>
        <v>31 Science, engineering and technology associate professionals</v>
      </c>
      <c r="B216" s="11">
        <v>0.85721650886180112</v>
      </c>
      <c r="C216" s="11">
        <v>0.60941472484108306</v>
      </c>
      <c r="D216" s="11">
        <f t="shared" si="147"/>
        <v>-0.24780178402071806</v>
      </c>
      <c r="E216" s="11">
        <v>0.2505416581987866</v>
      </c>
      <c r="F216" s="11">
        <f t="shared" si="148"/>
        <v>2.7398741780685354E-3</v>
      </c>
      <c r="G216" s="200">
        <f t="shared" si="150"/>
        <v>1.7240467852368324E-2</v>
      </c>
    </row>
    <row r="217" spans="1:7" x14ac:dyDescent="0.2">
      <c r="A217" t="str">
        <f t="shared" si="146"/>
        <v>32 Health and social care associate professionals</v>
      </c>
      <c r="B217" s="11">
        <v>0.71894169418083631</v>
      </c>
      <c r="C217" s="11">
        <v>0.61779195063446357</v>
      </c>
      <c r="D217" s="11">
        <f t="shared" si="147"/>
        <v>-0.10114974354637274</v>
      </c>
      <c r="E217" s="11">
        <v>0.3434798584341564</v>
      </c>
      <c r="F217" s="11">
        <f t="shared" si="148"/>
        <v>0.24233011488778367</v>
      </c>
      <c r="G217" s="200">
        <f t="shared" si="150"/>
        <v>2.63769260313238E-2</v>
      </c>
    </row>
    <row r="218" spans="1:7" x14ac:dyDescent="0.2">
      <c r="A218" t="str">
        <f t="shared" si="146"/>
        <v>33 Protective service occupations</v>
      </c>
      <c r="B218" s="11">
        <v>0.56156418557588872</v>
      </c>
      <c r="C218" s="11">
        <v>0.48305116435909756</v>
      </c>
      <c r="D218" s="11">
        <f t="shared" si="147"/>
        <v>-7.8513021216791157E-2</v>
      </c>
      <c r="E218" s="11">
        <v>0.15826929466294751</v>
      </c>
      <c r="F218" s="11">
        <f t="shared" si="148"/>
        <v>7.9756273446156351E-2</v>
      </c>
      <c r="G218" s="200">
        <f t="shared" si="150"/>
        <v>1.6690680616378462E-2</v>
      </c>
    </row>
    <row r="219" spans="1:7" x14ac:dyDescent="0.2">
      <c r="A219" t="str">
        <f t="shared" si="146"/>
        <v>34 Culture, media and sports occupations</v>
      </c>
      <c r="B219" s="11">
        <v>0.23584656880600216</v>
      </c>
      <c r="C219" s="11">
        <v>0.12925800206995264</v>
      </c>
      <c r="D219" s="11">
        <f t="shared" si="147"/>
        <v>-0.10658856673604952</v>
      </c>
      <c r="E219" s="11">
        <v>6.0442510148091384E-2</v>
      </c>
      <c r="F219" s="11">
        <f t="shared" ref="F219:F220" si="151">SUM(D219:E219)</f>
        <v>-4.6146056587958138E-2</v>
      </c>
      <c r="G219" s="200">
        <f t="shared" si="150"/>
        <v>1.5326540595870686E-2</v>
      </c>
    </row>
    <row r="220" spans="1:7" x14ac:dyDescent="0.2">
      <c r="A220" t="str">
        <f t="shared" si="146"/>
        <v>35 Business and public service associate professionals</v>
      </c>
      <c r="B220" s="11">
        <v>2.171512425708225</v>
      </c>
      <c r="C220" s="11">
        <v>1.5164650841378173</v>
      </c>
      <c r="D220" s="11">
        <f t="shared" si="147"/>
        <v>-0.65504734157040767</v>
      </c>
      <c r="E220" s="11">
        <v>0.69428739839219356</v>
      </c>
      <c r="F220" s="11">
        <f t="shared" si="151"/>
        <v>3.9240056821785885E-2</v>
      </c>
      <c r="G220" s="200">
        <f t="shared" si="150"/>
        <v>1.8666995847172574E-2</v>
      </c>
    </row>
    <row r="221" spans="1:7" x14ac:dyDescent="0.2">
      <c r="A221" t="str">
        <f t="shared" si="146"/>
        <v>41 Administrative occupations</v>
      </c>
      <c r="B221" s="11">
        <v>6.0627753252961538</v>
      </c>
      <c r="C221" s="11">
        <v>3.8602215497621395</v>
      </c>
      <c r="D221" s="11">
        <f t="shared" si="147"/>
        <v>-2.2025537755340143</v>
      </c>
      <c r="E221" s="11">
        <v>2.0708555539783737</v>
      </c>
      <c r="F221" s="11">
        <f t="shared" ref="F221:F224" si="152">SUM(D221:E221)</f>
        <v>-0.13169822155564059</v>
      </c>
      <c r="G221" s="200">
        <f t="shared" si="150"/>
        <v>1.9782446821895894E-2</v>
      </c>
    </row>
    <row r="222" spans="1:7" x14ac:dyDescent="0.2">
      <c r="A222" t="str">
        <f t="shared" si="146"/>
        <v>42 Secretarial and related occupations</v>
      </c>
      <c r="B222" s="11">
        <v>1.1001266606606415</v>
      </c>
      <c r="C222" s="11">
        <v>0.35499836925722483</v>
      </c>
      <c r="D222" s="11">
        <f t="shared" si="147"/>
        <v>-0.74512829140341663</v>
      </c>
      <c r="E222" s="11">
        <v>0.3487099793128971</v>
      </c>
      <c r="F222" s="11">
        <f t="shared" si="152"/>
        <v>-0.39641831209051953</v>
      </c>
      <c r="G222" s="200">
        <f t="shared" si="150"/>
        <v>1.8525208026878515E-2</v>
      </c>
    </row>
    <row r="223" spans="1:7" x14ac:dyDescent="0.2">
      <c r="A223" t="str">
        <f t="shared" si="146"/>
        <v>51 Skilled agricultural and related trades</v>
      </c>
      <c r="B223" s="11">
        <v>0.93994777186484402</v>
      </c>
      <c r="C223" s="11">
        <v>0.86696309465355137</v>
      </c>
      <c r="D223" s="11">
        <f t="shared" si="147"/>
        <v>-7.2984677211292648E-2</v>
      </c>
      <c r="E223" s="11">
        <v>0.49026078252511501</v>
      </c>
      <c r="F223" s="11">
        <f t="shared" si="152"/>
        <v>0.41727610531382237</v>
      </c>
      <c r="G223" s="200">
        <f t="shared" si="150"/>
        <v>2.8378629852858994E-2</v>
      </c>
    </row>
    <row r="224" spans="1:7" x14ac:dyDescent="0.2">
      <c r="A224" t="str">
        <f t="shared" si="146"/>
        <v>52 Skilled metal, electrical and electronic trades</v>
      </c>
      <c r="B224" s="11">
        <v>2.5555228661313252</v>
      </c>
      <c r="C224" s="11">
        <v>1.8352724133427258</v>
      </c>
      <c r="D224" s="11">
        <f t="shared" si="147"/>
        <v>-0.72025045278859934</v>
      </c>
      <c r="E224" s="11">
        <v>0.77973394674076979</v>
      </c>
      <c r="F224" s="11">
        <f t="shared" si="152"/>
        <v>5.9483493952170452E-2</v>
      </c>
      <c r="G224" s="200">
        <f t="shared" si="150"/>
        <v>1.7911374256086576E-2</v>
      </c>
    </row>
    <row r="225" spans="1:7" x14ac:dyDescent="0.2">
      <c r="A225" t="str">
        <f t="shared" si="146"/>
        <v>53 Skilled construction and building trades</v>
      </c>
      <c r="B225" s="11">
        <v>2.7583851972861066</v>
      </c>
      <c r="C225" s="11">
        <v>2.830636190395091</v>
      </c>
      <c r="D225" s="11">
        <f t="shared" si="147"/>
        <v>7.2250993108984307E-2</v>
      </c>
      <c r="E225" s="11">
        <v>1.2626094859421124</v>
      </c>
      <c r="F225" s="11">
        <f t="shared" ref="F225" si="153">SUM(D225:E225)</f>
        <v>1.3348604790510967</v>
      </c>
      <c r="G225" s="200">
        <f t="shared" si="150"/>
        <v>2.544389934533231E-2</v>
      </c>
    </row>
    <row r="226" spans="1:7" x14ac:dyDescent="0.2">
      <c r="A226" t="str">
        <f t="shared" si="146"/>
        <v>54 Textiles, printing and other skilled trades</v>
      </c>
      <c r="B226" s="11">
        <v>1.6833631171973136</v>
      </c>
      <c r="C226" s="11">
        <v>1.5058994405216348</v>
      </c>
      <c r="D226" s="11">
        <f t="shared" si="147"/>
        <v>-0.17746367667567875</v>
      </c>
      <c r="E226" s="11">
        <v>0.58751162536666868</v>
      </c>
      <c r="F226" s="11">
        <f t="shared" ref="F226" si="154">SUM(D226:E226)</f>
        <v>0.41004794869098993</v>
      </c>
      <c r="G226" s="200">
        <f t="shared" si="150"/>
        <v>2.0158591668139714E-2</v>
      </c>
    </row>
    <row r="227" spans="1:7" x14ac:dyDescent="0.2">
      <c r="A227" t="str">
        <f t="shared" si="146"/>
        <v>61 Caring personal service occupations</v>
      </c>
      <c r="B227" s="11">
        <v>4.9094626078944144</v>
      </c>
      <c r="C227" s="11">
        <v>4.5730273797463958</v>
      </c>
      <c r="D227" s="11">
        <f>C227-B227</f>
        <v>-0.33643522814801852</v>
      </c>
      <c r="E227" s="11">
        <v>2.4125522080724977</v>
      </c>
      <c r="F227" s="11">
        <f>SUM(D227:E227)</f>
        <v>2.0761169799244792</v>
      </c>
      <c r="G227" s="200">
        <f t="shared" si="150"/>
        <v>2.7006304886248333E-2</v>
      </c>
    </row>
    <row r="228" spans="1:7" x14ac:dyDescent="0.2">
      <c r="A228" t="str">
        <f t="shared" si="146"/>
        <v>62 Leisure, travel and related personal service occupations</v>
      </c>
      <c r="B228" s="11">
        <v>1.3310978968497142</v>
      </c>
      <c r="C228" s="11">
        <v>1.0885998097944287</v>
      </c>
      <c r="D228" s="11">
        <f t="shared" ref="D228:D234" si="155">C228-B228</f>
        <v>-0.24249808705528553</v>
      </c>
      <c r="E228" s="11">
        <v>0.55347439571787327</v>
      </c>
      <c r="F228" s="11">
        <f t="shared" ref="F228:F229" si="156">SUM(D228:E228)</f>
        <v>0.31097630866258774</v>
      </c>
      <c r="G228" s="200">
        <f t="shared" si="150"/>
        <v>2.3450526216373779E-2</v>
      </c>
    </row>
    <row r="229" spans="1:7" x14ac:dyDescent="0.2">
      <c r="A229" t="str">
        <f t="shared" si="146"/>
        <v>63 Community and civil enforcement occupations</v>
      </c>
      <c r="B229" s="11">
        <v>7.2718968429217448E-2</v>
      </c>
      <c r="C229" s="11">
        <v>5.192827956002688E-2</v>
      </c>
      <c r="D229" s="11">
        <f t="shared" si="155"/>
        <v>-2.0790688869190568E-2</v>
      </c>
      <c r="E229" s="11">
        <v>2.2640493955996061E-2</v>
      </c>
      <c r="F229" s="11">
        <f t="shared" si="156"/>
        <v>1.8498050868054929E-3</v>
      </c>
      <c r="G229" s="200">
        <f t="shared" si="150"/>
        <v>1.823433862862367E-2</v>
      </c>
    </row>
    <row r="230" spans="1:7" x14ac:dyDescent="0.2">
      <c r="A230" t="str">
        <f t="shared" si="146"/>
        <v>71 Sales occupations</v>
      </c>
      <c r="B230" s="11">
        <v>5.261128392655233</v>
      </c>
      <c r="C230" s="11">
        <v>4.3056945059941585</v>
      </c>
      <c r="D230" s="11">
        <f t="shared" si="155"/>
        <v>-0.95543388666107454</v>
      </c>
      <c r="E230" s="11">
        <v>2.2119285735415</v>
      </c>
      <c r="F230" s="11">
        <f t="shared" ref="F230:F231" si="157">SUM(D230:E230)</f>
        <v>1.2564946868804254</v>
      </c>
      <c r="G230" s="200">
        <f t="shared" si="150"/>
        <v>2.3673104112649002E-2</v>
      </c>
    </row>
    <row r="231" spans="1:7" x14ac:dyDescent="0.2">
      <c r="A231" t="str">
        <f t="shared" si="146"/>
        <v>72 Customer service occupations</v>
      </c>
      <c r="B231" s="11">
        <v>1.1551121807441922</v>
      </c>
      <c r="C231" s="11">
        <v>1.3878146180298463</v>
      </c>
      <c r="D231" s="11">
        <f t="shared" si="155"/>
        <v>0.2327024372856541</v>
      </c>
      <c r="E231" s="11">
        <v>0.63096380492889093</v>
      </c>
      <c r="F231" s="11">
        <f t="shared" si="157"/>
        <v>0.86366624221454502</v>
      </c>
      <c r="G231" s="200">
        <f t="shared" si="150"/>
        <v>2.9481115642258304E-2</v>
      </c>
    </row>
    <row r="232" spans="1:7" x14ac:dyDescent="0.2">
      <c r="A232" t="str">
        <f t="shared" si="146"/>
        <v>81 Process, plant and machine operatives</v>
      </c>
      <c r="B232" s="11">
        <v>2.3250287470743221</v>
      </c>
      <c r="C232" s="11">
        <v>2.6699882341570302</v>
      </c>
      <c r="D232" s="11">
        <f t="shared" si="155"/>
        <v>0.34495948708270818</v>
      </c>
      <c r="E232" s="11">
        <v>1.0644117410124516</v>
      </c>
      <c r="F232" s="11">
        <f t="shared" ref="F232:F233" si="158">SUM(D232:E232)</f>
        <v>1.4093712280951598</v>
      </c>
      <c r="G232" s="200">
        <f t="shared" si="150"/>
        <v>2.5447220839325935E-2</v>
      </c>
    </row>
    <row r="233" spans="1:7" x14ac:dyDescent="0.2">
      <c r="A233" t="str">
        <f t="shared" si="146"/>
        <v>82 Transport and mobile machine drivers and operatives</v>
      </c>
      <c r="B233" s="11">
        <v>3.6667305088621713</v>
      </c>
      <c r="C233" s="11">
        <v>4.0501092367812364</v>
      </c>
      <c r="D233" s="11">
        <f t="shared" si="155"/>
        <v>0.38337872791906502</v>
      </c>
      <c r="E233" s="11">
        <v>2.1230263449053282</v>
      </c>
      <c r="F233" s="11">
        <f t="shared" si="158"/>
        <v>2.5064050728243932</v>
      </c>
      <c r="G233" s="200">
        <f t="shared" si="150"/>
        <v>3.0921085161477624E-2</v>
      </c>
    </row>
    <row r="234" spans="1:7" x14ac:dyDescent="0.2">
      <c r="A234" t="str">
        <f t="shared" si="146"/>
        <v>91 Elementary trades and related occupations</v>
      </c>
      <c r="B234" s="11">
        <v>1.0126110258234076</v>
      </c>
      <c r="C234" s="11">
        <v>0.76550968915491524</v>
      </c>
      <c r="D234" s="11">
        <f t="shared" si="155"/>
        <v>-0.24710133666849232</v>
      </c>
      <c r="E234" s="11">
        <v>0.30939616994414559</v>
      </c>
      <c r="F234" s="11">
        <f t="shared" ref="F234" si="159">SUM(D234:E234)</f>
        <v>6.2294833275653272E-2</v>
      </c>
      <c r="G234" s="200">
        <f t="shared" si="150"/>
        <v>1.7933509361034883E-2</v>
      </c>
    </row>
    <row r="235" spans="1:7" x14ac:dyDescent="0.2">
      <c r="A235" t="str">
        <f t="shared" si="146"/>
        <v>92 Elementary administration and service occupations</v>
      </c>
      <c r="B235" s="11">
        <v>7.6987758255880712</v>
      </c>
      <c r="C235" s="11">
        <v>7.6383591047451489</v>
      </c>
      <c r="D235" s="11">
        <f t="shared" ref="D235" si="160">C235-B235</f>
        <v>-6.0416720842922267E-2</v>
      </c>
      <c r="E235" s="11">
        <v>3.8160084724620251</v>
      </c>
      <c r="F235" s="11">
        <f t="shared" ref="F235" si="161">SUM(D235:E235)</f>
        <v>3.7555917516191029</v>
      </c>
      <c r="G235" s="200">
        <f t="shared" ref="G235:G236" si="162">IF(B235&gt;0,(1+(E235/B235))^(1/($C$6-$B$6))-1,0)</f>
        <v>2.7201414729661089E-2</v>
      </c>
    </row>
    <row r="236" spans="1:7" x14ac:dyDescent="0.2">
      <c r="A236" t="str">
        <f t="shared" si="146"/>
        <v>All occupations</v>
      </c>
      <c r="B236" s="11">
        <f>SUM(B210:B235)</f>
        <v>55.441966732091871</v>
      </c>
      <c r="C236" s="11">
        <f t="shared" ref="C236:F236" si="163">SUM(C210:C235)</f>
        <v>48.238077801091713</v>
      </c>
      <c r="D236" s="11">
        <f t="shared" si="163"/>
        <v>-7.2038889310001624</v>
      </c>
      <c r="E236" s="11">
        <f t="shared" si="163"/>
        <v>23.647449541243454</v>
      </c>
      <c r="F236" s="11">
        <f t="shared" si="163"/>
        <v>16.443560610243292</v>
      </c>
      <c r="G236" s="200">
        <f t="shared" si="162"/>
        <v>2.3965480551256579E-2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1.6712424383078932</v>
      </c>
      <c r="C239" s="11">
        <v>1.045960728399902</v>
      </c>
      <c r="D239" s="11">
        <f>C239-B239</f>
        <v>-0.62528170990799126</v>
      </c>
      <c r="E239" s="11">
        <v>0.58624916948461259</v>
      </c>
      <c r="F239" s="11">
        <f>SUM(D239:E239)</f>
        <v>-3.903254042337867E-2</v>
      </c>
      <c r="G239" s="200">
        <f>IF(B239&gt;0,(1+(E239/B239))^(1/($C$6-$B$6))-1,0)</f>
        <v>2.0248063867693844E-2</v>
      </c>
    </row>
    <row r="240" spans="1:7" x14ac:dyDescent="0.2">
      <c r="A240" t="str">
        <f t="shared" si="165"/>
        <v>12 Other managers and proprietors</v>
      </c>
      <c r="B240" s="11">
        <v>1.1520302542976466</v>
      </c>
      <c r="C240" s="11">
        <v>0.88161469776334822</v>
      </c>
      <c r="D240" s="11">
        <f t="shared" ref="D240:D255" si="166">C240-B240</f>
        <v>-0.27041555653429838</v>
      </c>
      <c r="E240" s="11">
        <v>0.52899288280266155</v>
      </c>
      <c r="F240" s="11">
        <f t="shared" ref="F240:F247" si="167">SUM(D240:E240)</f>
        <v>0.25857732626836316</v>
      </c>
      <c r="G240" s="200">
        <f t="shared" ref="G240:G242" si="168">IF(B240&gt;0,(1+(E240/B240))^(1/($C$6-$B$6))-1,0)</f>
        <v>2.5511780733278311E-2</v>
      </c>
    </row>
    <row r="241" spans="1:7" x14ac:dyDescent="0.2">
      <c r="A241" t="str">
        <f t="shared" si="165"/>
        <v>21 Science, research, engineering and technology professionals</v>
      </c>
      <c r="B241" s="11">
        <v>0.86196744267506253</v>
      </c>
      <c r="C241" s="11">
        <v>0.57048533216850739</v>
      </c>
      <c r="D241" s="11">
        <f t="shared" si="166"/>
        <v>-0.29148211050655515</v>
      </c>
      <c r="E241" s="11">
        <v>0.2243686722158803</v>
      </c>
      <c r="F241" s="11">
        <f t="shared" si="167"/>
        <v>-6.7113438290674843E-2</v>
      </c>
      <c r="G241" s="200">
        <f t="shared" si="168"/>
        <v>1.5542781862182498E-2</v>
      </c>
    </row>
    <row r="242" spans="1:7" x14ac:dyDescent="0.2">
      <c r="A242" t="str">
        <f t="shared" si="165"/>
        <v>22 Health professionals</v>
      </c>
      <c r="B242" s="11">
        <v>0.44766546521789097</v>
      </c>
      <c r="C242" s="11">
        <v>0.30497167411070475</v>
      </c>
      <c r="D242" s="11">
        <f t="shared" si="166"/>
        <v>-0.14269379110718622</v>
      </c>
      <c r="E242" s="11">
        <v>0.17644649542473612</v>
      </c>
      <c r="F242" s="11">
        <f t="shared" si="167"/>
        <v>3.3752704317549898E-2</v>
      </c>
      <c r="G242" s="200">
        <f t="shared" si="168"/>
        <v>2.239941946203805E-2</v>
      </c>
    </row>
    <row r="243" spans="1:7" x14ac:dyDescent="0.2">
      <c r="A243" t="str">
        <f t="shared" si="165"/>
        <v>23 Teaching and other educational professionals</v>
      </c>
      <c r="B243" s="11">
        <v>0.33019382095642658</v>
      </c>
      <c r="C243" s="11">
        <v>0.24245693611708691</v>
      </c>
      <c r="D243" s="11">
        <f t="shared" si="166"/>
        <v>-8.7736884839339668E-2</v>
      </c>
      <c r="E243" s="11">
        <v>0.12935649926418111</v>
      </c>
      <c r="F243" s="11">
        <f t="shared" si="167"/>
        <v>4.1619614424841439E-2</v>
      </c>
      <c r="G243" s="200">
        <f>IF(B243&gt;0,(1+(E243/B243))^(1/($C$6-$B$6))-1,0)</f>
        <v>2.2282536990681168E-2</v>
      </c>
    </row>
    <row r="244" spans="1:7" x14ac:dyDescent="0.2">
      <c r="A244" t="str">
        <f t="shared" si="165"/>
        <v>24 Business, media and public service professionals</v>
      </c>
      <c r="B244" s="11">
        <v>0.85050779066300575</v>
      </c>
      <c r="C244" s="11">
        <v>0.55176326187189628</v>
      </c>
      <c r="D244" s="11">
        <f t="shared" si="166"/>
        <v>-0.29874452879110946</v>
      </c>
      <c r="E244" s="11">
        <v>0.28988892814215722</v>
      </c>
      <c r="F244" s="11">
        <f t="shared" si="167"/>
        <v>-8.8556006489522443E-3</v>
      </c>
      <c r="G244" s="200">
        <f t="shared" ref="G244:G263" si="169">IF(B244&gt;0,(1+(E244/B244))^(1/($C$6-$B$6))-1,0)</f>
        <v>1.9745609623915916E-2</v>
      </c>
    </row>
    <row r="245" spans="1:7" x14ac:dyDescent="0.2">
      <c r="A245" t="str">
        <f t="shared" si="165"/>
        <v>31 Science, engineering and technology associate professionals</v>
      </c>
      <c r="B245" s="11">
        <v>0.61384254033839181</v>
      </c>
      <c r="C245" s="11">
        <v>0.36347753640251312</v>
      </c>
      <c r="D245" s="11">
        <f t="shared" si="166"/>
        <v>-0.25036500393587868</v>
      </c>
      <c r="E245" s="11">
        <v>0.1611327715960999</v>
      </c>
      <c r="F245" s="11">
        <f t="shared" si="167"/>
        <v>-8.9232232339778783E-2</v>
      </c>
      <c r="G245" s="200">
        <f>IF(B245&gt;0,(1+(E245/B245))^(1/($C$6-$B$6))-1,0)</f>
        <v>1.5660881239116131E-2</v>
      </c>
    </row>
    <row r="246" spans="1:7" x14ac:dyDescent="0.2">
      <c r="A246" t="str">
        <f t="shared" si="165"/>
        <v>32 Health and social care associate professionals</v>
      </c>
      <c r="B246" s="11">
        <v>0.22119328329544777</v>
      </c>
      <c r="C246" s="11">
        <v>0.1317306857094285</v>
      </c>
      <c r="D246" s="11">
        <f t="shared" si="166"/>
        <v>-8.9462597586019266E-2</v>
      </c>
      <c r="E246" s="11">
        <v>7.9041030847221735E-2</v>
      </c>
      <c r="F246" s="11">
        <f t="shared" si="167"/>
        <v>-1.042156673879753E-2</v>
      </c>
      <c r="G246" s="200">
        <f t="shared" si="169"/>
        <v>2.0577272707982708E-2</v>
      </c>
    </row>
    <row r="247" spans="1:7" x14ac:dyDescent="0.2">
      <c r="A247" t="str">
        <f t="shared" si="165"/>
        <v>33 Protective service occupations</v>
      </c>
      <c r="B247" s="11">
        <v>0.30202899845473435</v>
      </c>
      <c r="C247" s="11">
        <v>0.24017429073146393</v>
      </c>
      <c r="D247" s="11">
        <f t="shared" si="166"/>
        <v>-6.1854707723270425E-2</v>
      </c>
      <c r="E247" s="11">
        <v>0.10128478242926128</v>
      </c>
      <c r="F247" s="11">
        <f t="shared" si="167"/>
        <v>3.9430074705990859E-2</v>
      </c>
      <c r="G247" s="200">
        <f t="shared" si="169"/>
        <v>1.9466504672254192E-2</v>
      </c>
    </row>
    <row r="248" spans="1:7" x14ac:dyDescent="0.2">
      <c r="A248" t="str">
        <f t="shared" si="165"/>
        <v>34 Culture, media and sports occupations</v>
      </c>
      <c r="B248" s="11">
        <v>0.19954218868935511</v>
      </c>
      <c r="C248" s="11">
        <v>0.10657196667524058</v>
      </c>
      <c r="D248" s="11">
        <f t="shared" si="166"/>
        <v>-9.2970222014114534E-2</v>
      </c>
      <c r="E248" s="11">
        <v>5.635693297203806E-2</v>
      </c>
      <c r="F248" s="11">
        <f t="shared" ref="F248:F249" si="170">SUM(D248:E248)</f>
        <v>-3.6613289042076474E-2</v>
      </c>
      <c r="G248" s="200">
        <f t="shared" si="169"/>
        <v>1.6722116869760217E-2</v>
      </c>
    </row>
    <row r="249" spans="1:7" x14ac:dyDescent="0.2">
      <c r="A249" t="str">
        <f t="shared" si="165"/>
        <v>35 Business and public service associate professionals</v>
      </c>
      <c r="B249" s="11">
        <v>1.2206517402559485</v>
      </c>
      <c r="C249" s="11">
        <v>0.56125720863912654</v>
      </c>
      <c r="D249" s="11">
        <f t="shared" si="166"/>
        <v>-0.65939453161682193</v>
      </c>
      <c r="E249" s="11">
        <v>0.31237075625256328</v>
      </c>
      <c r="F249" s="11">
        <f t="shared" si="170"/>
        <v>-0.34702377536425866</v>
      </c>
      <c r="G249" s="200">
        <f t="shared" si="169"/>
        <v>1.5306383908613164E-2</v>
      </c>
    </row>
    <row r="250" spans="1:7" x14ac:dyDescent="0.2">
      <c r="A250" t="str">
        <f t="shared" si="165"/>
        <v>41 Administrative occupations</v>
      </c>
      <c r="B250" s="11">
        <v>2.8065463514291307</v>
      </c>
      <c r="C250" s="11">
        <v>0.80692670256527022</v>
      </c>
      <c r="D250" s="11">
        <f t="shared" si="166"/>
        <v>-1.9996196488638605</v>
      </c>
      <c r="E250" s="11">
        <v>0.6217201793803433</v>
      </c>
      <c r="F250" s="11">
        <f t="shared" ref="F250:F253" si="171">SUM(D250:E250)</f>
        <v>-1.3778994694835172</v>
      </c>
      <c r="G250" s="200">
        <f t="shared" si="169"/>
        <v>1.3429380035251182E-2</v>
      </c>
    </row>
    <row r="251" spans="1:7" x14ac:dyDescent="0.2">
      <c r="A251" t="str">
        <f t="shared" si="165"/>
        <v>42 Secretarial and related occupations</v>
      </c>
      <c r="B251" s="11">
        <v>1.004167902831772</v>
      </c>
      <c r="C251" s="11">
        <v>0.17227552039792565</v>
      </c>
      <c r="D251" s="11">
        <f t="shared" si="166"/>
        <v>-0.83189238243384644</v>
      </c>
      <c r="E251" s="11">
        <v>0.24483589735407968</v>
      </c>
      <c r="F251" s="11">
        <f t="shared" si="171"/>
        <v>-0.58705648507976682</v>
      </c>
      <c r="G251" s="200">
        <f t="shared" si="169"/>
        <v>1.4652107154608407E-2</v>
      </c>
    </row>
    <row r="252" spans="1:7" x14ac:dyDescent="0.2">
      <c r="A252" t="str">
        <f t="shared" si="165"/>
        <v>51 Skilled agricultural and related trades</v>
      </c>
      <c r="B252" s="11">
        <v>0.61739474836351993</v>
      </c>
      <c r="C252" s="11">
        <v>0.4527213645610329</v>
      </c>
      <c r="D252" s="11">
        <f t="shared" si="166"/>
        <v>-0.16467338380248703</v>
      </c>
      <c r="E252" s="11">
        <v>0.24153196550842709</v>
      </c>
      <c r="F252" s="11">
        <f t="shared" si="171"/>
        <v>7.6858581705940066E-2</v>
      </c>
      <c r="G252" s="200">
        <f t="shared" si="169"/>
        <v>2.2255710494815784E-2</v>
      </c>
    </row>
    <row r="253" spans="1:7" x14ac:dyDescent="0.2">
      <c r="A253" t="str">
        <f t="shared" si="165"/>
        <v>52 Skilled metal, electrical and electronic trades</v>
      </c>
      <c r="B253" s="11">
        <v>1.1462901924781717</v>
      </c>
      <c r="C253" s="11">
        <v>0.508322356840191</v>
      </c>
      <c r="D253" s="11">
        <f t="shared" si="166"/>
        <v>-0.63796783563798065</v>
      </c>
      <c r="E253" s="11">
        <v>0.3003356492300075</v>
      </c>
      <c r="F253" s="11">
        <f t="shared" si="171"/>
        <v>-0.33763218640797316</v>
      </c>
      <c r="G253" s="200">
        <f t="shared" si="169"/>
        <v>1.5634494966383139E-2</v>
      </c>
    </row>
    <row r="254" spans="1:7" x14ac:dyDescent="0.2">
      <c r="A254" t="str">
        <f t="shared" si="165"/>
        <v>53 Skilled construction and building trades</v>
      </c>
      <c r="B254" s="11">
        <v>1.2545024294660414</v>
      </c>
      <c r="C254" s="11">
        <v>0.94477566956066195</v>
      </c>
      <c r="D254" s="11">
        <f t="shared" si="166"/>
        <v>-0.30972675990537946</v>
      </c>
      <c r="E254" s="11">
        <v>0.44462991063208929</v>
      </c>
      <c r="F254" s="11">
        <f t="shared" ref="F254" si="172">SUM(D254:E254)</f>
        <v>0.13490315072670983</v>
      </c>
      <c r="G254" s="200">
        <f t="shared" si="169"/>
        <v>2.0431163484101678E-2</v>
      </c>
    </row>
    <row r="255" spans="1:7" x14ac:dyDescent="0.2">
      <c r="A255" t="str">
        <f t="shared" si="165"/>
        <v>54 Textiles, printing and other skilled trades</v>
      </c>
      <c r="B255" s="11">
        <v>1.3564691752649951</v>
      </c>
      <c r="C255" s="11">
        <v>0.82705091707275846</v>
      </c>
      <c r="D255" s="11">
        <f t="shared" si="166"/>
        <v>-0.52941825819223665</v>
      </c>
      <c r="E255" s="11">
        <v>0.42480762017320867</v>
      </c>
      <c r="F255" s="11">
        <f t="shared" ref="F255" si="173">SUM(D255:E255)</f>
        <v>-0.10461063801902798</v>
      </c>
      <c r="G255" s="200">
        <f t="shared" si="169"/>
        <v>1.8328969411695706E-2</v>
      </c>
    </row>
    <row r="256" spans="1:7" x14ac:dyDescent="0.2">
      <c r="A256" t="str">
        <f t="shared" si="165"/>
        <v>61 Caring personal service occupations</v>
      </c>
      <c r="B256" s="11">
        <v>0.75308786406847239</v>
      </c>
      <c r="C256" s="11">
        <v>0.50618996444605113</v>
      </c>
      <c r="D256" s="11">
        <f>C256-B256</f>
        <v>-0.24689789962242126</v>
      </c>
      <c r="E256" s="11">
        <v>0.18257171164762934</v>
      </c>
      <c r="F256" s="11">
        <f>SUM(D256:E256)</f>
        <v>-6.4326187974791921E-2</v>
      </c>
      <c r="G256" s="200">
        <f t="shared" si="169"/>
        <v>1.4576536669916873E-2</v>
      </c>
    </row>
    <row r="257" spans="1:7" x14ac:dyDescent="0.2">
      <c r="A257" t="str">
        <f t="shared" si="165"/>
        <v>62 Leisure, travel and related personal service occupations</v>
      </c>
      <c r="B257" s="11">
        <v>0.89165007838581756</v>
      </c>
      <c r="C257" s="11">
        <v>0.59658479947768006</v>
      </c>
      <c r="D257" s="11">
        <f t="shared" ref="D257:D263" si="174">C257-B257</f>
        <v>-0.2950652789081375</v>
      </c>
      <c r="E257" s="11">
        <v>0.32877278251563791</v>
      </c>
      <c r="F257" s="11">
        <f t="shared" ref="F257:F258" si="175">SUM(D257:E257)</f>
        <v>3.3707503607500411E-2</v>
      </c>
      <c r="G257" s="200">
        <f t="shared" si="169"/>
        <v>2.11457295898696E-2</v>
      </c>
    </row>
    <row r="258" spans="1:7" x14ac:dyDescent="0.2">
      <c r="A258" t="str">
        <f t="shared" si="165"/>
        <v>63 Community and civil enforcement occupations</v>
      </c>
      <c r="B258" s="11">
        <v>5.6008190976576645E-2</v>
      </c>
      <c r="C258" s="11">
        <v>3.2719417520715242E-2</v>
      </c>
      <c r="D258" s="11">
        <f t="shared" si="174"/>
        <v>-2.3288773455861403E-2</v>
      </c>
      <c r="E258" s="11">
        <v>1.6160338291110313E-2</v>
      </c>
      <c r="F258" s="11">
        <f t="shared" si="175"/>
        <v>-7.1284351647510902E-3</v>
      </c>
      <c r="G258" s="200">
        <f t="shared" si="169"/>
        <v>1.7044027878366785E-2</v>
      </c>
    </row>
    <row r="259" spans="1:7" x14ac:dyDescent="0.2">
      <c r="A259" t="str">
        <f t="shared" si="165"/>
        <v>71 Sales occupations</v>
      </c>
      <c r="B259" s="11">
        <v>3.488553166469178</v>
      </c>
      <c r="C259" s="11">
        <v>1.1768443433588802</v>
      </c>
      <c r="D259" s="11">
        <f t="shared" si="174"/>
        <v>-2.3117088231102976</v>
      </c>
      <c r="E259" s="11">
        <v>0.94766135023990516</v>
      </c>
      <c r="F259" s="11">
        <f t="shared" ref="F259:F260" si="176">SUM(D259:E259)</f>
        <v>-1.3640474728703924</v>
      </c>
      <c r="G259" s="200">
        <f t="shared" si="169"/>
        <v>1.614997973590504E-2</v>
      </c>
    </row>
    <row r="260" spans="1:7" x14ac:dyDescent="0.2">
      <c r="A260" t="str">
        <f t="shared" si="165"/>
        <v>72 Customer service occupations</v>
      </c>
      <c r="B260" s="11">
        <v>0.6289606110029472</v>
      </c>
      <c r="C260" s="11">
        <v>0.60415670834327984</v>
      </c>
      <c r="D260" s="11">
        <f t="shared" si="174"/>
        <v>-2.4803902659667365E-2</v>
      </c>
      <c r="E260" s="11">
        <v>0.22796239413214869</v>
      </c>
      <c r="F260" s="11">
        <f t="shared" si="176"/>
        <v>0.20315849147248133</v>
      </c>
      <c r="G260" s="200">
        <f t="shared" si="169"/>
        <v>2.0832661698849231E-2</v>
      </c>
    </row>
    <row r="261" spans="1:7" x14ac:dyDescent="0.2">
      <c r="A261" t="str">
        <f t="shared" si="165"/>
        <v>81 Process, plant and machine operatives</v>
      </c>
      <c r="B261" s="11">
        <v>1.8104684367544566</v>
      </c>
      <c r="C261" s="11">
        <v>0.61549793805233499</v>
      </c>
      <c r="D261" s="11">
        <f t="shared" si="174"/>
        <v>-1.1949704987021215</v>
      </c>
      <c r="E261" s="11">
        <v>0.51331155913735205</v>
      </c>
      <c r="F261" s="11">
        <f t="shared" ref="F261:F262" si="177">SUM(D261:E261)</f>
        <v>-0.68165893956476942</v>
      </c>
      <c r="G261" s="200">
        <f t="shared" si="169"/>
        <v>1.6779863379816629E-2</v>
      </c>
    </row>
    <row r="262" spans="1:7" x14ac:dyDescent="0.2">
      <c r="A262" t="str">
        <f t="shared" si="165"/>
        <v>82 Transport and mobile machine drivers and operatives</v>
      </c>
      <c r="B262" s="11">
        <v>2.8009188105475435</v>
      </c>
      <c r="C262" s="11">
        <v>1.9744234624471466</v>
      </c>
      <c r="D262" s="11">
        <f t="shared" si="174"/>
        <v>-0.82649534810039693</v>
      </c>
      <c r="E262" s="11">
        <v>1.1313974265893099</v>
      </c>
      <c r="F262" s="11">
        <f t="shared" si="177"/>
        <v>0.30490207848891293</v>
      </c>
      <c r="G262" s="200">
        <f t="shared" si="169"/>
        <v>2.2876484371917138E-2</v>
      </c>
    </row>
    <row r="263" spans="1:7" x14ac:dyDescent="0.2">
      <c r="A263" t="str">
        <f t="shared" si="165"/>
        <v>91 Elementary trades and related occupations</v>
      </c>
      <c r="B263" s="11">
        <v>1.2661303106377215</v>
      </c>
      <c r="C263" s="11">
        <v>0.77086168804314092</v>
      </c>
      <c r="D263" s="11">
        <f t="shared" si="174"/>
        <v>-0.4952686225945806</v>
      </c>
      <c r="E263" s="11">
        <v>0.36810529175113454</v>
      </c>
      <c r="F263" s="11">
        <f t="shared" ref="F263" si="178">SUM(D263:E263)</f>
        <v>-0.12716333084344605</v>
      </c>
      <c r="G263" s="200">
        <f t="shared" si="169"/>
        <v>1.7159557314902596E-2</v>
      </c>
    </row>
    <row r="264" spans="1:7" x14ac:dyDescent="0.2">
      <c r="A264" t="str">
        <f t="shared" si="165"/>
        <v>92 Elementary administration and service occupations</v>
      </c>
      <c r="B264" s="11">
        <v>6.0061117651575797</v>
      </c>
      <c r="C264" s="11">
        <v>3.3841375849212829</v>
      </c>
      <c r="D264" s="11">
        <f t="shared" ref="D264" si="179">C264-B264</f>
        <v>-2.6219741802362968</v>
      </c>
      <c r="E264" s="11">
        <v>2.068777219855483</v>
      </c>
      <c r="F264" s="11">
        <f>SUM(D264:E264)</f>
        <v>-0.55319696038081378</v>
      </c>
      <c r="G264" s="200">
        <f t="shared" ref="G264:G265" si="180">IF(B264&gt;0,(1+(E264/B264))^(1/($C$6-$B$6))-1,0)</f>
        <v>1.9928067599578547E-2</v>
      </c>
    </row>
    <row r="265" spans="1:7" x14ac:dyDescent="0.2">
      <c r="A265" t="str">
        <f t="shared" si="165"/>
        <v>All occupations</v>
      </c>
      <c r="B265" s="11">
        <f>SUM(B239:B264)</f>
        <v>33.758125996985726</v>
      </c>
      <c r="C265" s="11">
        <f t="shared" ref="C265:F265" si="181">SUM(C239:C264)</f>
        <v>18.373952756197571</v>
      </c>
      <c r="D265" s="11">
        <f t="shared" si="181"/>
        <v>-15.384173240788154</v>
      </c>
      <c r="E265" s="11">
        <f t="shared" si="181"/>
        <v>10.708070217869281</v>
      </c>
      <c r="F265" s="11">
        <f t="shared" si="181"/>
        <v>-4.6761030229188778</v>
      </c>
      <c r="G265" s="200">
        <f t="shared" si="180"/>
        <v>1.8536921701044484E-2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0.3993284630453634</v>
      </c>
      <c r="C268" s="11">
        <v>0.45718931389371315</v>
      </c>
      <c r="D268" s="11">
        <f>C268-B268</f>
        <v>5.7860850848349743E-2</v>
      </c>
      <c r="E268" s="11">
        <v>0.13225706038459908</v>
      </c>
      <c r="F268" s="11">
        <f>SUM(D268:E268)</f>
        <v>0.19011791123294883</v>
      </c>
      <c r="G268" s="200">
        <f>IF(B268&gt;0,(1+(E268/B268))^(1/($C$6-$B$6))-1,0)</f>
        <v>1.925501878240965E-2</v>
      </c>
    </row>
    <row r="269" spans="1:7" x14ac:dyDescent="0.2">
      <c r="A269" t="str">
        <f t="shared" si="183"/>
        <v>12 Other managers and proprietors</v>
      </c>
      <c r="B269" s="11">
        <v>0.46112703733939958</v>
      </c>
      <c r="C269" s="11">
        <v>0.74816719820557653</v>
      </c>
      <c r="D269" s="11">
        <f t="shared" ref="D269:D284" si="184">C269-B269</f>
        <v>0.28704016086617695</v>
      </c>
      <c r="E269" s="11">
        <v>0.24233129219919547</v>
      </c>
      <c r="F269" s="11">
        <f t="shared" ref="F269:F276" si="185">SUM(D269:E269)</f>
        <v>0.52937145306537237</v>
      </c>
      <c r="G269" s="200">
        <f t="shared" ref="G269:G271" si="186">IF(B269&gt;0,(1+(E269/B269))^(1/($C$6-$B$6))-1,0)</f>
        <v>2.8555788448098252E-2</v>
      </c>
    </row>
    <row r="270" spans="1:7" x14ac:dyDescent="0.2">
      <c r="A270" t="str">
        <f t="shared" si="183"/>
        <v>21 Science, research, engineering and technology professionals</v>
      </c>
      <c r="B270" s="11">
        <v>0.18821378863985447</v>
      </c>
      <c r="C270" s="11">
        <v>0.30818637334016658</v>
      </c>
      <c r="D270" s="11">
        <f t="shared" si="184"/>
        <v>0.11997258470031211</v>
      </c>
      <c r="E270" s="11">
        <v>8.0604373428853321E-2</v>
      </c>
      <c r="F270" s="11">
        <f t="shared" si="185"/>
        <v>0.20057695812916543</v>
      </c>
      <c r="G270" s="200">
        <f t="shared" si="186"/>
        <v>2.4048387462391796E-2</v>
      </c>
    </row>
    <row r="271" spans="1:7" x14ac:dyDescent="0.2">
      <c r="A271" t="str">
        <f t="shared" si="183"/>
        <v>22 Health professionals</v>
      </c>
      <c r="B271" s="11">
        <v>8.0626453958834804E-2</v>
      </c>
      <c r="C271" s="11">
        <v>0.1725187058749123</v>
      </c>
      <c r="D271" s="11">
        <f t="shared" si="184"/>
        <v>9.18922519160775E-2</v>
      </c>
      <c r="E271" s="11">
        <v>4.7395713847436828E-2</v>
      </c>
      <c r="F271" s="11">
        <f t="shared" si="185"/>
        <v>0.13928796576351432</v>
      </c>
      <c r="G271" s="200">
        <f t="shared" si="186"/>
        <v>3.1305121535254443E-2</v>
      </c>
    </row>
    <row r="272" spans="1:7" x14ac:dyDescent="0.2">
      <c r="A272" t="str">
        <f t="shared" si="183"/>
        <v>23 Teaching and other educational professionals</v>
      </c>
      <c r="B272" s="11">
        <v>0.11293474437781198</v>
      </c>
      <c r="C272" s="11">
        <v>0.17628727296960686</v>
      </c>
      <c r="D272" s="11">
        <f t="shared" si="184"/>
        <v>6.3352528591794882E-2</v>
      </c>
      <c r="E272" s="11">
        <v>5.8506135837160821E-2</v>
      </c>
      <c r="F272" s="11">
        <f t="shared" si="185"/>
        <v>0.12185866442895571</v>
      </c>
      <c r="G272" s="200">
        <f>IF(B272&gt;0,(1+(E272/B272))^(1/($C$6-$B$6))-1,0)</f>
        <v>2.8219385679496778E-2</v>
      </c>
    </row>
    <row r="273" spans="1:7" x14ac:dyDescent="0.2">
      <c r="A273" t="str">
        <f t="shared" si="183"/>
        <v>24 Business, media and public service professionals</v>
      </c>
      <c r="B273" s="11">
        <v>0.23576223901499124</v>
      </c>
      <c r="C273" s="11">
        <v>0.35940279172905465</v>
      </c>
      <c r="D273" s="11">
        <f t="shared" si="184"/>
        <v>0.12364055271406341</v>
      </c>
      <c r="E273" s="11">
        <v>0.10772782756822184</v>
      </c>
      <c r="F273" s="11">
        <f t="shared" si="185"/>
        <v>0.23136838028228524</v>
      </c>
      <c r="G273" s="200">
        <f t="shared" ref="G273" si="187">IF(B273&gt;0,(1+(E273/B273))^(1/($C$6-$B$6))-1,0)</f>
        <v>2.5406333716735396E-2</v>
      </c>
    </row>
    <row r="274" spans="1:7" x14ac:dyDescent="0.2">
      <c r="A274" t="str">
        <f t="shared" si="183"/>
        <v>31 Science, engineering and technology associate professionals</v>
      </c>
      <c r="B274" s="11">
        <v>0.14250449745219221</v>
      </c>
      <c r="C274" s="11">
        <v>0.22981376507856643</v>
      </c>
      <c r="D274" s="11">
        <f t="shared" si="184"/>
        <v>8.7309267626374226E-2</v>
      </c>
      <c r="E274" s="11">
        <v>6.7492786774448102E-2</v>
      </c>
      <c r="F274" s="11">
        <f t="shared" si="185"/>
        <v>0.15480205440082234</v>
      </c>
      <c r="G274" s="200">
        <f>IF(B274&gt;0,(1+(E274/B274))^(1/($C$6-$B$6))-1,0)</f>
        <v>2.6185027523880189E-2</v>
      </c>
    </row>
    <row r="275" spans="1:7" x14ac:dyDescent="0.2">
      <c r="A275" t="str">
        <f t="shared" si="183"/>
        <v>32 Health and social care associate professionals</v>
      </c>
      <c r="B275" s="11">
        <v>5.0248901051512626E-2</v>
      </c>
      <c r="C275" s="11">
        <v>9.6430305563653854E-2</v>
      </c>
      <c r="D275" s="11">
        <f t="shared" si="184"/>
        <v>4.6181404512141228E-2</v>
      </c>
      <c r="E275" s="11">
        <v>2.8563717369763941E-2</v>
      </c>
      <c r="F275" s="11">
        <f t="shared" si="185"/>
        <v>7.4745121881905172E-2</v>
      </c>
      <c r="G275" s="200">
        <f t="shared" ref="G275:G292" si="188">IF(B275&gt;0,(1+(E275/B275))^(1/($C$6-$B$6))-1,0)</f>
        <v>3.0460334687996138E-2</v>
      </c>
    </row>
    <row r="276" spans="1:7" x14ac:dyDescent="0.2">
      <c r="A276" t="str">
        <f t="shared" si="183"/>
        <v>33 Protective service occupations</v>
      </c>
      <c r="B276" s="11">
        <v>5.0979842459484184E-2</v>
      </c>
      <c r="C276" s="11">
        <v>5.2302078469429851E-2</v>
      </c>
      <c r="D276" s="11">
        <f t="shared" si="184"/>
        <v>1.3222360099456668E-3</v>
      </c>
      <c r="E276" s="11">
        <v>1.0331516481693365E-2</v>
      </c>
      <c r="F276" s="11">
        <f t="shared" si="185"/>
        <v>1.1653752491639031E-2</v>
      </c>
      <c r="G276" s="200">
        <f t="shared" si="188"/>
        <v>1.2378306024223296E-2</v>
      </c>
    </row>
    <row r="277" spans="1:7" x14ac:dyDescent="0.2">
      <c r="A277" t="str">
        <f t="shared" si="183"/>
        <v>34 Culture, media and sports occupations</v>
      </c>
      <c r="B277" s="11">
        <v>7.9538384383031166E-2</v>
      </c>
      <c r="C277" s="11">
        <v>0.13349817012839515</v>
      </c>
      <c r="D277" s="11">
        <f t="shared" si="184"/>
        <v>5.3959785745363989E-2</v>
      </c>
      <c r="E277" s="11">
        <v>3.3996599130610053E-2</v>
      </c>
      <c r="F277" s="11">
        <f t="shared" ref="F277:F278" si="189">SUM(D277:E277)</f>
        <v>8.7956384875974042E-2</v>
      </c>
      <c r="G277" s="200">
        <f t="shared" si="188"/>
        <v>2.4008423280666102E-2</v>
      </c>
    </row>
    <row r="278" spans="1:7" x14ac:dyDescent="0.2">
      <c r="A278" t="str">
        <f t="shared" si="183"/>
        <v>35 Business and public service associate professionals</v>
      </c>
      <c r="B278" s="11">
        <v>0.31723105140767288</v>
      </c>
      <c r="C278" s="11">
        <v>0.40843646410151857</v>
      </c>
      <c r="D278" s="11">
        <f t="shared" si="184"/>
        <v>9.1205412693845689E-2</v>
      </c>
      <c r="E278" s="11">
        <v>0.11115300790721121</v>
      </c>
      <c r="F278" s="11">
        <f t="shared" si="189"/>
        <v>0.20235842060105691</v>
      </c>
      <c r="G278" s="200">
        <f t="shared" si="188"/>
        <v>2.022784866316929E-2</v>
      </c>
    </row>
    <row r="279" spans="1:7" x14ac:dyDescent="0.2">
      <c r="A279" t="str">
        <f t="shared" si="183"/>
        <v>41 Administrative occupations</v>
      </c>
      <c r="B279" s="11">
        <v>0.81135459761303808</v>
      </c>
      <c r="C279" s="11">
        <v>0.67855719014813742</v>
      </c>
      <c r="D279" s="11">
        <f t="shared" si="184"/>
        <v>-0.13279740746490065</v>
      </c>
      <c r="E279" s="11">
        <v>0.21434671261375077</v>
      </c>
      <c r="F279" s="11">
        <f t="shared" ref="F279:F282" si="190">SUM(D279:E279)</f>
        <v>8.1549305148850115E-2</v>
      </c>
      <c r="G279" s="200">
        <f t="shared" si="188"/>
        <v>1.5751207445368953E-2</v>
      </c>
    </row>
    <row r="280" spans="1:7" x14ac:dyDescent="0.2">
      <c r="A280" t="str">
        <f t="shared" si="183"/>
        <v>42 Secretarial and related occupations</v>
      </c>
      <c r="B280" s="11">
        <v>0.32516609290755744</v>
      </c>
      <c r="C280" s="11">
        <v>0.34180772296960094</v>
      </c>
      <c r="D280" s="11">
        <f t="shared" si="184"/>
        <v>1.66416300620435E-2</v>
      </c>
      <c r="E280" s="11">
        <v>0.13922338989288358</v>
      </c>
      <c r="F280" s="11">
        <f t="shared" si="190"/>
        <v>0.15586501995492708</v>
      </c>
      <c r="G280" s="200">
        <f t="shared" si="188"/>
        <v>2.4043664056520031E-2</v>
      </c>
    </row>
    <row r="281" spans="1:7" x14ac:dyDescent="0.2">
      <c r="A281" t="str">
        <f t="shared" si="183"/>
        <v>51 Skilled agricultural and related trades</v>
      </c>
      <c r="B281" s="11">
        <v>0.51678156411994658</v>
      </c>
      <c r="C281" s="11">
        <v>0.2629020415763072</v>
      </c>
      <c r="D281" s="11">
        <f t="shared" si="184"/>
        <v>-0.25387952254363938</v>
      </c>
      <c r="E281" s="11">
        <v>0.16292117043280574</v>
      </c>
      <c r="F281" s="11">
        <f t="shared" si="190"/>
        <v>-9.095835211083364E-2</v>
      </c>
      <c r="G281" s="200">
        <f t="shared" si="188"/>
        <v>1.8436917323883195E-2</v>
      </c>
    </row>
    <row r="282" spans="1:7" x14ac:dyDescent="0.2">
      <c r="A282" t="str">
        <f t="shared" si="183"/>
        <v>52 Skilled metal, electrical and electronic trades</v>
      </c>
      <c r="B282" s="11">
        <v>0.52501253943607495</v>
      </c>
      <c r="C282" s="11">
        <v>0.32757537589167968</v>
      </c>
      <c r="D282" s="11">
        <f t="shared" si="184"/>
        <v>-0.19743716354439528</v>
      </c>
      <c r="E282" s="11">
        <v>0.14346871944139783</v>
      </c>
      <c r="F282" s="11">
        <f t="shared" si="190"/>
        <v>-5.3968444102997448E-2</v>
      </c>
      <c r="G282" s="200">
        <f t="shared" si="188"/>
        <v>1.62361442991108E-2</v>
      </c>
    </row>
    <row r="283" spans="1:7" x14ac:dyDescent="0.2">
      <c r="A283" t="str">
        <f t="shared" si="183"/>
        <v>53 Skilled construction and building trades</v>
      </c>
      <c r="B283" s="11">
        <v>0.64839320070797646</v>
      </c>
      <c r="C283" s="11">
        <v>0.1051700449491933</v>
      </c>
      <c r="D283" s="11">
        <f t="shared" si="184"/>
        <v>-0.54322315575878322</v>
      </c>
      <c r="E283" s="11">
        <v>9.8689058816272851E-2</v>
      </c>
      <c r="F283" s="11">
        <f t="shared" ref="F283" si="191">SUM(D283:E283)</f>
        <v>-0.44453409694251034</v>
      </c>
      <c r="G283" s="200">
        <f t="shared" si="188"/>
        <v>9.4899463593984823E-3</v>
      </c>
    </row>
    <row r="284" spans="1:7" x14ac:dyDescent="0.2">
      <c r="A284" t="str">
        <f t="shared" si="183"/>
        <v>54 Textiles, printing and other skilled trades</v>
      </c>
      <c r="B284" s="11">
        <v>0.65522344131653409</v>
      </c>
      <c r="C284" s="11">
        <v>0.35595856904702428</v>
      </c>
      <c r="D284" s="11">
        <f t="shared" si="184"/>
        <v>-0.29926487226950982</v>
      </c>
      <c r="E284" s="11">
        <v>0.13710605068352763</v>
      </c>
      <c r="F284" s="11">
        <f t="shared" ref="F284" si="192">SUM(D284:E284)</f>
        <v>-0.16215882158598219</v>
      </c>
      <c r="G284" s="200">
        <f t="shared" si="188"/>
        <v>1.2747297635422372E-2</v>
      </c>
    </row>
    <row r="285" spans="1:7" x14ac:dyDescent="0.2">
      <c r="A285" t="str">
        <f t="shared" si="183"/>
        <v>61 Caring personal service occupations</v>
      </c>
      <c r="B285" s="11">
        <v>0.23896215291721346</v>
      </c>
      <c r="C285" s="11">
        <v>0.35602421983400295</v>
      </c>
      <c r="D285" s="11">
        <f>C285-B285</f>
        <v>0.1170620669167895</v>
      </c>
      <c r="E285" s="11">
        <v>8.134180107249718E-2</v>
      </c>
      <c r="F285" s="11">
        <f>SUM(D285:E285)</f>
        <v>0.19840386798928666</v>
      </c>
      <c r="G285" s="200">
        <f t="shared" si="188"/>
        <v>1.9722992588471877E-2</v>
      </c>
    </row>
    <row r="286" spans="1:7" x14ac:dyDescent="0.2">
      <c r="A286" t="str">
        <f t="shared" si="183"/>
        <v>62 Leisure, travel and related personal service occupations</v>
      </c>
      <c r="B286" s="11">
        <v>0.38872764774756141</v>
      </c>
      <c r="C286" s="11">
        <v>0.21880687381973909</v>
      </c>
      <c r="D286" s="11">
        <f t="shared" ref="D286:D292" si="193">C286-B286</f>
        <v>-0.16992077392782232</v>
      </c>
      <c r="E286" s="11">
        <v>9.2671923331520051E-2</v>
      </c>
      <c r="F286" s="11">
        <f t="shared" ref="F286:F287" si="194">SUM(D286:E286)</f>
        <v>-7.7248850596302265E-2</v>
      </c>
      <c r="G286" s="200">
        <f t="shared" si="188"/>
        <v>1.4356658979340242E-2</v>
      </c>
    </row>
    <row r="287" spans="1:7" x14ac:dyDescent="0.2">
      <c r="A287" t="str">
        <f t="shared" si="183"/>
        <v>63 Community and civil enforcement occupations</v>
      </c>
      <c r="B287" s="11">
        <v>2.1652198387694738E-2</v>
      </c>
      <c r="C287" s="11">
        <v>1.3066819567222752E-2</v>
      </c>
      <c r="D287" s="11">
        <f t="shared" si="193"/>
        <v>-8.5853788204719866E-3</v>
      </c>
      <c r="E287" s="11">
        <v>3.602552062389196E-3</v>
      </c>
      <c r="F287" s="11">
        <f t="shared" si="194"/>
        <v>-4.9828267580827902E-3</v>
      </c>
      <c r="G287" s="200">
        <f t="shared" si="188"/>
        <v>1.0313304825253944E-2</v>
      </c>
    </row>
    <row r="288" spans="1:7" x14ac:dyDescent="0.2">
      <c r="A288" t="str">
        <f t="shared" si="183"/>
        <v>71 Sales occupations</v>
      </c>
      <c r="B288" s="11">
        <v>1.6291187506825451</v>
      </c>
      <c r="C288" s="11">
        <v>0.76250389351466763</v>
      </c>
      <c r="D288" s="11">
        <f t="shared" si="193"/>
        <v>-0.86661485716787745</v>
      </c>
      <c r="E288" s="11">
        <v>0.27892060917964523</v>
      </c>
      <c r="F288" s="11">
        <f t="shared" ref="F288:F289" si="195">SUM(D288:E288)</f>
        <v>-0.58769424798823222</v>
      </c>
      <c r="G288" s="200">
        <f t="shared" si="188"/>
        <v>1.0591495410429363E-2</v>
      </c>
    </row>
    <row r="289" spans="1:7" x14ac:dyDescent="0.2">
      <c r="A289" t="str">
        <f t="shared" si="183"/>
        <v>72 Customer service occupations</v>
      </c>
      <c r="B289" s="11">
        <v>0.2545648666724048</v>
      </c>
      <c r="C289" s="11">
        <v>0.49493732237350946</v>
      </c>
      <c r="D289" s="11">
        <f t="shared" si="193"/>
        <v>0.24037245570110466</v>
      </c>
      <c r="E289" s="11">
        <v>0.13003993534627661</v>
      </c>
      <c r="F289" s="11">
        <f t="shared" si="195"/>
        <v>0.37041239104738127</v>
      </c>
      <c r="G289" s="200">
        <f t="shared" si="188"/>
        <v>2.7892622849107207E-2</v>
      </c>
    </row>
    <row r="290" spans="1:7" x14ac:dyDescent="0.2">
      <c r="A290" t="str">
        <f t="shared" si="183"/>
        <v>81 Process, plant and machine operatives</v>
      </c>
      <c r="B290" s="11">
        <v>0.86744686569605911</v>
      </c>
      <c r="C290" s="11">
        <v>0.22081917357417807</v>
      </c>
      <c r="D290" s="11">
        <f t="shared" si="193"/>
        <v>-0.64662769212188098</v>
      </c>
      <c r="E290" s="11">
        <v>0.10689628662822881</v>
      </c>
      <c r="F290" s="11">
        <f t="shared" ref="F290:F291" si="196">SUM(D290:E290)</f>
        <v>-0.53973140549365217</v>
      </c>
      <c r="G290" s="200">
        <f t="shared" si="188"/>
        <v>7.7773741395823492E-3</v>
      </c>
    </row>
    <row r="291" spans="1:7" x14ac:dyDescent="0.2">
      <c r="A291" t="str">
        <f t="shared" si="183"/>
        <v>82 Transport and mobile machine drivers and operatives</v>
      </c>
      <c r="B291" s="11">
        <v>1.5079300551773838</v>
      </c>
      <c r="C291" s="11">
        <v>0.93686652944651572</v>
      </c>
      <c r="D291" s="11">
        <f t="shared" si="193"/>
        <v>-0.57106352573086805</v>
      </c>
      <c r="E291" s="11">
        <v>0.4633653861575287</v>
      </c>
      <c r="F291" s="11">
        <f t="shared" si="196"/>
        <v>-0.10769813957333935</v>
      </c>
      <c r="G291" s="200">
        <f t="shared" si="188"/>
        <v>1.8024042263891982E-2</v>
      </c>
    </row>
    <row r="292" spans="1:7" x14ac:dyDescent="0.2">
      <c r="A292" t="str">
        <f t="shared" si="183"/>
        <v>91 Elementary trades and related occupations</v>
      </c>
      <c r="B292" s="11">
        <v>0.75569593008247282</v>
      </c>
      <c r="C292" s="11">
        <v>0.45915715149005121</v>
      </c>
      <c r="D292" s="11">
        <f t="shared" si="193"/>
        <v>-0.29653877859242161</v>
      </c>
      <c r="E292" s="11">
        <v>0.16411924520966401</v>
      </c>
      <c r="F292" s="11">
        <f t="shared" ref="F292" si="197">SUM(D292:E292)</f>
        <v>-0.13241953338275761</v>
      </c>
      <c r="G292" s="200">
        <f t="shared" si="188"/>
        <v>1.318845498087251E-2</v>
      </c>
    </row>
    <row r="293" spans="1:7" x14ac:dyDescent="0.2">
      <c r="A293" t="str">
        <f t="shared" si="183"/>
        <v>92 Elementary administration and service occupations</v>
      </c>
      <c r="B293" s="11">
        <v>2.7799678030078199</v>
      </c>
      <c r="C293" s="11">
        <v>2.0297992319105846</v>
      </c>
      <c r="D293" s="11">
        <f t="shared" ref="D293" si="198">C293-B293</f>
        <v>-0.75016857109723523</v>
      </c>
      <c r="E293" s="11">
        <v>0.59794571581393519</v>
      </c>
      <c r="F293" s="11">
        <f t="shared" ref="F293" si="199">SUM(D293:E293)</f>
        <v>-0.15222285528330004</v>
      </c>
      <c r="G293" s="200">
        <f t="shared" ref="G293:G294" si="200">IF(B293&gt;0,(1+(E293/B293))^(1/($C$6-$B$6))-1,0)</f>
        <v>1.3072634148757478E-2</v>
      </c>
    </row>
    <row r="294" spans="1:7" x14ac:dyDescent="0.2">
      <c r="A294" s="24" t="str">
        <f t="shared" si="183"/>
        <v>All occupations</v>
      </c>
      <c r="B294" s="34">
        <f>SUM(B268:B293)</f>
        <v>14.044493109602433</v>
      </c>
      <c r="C294" s="34">
        <f t="shared" ref="C294:F294" si="201">SUM(C268:C293)</f>
        <v>10.706184599467008</v>
      </c>
      <c r="D294" s="34">
        <f t="shared" si="201"/>
        <v>-3.3383085101354228</v>
      </c>
      <c r="E294" s="34">
        <f t="shared" si="201"/>
        <v>3.7350185876115169</v>
      </c>
      <c r="F294" s="34">
        <f t="shared" si="201"/>
        <v>0.39671007747609477</v>
      </c>
      <c r="G294" s="234">
        <f t="shared" si="200"/>
        <v>1.5845319633244204E-2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Cumbria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7.3017142812322078E-2</v>
      </c>
      <c r="Q7" s="11">
        <f>'Occ T1'!J16</f>
        <v>14.975356594711814</v>
      </c>
    </row>
    <row r="8" spans="1:17" x14ac:dyDescent="0.2">
      <c r="O8" t="str">
        <f>name!E11</f>
        <v>Process, plant and machine operatives</v>
      </c>
      <c r="P8" s="11">
        <f>'Occ T1'!H15</f>
        <v>0.89845943591529931</v>
      </c>
      <c r="Q8" s="11">
        <f>'Occ T1'!J15</f>
        <v>10.454906097149687</v>
      </c>
    </row>
    <row r="9" spans="1:17" x14ac:dyDescent="0.2">
      <c r="O9" t="str">
        <f>name!E10</f>
        <v>Sales and customer service occupations</v>
      </c>
      <c r="P9" s="11">
        <f>'Occ T1'!H14</f>
        <v>0.43467114934648521</v>
      </c>
      <c r="Q9" s="11">
        <f>'Occ T1'!J14</f>
        <v>12.408731029687253</v>
      </c>
    </row>
    <row r="10" spans="1:17" x14ac:dyDescent="0.2">
      <c r="O10" t="str">
        <f>name!E9</f>
        <v>Caring, leisure and other service occupations</v>
      </c>
      <c r="P10" s="11">
        <f>'Occ T1'!H13</f>
        <v>4.8636473114478136</v>
      </c>
      <c r="Q10" s="11">
        <f>'Occ T1'!J13</f>
        <v>19.833087860974175</v>
      </c>
    </row>
    <row r="11" spans="1:17" x14ac:dyDescent="0.2">
      <c r="O11" t="str">
        <f>name!E8</f>
        <v>Skilled trades occupations</v>
      </c>
      <c r="P11" s="11">
        <f>'Occ T1'!H12</f>
        <v>-2.5000999138211597</v>
      </c>
      <c r="Q11" s="11">
        <f>'Occ T1'!J12</f>
        <v>9.163890856404219</v>
      </c>
    </row>
    <row r="12" spans="1:17" x14ac:dyDescent="0.2">
      <c r="O12" t="str">
        <f>name!E7</f>
        <v>Administrative and secretarial occupations</v>
      </c>
      <c r="P12" s="11">
        <f>'Occ T1'!H11</f>
        <v>-3.5846354463679546</v>
      </c>
      <c r="Q12" s="11">
        <f>'Occ T1'!J11</f>
        <v>10.459497937328628</v>
      </c>
    </row>
    <row r="13" spans="1:17" x14ac:dyDescent="0.2">
      <c r="O13" t="str">
        <f>name!E6</f>
        <v>Associate professional occupations</v>
      </c>
      <c r="P13" s="11">
        <f>'Occ T1'!H10</f>
        <v>0.98747711020529039</v>
      </c>
      <c r="Q13" s="11">
        <f>'Occ T1'!J10</f>
        <v>14.635419783393367</v>
      </c>
    </row>
    <row r="14" spans="1:17" x14ac:dyDescent="0.2">
      <c r="O14" t="str">
        <f>name!E5</f>
        <v>Professional occupations</v>
      </c>
      <c r="P14" s="11">
        <f>'Occ T1'!H9</f>
        <v>10.813727230332347</v>
      </c>
      <c r="Q14" s="11">
        <f>'Occ T1'!J9</f>
        <v>37.846350227132298</v>
      </c>
    </row>
    <row r="15" spans="1:17" x14ac:dyDescent="0.2">
      <c r="O15" t="str">
        <f>name!E4</f>
        <v>Managers, directors and senior officials</v>
      </c>
      <c r="P15" s="11">
        <f>'Occ T1'!H8</f>
        <v>3.9547359801296587</v>
      </c>
      <c r="Q15" s="11">
        <f>'Occ T1'!J8</f>
        <v>18.522038583099416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Cumbria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3.6086543508979219E-2</v>
      </c>
      <c r="Q37" s="11">
        <f>'Occ T2'!J8</f>
        <v>8.138111514000963</v>
      </c>
    </row>
    <row r="38" spans="1:17" x14ac:dyDescent="0.2">
      <c r="O38" s="10" t="str">
        <f>name!D5</f>
        <v>12 Other managers and proprietors</v>
      </c>
      <c r="P38" s="11">
        <f>'Occ T2'!H9</f>
        <v>3.9186494366206777</v>
      </c>
      <c r="Q38" s="11">
        <f>'Occ T2'!J9</f>
        <v>10.383927069098451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1.7903789085166739</v>
      </c>
      <c r="Q39" s="11">
        <f>'Occ T2'!J10</f>
        <v>7.4873411619558334</v>
      </c>
    </row>
    <row r="40" spans="1:17" x14ac:dyDescent="0.2">
      <c r="O40" s="10" t="str">
        <f>name!D7</f>
        <v>22 Health professionals</v>
      </c>
      <c r="P40" s="11">
        <f>'Occ T2'!H11</f>
        <v>2.5136802557891595</v>
      </c>
      <c r="Q40" s="11">
        <f>'Occ T2'!J11</f>
        <v>9.1566585031493464</v>
      </c>
    </row>
    <row r="41" spans="1:17" x14ac:dyDescent="0.2">
      <c r="O41" s="10" t="str">
        <f>name!D8</f>
        <v>23 Teaching and other educational professionals</v>
      </c>
      <c r="P41" s="11">
        <f>'Occ T2'!H12</f>
        <v>2.9406101067191539</v>
      </c>
      <c r="Q41" s="11">
        <f>'Occ T2'!J12</f>
        <v>9.8212151668879883</v>
      </c>
    </row>
    <row r="42" spans="1:17" x14ac:dyDescent="0.2">
      <c r="O42" s="10" t="str">
        <f>name!D9</f>
        <v>24 Business, media and public service professionals</v>
      </c>
      <c r="P42" s="11">
        <f>'Occ T2'!H13</f>
        <v>3.5690579593073579</v>
      </c>
      <c r="Q42" s="11">
        <f>'Occ T2'!J13</f>
        <v>11.381135395139127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-0.61078699153795402</v>
      </c>
      <c r="Q43" s="11">
        <f>'Occ T2'!J14</f>
        <v>1.3240328378839563</v>
      </c>
    </row>
    <row r="44" spans="1:17" x14ac:dyDescent="0.2">
      <c r="O44" s="10" t="str">
        <f>name!D11</f>
        <v>32 Health and social care associate professionals</v>
      </c>
      <c r="P44" s="11">
        <f>'Occ T2'!H15</f>
        <v>0.9116974457944087</v>
      </c>
      <c r="Q44" s="11">
        <f>'Occ T2'!J15</f>
        <v>4.059856593561312</v>
      </c>
    </row>
    <row r="45" spans="1:17" x14ac:dyDescent="0.2">
      <c r="O45" s="10" t="str">
        <f>name!D12</f>
        <v>33 Protective service occupations</v>
      </c>
      <c r="P45" s="11">
        <f>'Occ T2'!H16</f>
        <v>0.72892783910067083</v>
      </c>
      <c r="Q45" s="11">
        <f>'Occ T2'!J16</f>
        <v>1.6991300874553272</v>
      </c>
    </row>
    <row r="46" spans="1:17" x14ac:dyDescent="0.2">
      <c r="O46" s="10" t="str">
        <f>name!D13</f>
        <v>34 Culture, media and sports occupations</v>
      </c>
      <c r="P46" s="11">
        <f>'Occ T2'!H17</f>
        <v>9.9707788130689146E-2</v>
      </c>
      <c r="Q46" s="11">
        <f>'Occ T2'!J17</f>
        <v>1.4703857393136988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-0.14206897128252294</v>
      </c>
      <c r="Q47" s="11">
        <f>'Occ T2'!J18</f>
        <v>6.0820145251790745</v>
      </c>
    </row>
    <row r="48" spans="1:17" x14ac:dyDescent="0.2">
      <c r="O48" s="10" t="str">
        <f>name!D15</f>
        <v>41 Administrative occupations</v>
      </c>
      <c r="P48" s="11">
        <f>'Occ T2'!H19</f>
        <v>-2.6076578440888163</v>
      </c>
      <c r="Q48" s="11">
        <f>'Occ T2'!J19</f>
        <v>8.8323643099626903</v>
      </c>
    </row>
    <row r="49" spans="15:17" x14ac:dyDescent="0.2">
      <c r="O49" s="10" t="str">
        <f>name!D16</f>
        <v>42 Secretarial and related occupations</v>
      </c>
      <c r="P49" s="11">
        <f>'Occ T2'!H20</f>
        <v>-0.97697760227914099</v>
      </c>
      <c r="Q49" s="11">
        <f>'Occ T2'!J20</f>
        <v>1.6271336273659349</v>
      </c>
    </row>
    <row r="50" spans="15:17" x14ac:dyDescent="0.2">
      <c r="O50" s="10" t="str">
        <f>name!D17</f>
        <v>51 Skilled agricultural and related trades</v>
      </c>
      <c r="P50" s="11">
        <f>'Occ T2'!H21</f>
        <v>0.18777414584701768</v>
      </c>
      <c r="Q50" s="11">
        <f>'Occ T2'!J21</f>
        <v>2.3835329378586079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-1.6217909075898849</v>
      </c>
      <c r="Q51" s="11">
        <f>'Occ T2'!J22</f>
        <v>1.9495994872004898</v>
      </c>
    </row>
    <row r="52" spans="15:17" x14ac:dyDescent="0.2">
      <c r="O52" s="10" t="str">
        <f>name!D19</f>
        <v>53 Skilled construction and building trades</v>
      </c>
      <c r="P52" s="11">
        <f>'Occ T2'!H23</f>
        <v>-0.57905233129586975</v>
      </c>
      <c r="Q52" s="11">
        <f>'Occ T2'!J23</f>
        <v>2.8099795161875982</v>
      </c>
    </row>
    <row r="53" spans="15:17" x14ac:dyDescent="0.2">
      <c r="O53" s="10" t="str">
        <f>name!D20</f>
        <v>54 Textiles, printing and other skilled trades</v>
      </c>
      <c r="P53" s="11">
        <f>'Occ T2'!H24</f>
        <v>-0.48703082078242499</v>
      </c>
      <c r="Q53" s="11">
        <f>'Occ T2'!J24</f>
        <v>2.0207789151575204</v>
      </c>
    </row>
    <row r="54" spans="15:17" x14ac:dyDescent="0.2">
      <c r="O54" s="10" t="str">
        <f>name!D21</f>
        <v>61 Caring personal service occupations</v>
      </c>
      <c r="P54" s="11">
        <f>'Occ T2'!H25</f>
        <v>4.8874999956168814</v>
      </c>
      <c r="Q54" s="11">
        <f>'Occ T2'!J25</f>
        <v>17.013413460137492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1.6829051738622702E-2</v>
      </c>
      <c r="Q55" s="11">
        <f>'Occ T2'!J26</f>
        <v>2.7534084700837855</v>
      </c>
    </row>
    <row r="56" spans="15:17" x14ac:dyDescent="0.2">
      <c r="O56" s="10" t="str">
        <f>name!D23</f>
        <v>63 Community and civil enforcement occupations</v>
      </c>
      <c r="P56" s="11">
        <f>'Occ T2'!H27</f>
        <v>-4.0681735907690447E-2</v>
      </c>
      <c r="Q56" s="11">
        <f>'Occ T2'!J27</f>
        <v>6.6265930752898022E-2</v>
      </c>
    </row>
    <row r="57" spans="15:17" x14ac:dyDescent="0.2">
      <c r="O57" s="10" t="str">
        <f>name!D24</f>
        <v>71 Sales occupations</v>
      </c>
      <c r="P57" s="11">
        <f>'Occ T2'!H28</f>
        <v>-2.0926843048435231</v>
      </c>
      <c r="Q57" s="11">
        <f>'Occ T2'!J28</f>
        <v>6.9531030021005122</v>
      </c>
    </row>
    <row r="58" spans="15:17" x14ac:dyDescent="0.2">
      <c r="O58" s="10" t="str">
        <f>name!D25</f>
        <v>72 Customer service occupations</v>
      </c>
      <c r="P58" s="11">
        <f>'Occ T2'!H29</f>
        <v>2.5273554541900101</v>
      </c>
      <c r="Q58" s="11">
        <f>'Occ T2'!J29</f>
        <v>5.4556280275867426</v>
      </c>
    </row>
    <row r="59" spans="15:17" x14ac:dyDescent="0.2">
      <c r="O59" s="10" t="str">
        <f>name!D26</f>
        <v>81 Process, plant and machine operatives</v>
      </c>
      <c r="P59" s="11">
        <f>'Occ T2'!H30</f>
        <v>0.28617435489662579</v>
      </c>
      <c r="Q59" s="11">
        <f>'Occ T2'!J30</f>
        <v>3.5665030751552509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0.61228508101867263</v>
      </c>
      <c r="Q60" s="11">
        <f>'Occ T2'!J31</f>
        <v>6.888403021994435</v>
      </c>
    </row>
    <row r="61" spans="15:17" x14ac:dyDescent="0.2">
      <c r="O61" s="10" t="str">
        <f>name!D28</f>
        <v>91 Elementary trades and related occupations</v>
      </c>
      <c r="P61" s="11">
        <f>'Occ T2'!H32</f>
        <v>-0.94612047038427649</v>
      </c>
      <c r="Q61" s="11">
        <f>'Occ T2'!J32</f>
        <v>0.39953617183655332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1.0191376131965981</v>
      </c>
      <c r="Q62" s="11">
        <f>'Occ T2'!J33</f>
        <v>14.57582042287526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15.941000000000088</v>
      </c>
      <c r="Q64" s="11">
        <f>'Occ T2'!J35</f>
        <v>148.29927896988082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Cumbria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269.48799999999994</v>
      </c>
      <c r="C8" s="305">
        <f>SUM(C9:C17)</f>
        <v>274.87100000000004</v>
      </c>
      <c r="D8" s="305">
        <f>SUM(D9:D17)</f>
        <v>285.42899999999992</v>
      </c>
      <c r="E8" s="304"/>
      <c r="F8" s="305">
        <f>SUM(F9:F17)</f>
        <v>3.797229478855022</v>
      </c>
      <c r="G8" s="305">
        <f>SUM(G9:G17)</f>
        <v>4.5988271578182873</v>
      </c>
      <c r="H8" s="305">
        <f>SUM(H9:H17)</f>
        <v>5.9805241415520101</v>
      </c>
      <c r="I8" s="304"/>
      <c r="J8" s="305">
        <f>SUM(J9:J17)</f>
        <v>24.191352456371668</v>
      </c>
      <c r="K8" s="305">
        <f>SUM(K9:K17)</f>
        <v>29.175670166511161</v>
      </c>
      <c r="L8" s="305">
        <f>SUM(L9:L17)</f>
        <v>38.623451570762178</v>
      </c>
      <c r="M8" s="304"/>
      <c r="N8" s="305">
        <f>SUM(N9:N17)</f>
        <v>49.33070519794213</v>
      </c>
      <c r="O8" s="305">
        <f>SUM(O9:O17)</f>
        <v>55.240221933253707</v>
      </c>
      <c r="P8" s="305">
        <f>SUM(P9:P17)</f>
        <v>68.284535342102572</v>
      </c>
      <c r="Q8" s="306"/>
      <c r="R8" s="305">
        <f>SUM(R9:R17)</f>
        <v>14.267474673609994</v>
      </c>
      <c r="S8" s="305">
        <f>SUM(S9:S17)</f>
        <v>14.766201968228879</v>
      </c>
      <c r="T8" s="305">
        <f>SUM(T9:T17)</f>
        <v>17.144421992314832</v>
      </c>
      <c r="U8" s="306"/>
      <c r="V8" s="305">
        <f>SUM(V9:V17)</f>
        <v>15.331443234438037</v>
      </c>
      <c r="W8" s="305">
        <f>SUM(W9:W17)</f>
        <v>16.535234156275934</v>
      </c>
      <c r="X8" s="305">
        <f>SUM(X9:X17)</f>
        <v>20.279569519532554</v>
      </c>
      <c r="Y8" s="306"/>
      <c r="Z8" s="305">
        <f>SUM(Z9:Z17)</f>
        <v>59.32520912010304</v>
      </c>
      <c r="AA8" s="305">
        <f>SUM(AA9:AA17)</f>
        <v>58.111410552503713</v>
      </c>
      <c r="AB8" s="305">
        <f>SUM(AB9:AB17)</f>
        <v>57.798282276979485</v>
      </c>
      <c r="AC8" s="306"/>
      <c r="AD8" s="305">
        <f>SUM(AD9:AD17)</f>
        <v>55.441966732091878</v>
      </c>
      <c r="AE8" s="305">
        <f>SUM(AE9:AE17)</f>
        <v>55.34983067729749</v>
      </c>
      <c r="AF8" s="305">
        <f>SUM(AF9:AF17)</f>
        <v>48.23807780109172</v>
      </c>
      <c r="AG8" s="306"/>
      <c r="AH8" s="305">
        <f>SUM(AH9:AH17)</f>
        <v>33.758125996985726</v>
      </c>
      <c r="AI8" s="305">
        <f>SUM(AI9:AI17)</f>
        <v>28.850901199896402</v>
      </c>
      <c r="AJ8" s="305">
        <f>SUM(AJ9:AJ17)</f>
        <v>18.373952756197568</v>
      </c>
      <c r="AK8" s="306"/>
      <c r="AL8" s="305">
        <f>SUM(AL9:AL17)</f>
        <v>14.044493109602433</v>
      </c>
      <c r="AM8" s="305">
        <f>SUM(AM9:AM17)</f>
        <v>12.242702188214473</v>
      </c>
      <c r="AN8" s="305">
        <f>SUM(AN9:AN17)</f>
        <v>10.706184599467008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25.979752703162909</v>
      </c>
      <c r="C9" s="304">
        <f t="shared" ref="B9:D17" si="0">SUM(C21,C33,C51,C63,C75,C93)</f>
        <v>26.616158366200576</v>
      </c>
      <c r="D9" s="304">
        <f t="shared" si="0"/>
        <v>29.93448868329256</v>
      </c>
      <c r="E9" s="304"/>
      <c r="F9" s="304">
        <f t="shared" ref="F9:H17" si="1">SUM(F21,F33,F51,F63,F75,F93)</f>
        <v>0.32182730889362465</v>
      </c>
      <c r="G9" s="304">
        <f t="shared" si="1"/>
        <v>0.37668308665339079</v>
      </c>
      <c r="H9" s="304">
        <f t="shared" si="1"/>
        <v>0.49342970224218363</v>
      </c>
      <c r="I9" s="304"/>
      <c r="J9" s="304">
        <f t="shared" ref="J9:L17" si="2">SUM(J21,J33,J51,J63,J75,J93)</f>
        <v>2.6249449543660721</v>
      </c>
      <c r="K9" s="304">
        <f t="shared" si="2"/>
        <v>3.0791797972881989</v>
      </c>
      <c r="L9" s="304">
        <f t="shared" si="2"/>
        <v>4.0910020778956175</v>
      </c>
      <c r="M9" s="304"/>
      <c r="N9" s="304">
        <f t="shared" ref="N9:P17" si="3">SUM(N21,N33,N51,N63,N75,N93)</f>
        <v>6.5474561405413274</v>
      </c>
      <c r="O9" s="304">
        <f t="shared" si="3"/>
        <v>7.2542998078244052</v>
      </c>
      <c r="P9" s="304">
        <f t="shared" si="3"/>
        <v>9.3657436229906317</v>
      </c>
      <c r="Q9" s="306"/>
      <c r="R9" s="304">
        <f t="shared" ref="R9:T9" si="4">SUM(R21,R33,R51,R63,R75,R93)</f>
        <v>1.5436243932495932</v>
      </c>
      <c r="S9" s="304">
        <f t="shared" si="4"/>
        <v>1.6486285962447804</v>
      </c>
      <c r="T9" s="304">
        <f t="shared" si="4"/>
        <v>2.0205604227264038</v>
      </c>
      <c r="U9" s="306"/>
      <c r="V9" s="304">
        <f t="shared" ref="V9:X9" si="5">SUM(V21,V33,V51,V63,V75,V93)</f>
        <v>2.0906024264584522</v>
      </c>
      <c r="W9" s="304">
        <f t="shared" si="5"/>
        <v>2.1679391765494991</v>
      </c>
      <c r="X9" s="304">
        <f t="shared" si="5"/>
        <v>2.6331245993245389</v>
      </c>
      <c r="Y9" s="306"/>
      <c r="Z9" s="304">
        <f t="shared" ref="Z9:AB9" si="6">SUM(Z21,Z33,Z51,Z63,Z75,Z93)</f>
        <v>4.8997464164185436</v>
      </c>
      <c r="AA9" s="304">
        <f t="shared" si="6"/>
        <v>4.5033334385929447</v>
      </c>
      <c r="AB9" s="304">
        <f t="shared" si="6"/>
        <v>4.5345438774444142</v>
      </c>
      <c r="AC9" s="306"/>
      <c r="AD9" s="304">
        <f>SUM(AD21,AD33,AD51,AD63,AD75,AD93)</f>
        <v>4.2678228702449914</v>
      </c>
      <c r="AE9" s="304">
        <f t="shared" ref="AE9:AF9" si="7">SUM(AE21,AE33,AE51,AE63,AE75,AE93)</f>
        <v>4.1355831717543188</v>
      </c>
      <c r="AF9" s="304">
        <f t="shared" si="7"/>
        <v>3.6631524424062318</v>
      </c>
      <c r="AG9" s="306"/>
      <c r="AH9" s="304">
        <f t="shared" ref="AH9:AJ9" si="8">SUM(AH21,AH33,AH51,AH63,AH75,AH93)</f>
        <v>2.8232726926055403</v>
      </c>
      <c r="AI9" s="304">
        <f t="shared" si="8"/>
        <v>2.5167674080422602</v>
      </c>
      <c r="AJ9" s="304">
        <f t="shared" si="8"/>
        <v>1.9275754261632507</v>
      </c>
      <c r="AK9" s="306"/>
      <c r="AL9" s="304">
        <f t="shared" ref="AL9:AN9" si="9">SUM(AL21,AL33,AL51,AL63,AL75,AL93)</f>
        <v>0.86045550038476315</v>
      </c>
      <c r="AM9" s="304">
        <f t="shared" si="9"/>
        <v>0.93374388325077884</v>
      </c>
      <c r="AN9" s="304">
        <f t="shared" si="9"/>
        <v>1.2053565120992895</v>
      </c>
    </row>
    <row r="10" spans="1:40" x14ac:dyDescent="0.2">
      <c r="A10" s="13" t="str">
        <f>name!E5</f>
        <v>Professional occupations</v>
      </c>
      <c r="B10" s="304">
        <f t="shared" si="0"/>
        <v>52.620345711250906</v>
      </c>
      <c r="C10" s="304">
        <f t="shared" si="0"/>
        <v>56.705903715621233</v>
      </c>
      <c r="D10" s="304">
        <f t="shared" si="0"/>
        <v>63.434072941583239</v>
      </c>
      <c r="E10" s="304"/>
      <c r="F10" s="304">
        <f t="shared" si="1"/>
        <v>2.8053512447411109</v>
      </c>
      <c r="G10" s="304">
        <f t="shared" si="1"/>
        <v>3.4114470569716779</v>
      </c>
      <c r="H10" s="304">
        <f t="shared" si="1"/>
        <v>4.3704072861944994</v>
      </c>
      <c r="I10" s="304"/>
      <c r="J10" s="304">
        <f t="shared" si="2"/>
        <v>13.405254915992785</v>
      </c>
      <c r="K10" s="304">
        <f t="shared" si="2"/>
        <v>16.167495111758374</v>
      </c>
      <c r="L10" s="304">
        <f t="shared" si="2"/>
        <v>20.707900702926992</v>
      </c>
      <c r="M10" s="304"/>
      <c r="N10" s="304">
        <f t="shared" si="3"/>
        <v>17.476642693096316</v>
      </c>
      <c r="O10" s="304">
        <f t="shared" si="3"/>
        <v>18.966996039605149</v>
      </c>
      <c r="P10" s="304">
        <f t="shared" si="3"/>
        <v>21.155021251980997</v>
      </c>
      <c r="Q10" s="306"/>
      <c r="R10" s="304">
        <f t="shared" ref="R10:T10" si="10">SUM(R22,R34,R52,R64,R76,R94)</f>
        <v>2.6549081921996565</v>
      </c>
      <c r="S10" s="304">
        <f t="shared" si="10"/>
        <v>2.0463960847941163</v>
      </c>
      <c r="T10" s="304">
        <f t="shared" si="10"/>
        <v>1.6598937287601587</v>
      </c>
      <c r="U10" s="306"/>
      <c r="V10" s="304">
        <f t="shared" ref="V10:X10" si="11">SUM(V22,V34,V52,V64,V76,V94)</f>
        <v>2.8848971694354932</v>
      </c>
      <c r="W10" s="304">
        <f t="shared" si="11"/>
        <v>2.9560174156566967</v>
      </c>
      <c r="X10" s="304">
        <f t="shared" si="11"/>
        <v>3.3641261203322999</v>
      </c>
      <c r="Y10" s="306"/>
      <c r="Z10" s="304">
        <f t="shared" ref="Z10:AB10" si="12">SUM(Z22,Z34,Z52,Z64,Z76,Z94)</f>
        <v>6.1891443639246546</v>
      </c>
      <c r="AA10" s="304">
        <f t="shared" si="12"/>
        <v>6.1184839660087738</v>
      </c>
      <c r="AB10" s="304">
        <f t="shared" si="12"/>
        <v>6.0567289864588378</v>
      </c>
      <c r="AC10" s="306"/>
      <c r="AD10" s="304">
        <f t="shared" ref="AD10:AF10" si="13">SUM(AD22,AD34,AD52,AD64,AD76,AD94)</f>
        <v>4.0962753863570054</v>
      </c>
      <c r="AE10" s="304">
        <f t="shared" si="13"/>
        <v>4.0185415035227789</v>
      </c>
      <c r="AF10" s="304">
        <f t="shared" si="13"/>
        <v>3.4339225167475131</v>
      </c>
      <c r="AG10" s="306"/>
      <c r="AH10" s="304">
        <f t="shared" ref="AH10:AJ10" si="14">SUM(AH22,AH34,AH52,AH64,AH76,AH94)</f>
        <v>2.4903345195123863</v>
      </c>
      <c r="AI10" s="304">
        <f t="shared" si="14"/>
        <v>2.2655766712149297</v>
      </c>
      <c r="AJ10" s="304">
        <f t="shared" si="14"/>
        <v>1.6696772042681953</v>
      </c>
      <c r="AK10" s="306"/>
      <c r="AL10" s="304">
        <f t="shared" ref="AL10:AN10" si="15">SUM(AL22,AL34,AL52,AL64,AL76,AL94)</f>
        <v>0.61753722599149241</v>
      </c>
      <c r="AM10" s="304">
        <f t="shared" si="15"/>
        <v>0.7549498660887356</v>
      </c>
      <c r="AN10" s="304">
        <f t="shared" si="15"/>
        <v>1.0163951439137402</v>
      </c>
    </row>
    <row r="11" spans="1:40" x14ac:dyDescent="0.2">
      <c r="A11" s="13" t="str">
        <f>name!E6</f>
        <v>Associate professional occupations</v>
      </c>
      <c r="B11" s="304">
        <f>SUM(B23,B35,B53,B65,B77,B95)</f>
        <v>30.309438623431355</v>
      </c>
      <c r="C11" s="304">
        <f t="shared" si="0"/>
        <v>29.055309238438632</v>
      </c>
      <c r="D11" s="304">
        <f>SUM(D23,D35,D53,D65,D77,D95)</f>
        <v>31.296915733636617</v>
      </c>
      <c r="E11" s="304"/>
      <c r="F11" s="304">
        <f t="shared" si="1"/>
        <v>0.33186475507307711</v>
      </c>
      <c r="G11" s="304">
        <f t="shared" si="1"/>
        <v>0.37919056120372113</v>
      </c>
      <c r="H11" s="304">
        <f t="shared" si="1"/>
        <v>0.50742698244352447</v>
      </c>
      <c r="I11" s="304"/>
      <c r="J11" s="304">
        <f t="shared" si="2"/>
        <v>3.4383645301621195</v>
      </c>
      <c r="K11" s="304">
        <f t="shared" si="2"/>
        <v>3.8527781643412804</v>
      </c>
      <c r="L11" s="304">
        <f t="shared" si="2"/>
        <v>5.0829000901401677</v>
      </c>
      <c r="M11" s="304"/>
      <c r="N11" s="304">
        <f t="shared" si="3"/>
        <v>8.1617863026767701</v>
      </c>
      <c r="O11" s="304">
        <f t="shared" si="3"/>
        <v>8.4764727379320526</v>
      </c>
      <c r="P11" s="304">
        <f t="shared" si="3"/>
        <v>10.190389533635322</v>
      </c>
      <c r="Q11" s="306"/>
      <c r="R11" s="304">
        <f t="shared" ref="R11:T11" si="16">SUM(R23,R35,R53,R65,R77,R95)</f>
        <v>2.4047494181496605</v>
      </c>
      <c r="S11" s="304">
        <f t="shared" si="16"/>
        <v>2.2776674701667097</v>
      </c>
      <c r="T11" s="304">
        <f t="shared" si="16"/>
        <v>2.4259181775063352</v>
      </c>
      <c r="U11" s="306"/>
      <c r="V11" s="304">
        <f t="shared" ref="V11:X11" si="17">SUM(V23,V35,V53,V65,V77,V95)</f>
        <v>2.1955238264872974</v>
      </c>
      <c r="W11" s="304">
        <f t="shared" si="17"/>
        <v>2.065546336624799</v>
      </c>
      <c r="X11" s="304">
        <f t="shared" si="17"/>
        <v>2.3151598411245082</v>
      </c>
      <c r="Y11" s="306"/>
      <c r="Z11" s="304">
        <f t="shared" ref="Z11:AB11" si="18">SUM(Z23,Z35,Z53,Z65,Z77,Z95)</f>
        <v>6.034306979961908</v>
      </c>
      <c r="AA11" s="304">
        <f t="shared" si="18"/>
        <v>5.2951451956350306</v>
      </c>
      <c r="AB11" s="304">
        <f t="shared" si="18"/>
        <v>5.0954477112450061</v>
      </c>
      <c r="AC11" s="306"/>
      <c r="AD11" s="304">
        <f t="shared" ref="AD11:AF11" si="19">SUM(AD23,AD35,AD53,AD65,AD77,AD95)</f>
        <v>4.5450813831327537</v>
      </c>
      <c r="AE11" s="304">
        <f t="shared" si="19"/>
        <v>4.0475452709917539</v>
      </c>
      <c r="AF11" s="304">
        <f t="shared" si="19"/>
        <v>3.3559809260424149</v>
      </c>
      <c r="AG11" s="306"/>
      <c r="AH11" s="304">
        <f t="shared" ref="AH11:AJ11" si="20">SUM(AH23,AH35,AH53,AH65,AH77,AH95)</f>
        <v>2.5572587510338782</v>
      </c>
      <c r="AI11" s="304">
        <f t="shared" si="20"/>
        <v>2.0174520587858638</v>
      </c>
      <c r="AJ11" s="304">
        <f t="shared" si="20"/>
        <v>1.4032116881577728</v>
      </c>
      <c r="AK11" s="306"/>
      <c r="AL11" s="304">
        <f t="shared" ref="AL11:AN11" si="21">SUM(AL23,AL35,AL53,AL65,AL77,AL95)</f>
        <v>0.64050267675389305</v>
      </c>
      <c r="AM11" s="304">
        <f t="shared" si="21"/>
        <v>0.64351144275741912</v>
      </c>
      <c r="AN11" s="304">
        <f t="shared" si="21"/>
        <v>0.9204807833415638</v>
      </c>
    </row>
    <row r="12" spans="1:40" x14ac:dyDescent="0.2">
      <c r="A12" s="13" t="str">
        <f>name!E7</f>
        <v>Administrative and secretarial occupations</v>
      </c>
      <c r="B12" s="304">
        <f t="shared" si="0"/>
        <v>30.670028831407514</v>
      </c>
      <c r="C12" s="304">
        <f t="shared" si="0"/>
        <v>29.048479076757928</v>
      </c>
      <c r="D12" s="304">
        <f t="shared" si="0"/>
        <v>27.085393385039541</v>
      </c>
      <c r="E12" s="304"/>
      <c r="F12" s="304">
        <f t="shared" si="1"/>
        <v>0.16162449375105251</v>
      </c>
      <c r="G12" s="304">
        <f t="shared" si="1"/>
        <v>0.19464179349849289</v>
      </c>
      <c r="H12" s="304">
        <f t="shared" si="1"/>
        <v>0.27699953481664286</v>
      </c>
      <c r="I12" s="304"/>
      <c r="J12" s="304">
        <f t="shared" si="2"/>
        <v>1.762880016301239</v>
      </c>
      <c r="K12" s="304">
        <f t="shared" si="2"/>
        <v>2.140921985866723</v>
      </c>
      <c r="L12" s="304">
        <f t="shared" si="2"/>
        <v>2.9926033018374252</v>
      </c>
      <c r="M12" s="304"/>
      <c r="N12" s="304">
        <f t="shared" si="3"/>
        <v>5.7643275617623333</v>
      </c>
      <c r="O12" s="304">
        <f t="shared" si="3"/>
        <v>6.3964347930096892</v>
      </c>
      <c r="P12" s="304">
        <f t="shared" si="3"/>
        <v>7.9889800540332736</v>
      </c>
      <c r="Q12" s="306"/>
      <c r="R12" s="304">
        <f t="shared" ref="R12:T12" si="22">SUM(R24,R36,R54,R66,R78,R96)</f>
        <v>2.0673054400450619</v>
      </c>
      <c r="S12" s="304">
        <f t="shared" si="22"/>
        <v>2.2249536479926721</v>
      </c>
      <c r="T12" s="304">
        <f t="shared" si="22"/>
        <v>2.5381098775269786</v>
      </c>
      <c r="U12" s="306"/>
      <c r="V12" s="304">
        <f t="shared" ref="V12:X12" si="23">SUM(V24,V36,V54,V66,V78,V96)</f>
        <v>1.9468121719227383</v>
      </c>
      <c r="W12" s="304">
        <f t="shared" si="23"/>
        <v>2.0021909745404312</v>
      </c>
      <c r="X12" s="304">
        <f t="shared" si="23"/>
        <v>2.2825733888955759</v>
      </c>
      <c r="Y12" s="306"/>
      <c r="Z12" s="304">
        <f t="shared" ref="Z12:AA12" si="24">SUM(Z24,Z36,Z54,Z66,Z78,Z96)</f>
        <v>6.8569422168867948</v>
      </c>
      <c r="AA12" s="304">
        <f t="shared" si="24"/>
        <v>6.0526547140614433</v>
      </c>
      <c r="AB12" s="304">
        <f>SUM(AB24,AB36,AB54,AB66,AB78,AB96)</f>
        <v>4.7913401728293525</v>
      </c>
      <c r="AC12" s="306"/>
      <c r="AD12" s="304">
        <f t="shared" ref="AD12:AE12" si="25">SUM(AD24,AD36,AD54,AD66,AD78,AD96)</f>
        <v>7.1629019859567951</v>
      </c>
      <c r="AE12" s="304">
        <f t="shared" si="25"/>
        <v>6.3601794071351501</v>
      </c>
      <c r="AF12" s="304">
        <f>SUM(AF24,AF36,AF54,AF66,AF78,AF96)</f>
        <v>4.2152199190193622</v>
      </c>
      <c r="AG12" s="306"/>
      <c r="AH12" s="304">
        <f t="shared" ref="AH12:AI12" si="26">SUM(AH24,AH36,AH54,AH66,AH78,AH96)</f>
        <v>3.8107142542609029</v>
      </c>
      <c r="AI12" s="304">
        <f t="shared" si="26"/>
        <v>2.6108516375124102</v>
      </c>
      <c r="AJ12" s="304">
        <f>SUM(AJ24,AJ36,AJ54,AJ66,AJ78,AJ96)</f>
        <v>0.97920222296319559</v>
      </c>
      <c r="AK12" s="306"/>
      <c r="AL12" s="304">
        <f t="shared" ref="AL12:AM12" si="27">SUM(AL24,AL36,AL54,AL66,AL78,AL96)</f>
        <v>1.1365206905205953</v>
      </c>
      <c r="AM12" s="304">
        <f t="shared" si="27"/>
        <v>1.0656501231409148</v>
      </c>
      <c r="AN12" s="304">
        <f>SUM(AN24,AN36,AN54,AN66,AN78,AN96)</f>
        <v>1.0203649131177384</v>
      </c>
    </row>
    <row r="13" spans="1:40" x14ac:dyDescent="0.2">
      <c r="A13" s="13" t="str">
        <f>name!E8</f>
        <v>Skilled trades occupations</v>
      </c>
      <c r="B13" s="304">
        <f t="shared" si="0"/>
        <v>28.88328947192068</v>
      </c>
      <c r="C13" s="304">
        <f t="shared" si="0"/>
        <v>28.00771525174946</v>
      </c>
      <c r="D13" s="304">
        <f t="shared" si="0"/>
        <v>26.383189558099527</v>
      </c>
      <c r="E13" s="304"/>
      <c r="F13" s="304">
        <f t="shared" si="1"/>
        <v>3.896286101559171E-2</v>
      </c>
      <c r="G13" s="304">
        <f t="shared" si="1"/>
        <v>4.9073494486151038E-2</v>
      </c>
      <c r="H13" s="304">
        <f t="shared" si="1"/>
        <v>6.6002819896125789E-2</v>
      </c>
      <c r="I13" s="304"/>
      <c r="J13" s="304">
        <f t="shared" si="2"/>
        <v>0.4433666248592642</v>
      </c>
      <c r="K13" s="304">
        <f t="shared" si="2"/>
        <v>0.56148780297369882</v>
      </c>
      <c r="L13" s="304">
        <f t="shared" si="2"/>
        <v>0.79561931081104786</v>
      </c>
      <c r="M13" s="304"/>
      <c r="N13" s="304">
        <f t="shared" si="3"/>
        <v>1.8129502281157606</v>
      </c>
      <c r="O13" s="304">
        <f t="shared" si="3"/>
        <v>2.1766498499992091</v>
      </c>
      <c r="P13" s="304">
        <f t="shared" si="3"/>
        <v>3.0008964978701775</v>
      </c>
      <c r="Q13" s="306"/>
      <c r="R13" s="304">
        <f t="shared" ref="R13:T13" si="28">SUM(R25,R37,R55,R67,R79,R97)</f>
        <v>0.77202984047454237</v>
      </c>
      <c r="S13" s="304">
        <f t="shared" si="28"/>
        <v>0.87419762504591336</v>
      </c>
      <c r="T13" s="304">
        <f t="shared" si="28"/>
        <v>1.1722832072797835</v>
      </c>
      <c r="U13" s="306"/>
      <c r="V13" s="304">
        <f t="shared" ref="V13:X13" si="29">SUM(V25,V37,V55,V67,V79,V97)</f>
        <v>1.7087569441761239</v>
      </c>
      <c r="W13" s="304">
        <f t="shared" si="29"/>
        <v>1.903452933295438</v>
      </c>
      <c r="X13" s="304">
        <f t="shared" si="29"/>
        <v>2.46084005526619</v>
      </c>
      <c r="Y13" s="306"/>
      <c r="Z13" s="304">
        <f t="shared" ref="Z13:AB13" si="30">SUM(Z25,Z37,Z55,Z67,Z79,Z97)</f>
        <v>9.4499367296465469</v>
      </c>
      <c r="AA13" s="304">
        <f t="shared" si="30"/>
        <v>9.0715268947357934</v>
      </c>
      <c r="AB13" s="304">
        <f t="shared" si="30"/>
        <v>8.0643001885643439</v>
      </c>
      <c r="AC13" s="306"/>
      <c r="AD13" s="304">
        <f t="shared" ref="AD13:AF13" si="31">SUM(AD25,AD37,AD55,AD67,AD79,AD97)</f>
        <v>7.9372189524795882</v>
      </c>
      <c r="AE13" s="304">
        <f t="shared" si="31"/>
        <v>7.6951442432724058</v>
      </c>
      <c r="AF13" s="304">
        <f t="shared" si="31"/>
        <v>7.0387711389130061</v>
      </c>
      <c r="AG13" s="306"/>
      <c r="AH13" s="304">
        <f t="shared" ref="AH13:AJ13" si="32">SUM(AH25,AH37,AH55,AH67,AH79,AH97)</f>
        <v>4.3746565455727264</v>
      </c>
      <c r="AI13" s="304">
        <f t="shared" si="32"/>
        <v>3.7790973066683415</v>
      </c>
      <c r="AJ13" s="304">
        <f t="shared" si="32"/>
        <v>2.7328703080346441</v>
      </c>
      <c r="AK13" s="306"/>
      <c r="AL13" s="304">
        <f t="shared" ref="AL13:AN13" si="33">SUM(AL25,AL37,AL55,AL67,AL79,AL97)</f>
        <v>2.3454107455805318</v>
      </c>
      <c r="AM13" s="304">
        <f t="shared" si="33"/>
        <v>1.897085101272509</v>
      </c>
      <c r="AN13" s="304">
        <f t="shared" si="33"/>
        <v>1.0516060314642044</v>
      </c>
    </row>
    <row r="14" spans="1:40" x14ac:dyDescent="0.2">
      <c r="A14" s="13" t="str">
        <f>name!E9</f>
        <v>Caring, leisure and other service occupations</v>
      </c>
      <c r="B14" s="304">
        <f t="shared" si="0"/>
        <v>24.861829722054964</v>
      </c>
      <c r="C14" s="304">
        <f t="shared" si="0"/>
        <v>26.908785027944386</v>
      </c>
      <c r="D14" s="304">
        <f t="shared" si="0"/>
        <v>29.725477033502766</v>
      </c>
      <c r="E14" s="304"/>
      <c r="F14" s="304">
        <f t="shared" si="1"/>
        <v>2.6083026629449384E-2</v>
      </c>
      <c r="G14" s="304">
        <f t="shared" si="1"/>
        <v>3.3061326344620529E-2</v>
      </c>
      <c r="H14" s="304">
        <f t="shared" si="1"/>
        <v>4.3757276345167254E-2</v>
      </c>
      <c r="I14" s="304"/>
      <c r="J14" s="304">
        <f t="shared" si="2"/>
        <v>0.83841672217969332</v>
      </c>
      <c r="K14" s="304">
        <f t="shared" si="2"/>
        <v>1.1346351013420373</v>
      </c>
      <c r="L14" s="304">
        <f t="shared" si="2"/>
        <v>1.6661354693071684</v>
      </c>
      <c r="M14" s="304"/>
      <c r="N14" s="304">
        <f t="shared" si="3"/>
        <v>2.7525027066809518</v>
      </c>
      <c r="O14" s="304">
        <f t="shared" si="3"/>
        <v>3.40938639784396</v>
      </c>
      <c r="P14" s="304">
        <f t="shared" si="3"/>
        <v>4.4810506886863264</v>
      </c>
      <c r="Q14" s="306"/>
      <c r="R14" s="304">
        <f>SUM(R26,R38,R56,R68,R80,R98)</f>
        <v>2.1248936094288426</v>
      </c>
      <c r="S14" s="304">
        <f t="shared" ref="S14:T14" si="34">SUM(S26,S38,S56,S68,S80,S98)</f>
        <v>2.3803831768702493</v>
      </c>
      <c r="T14" s="304">
        <f t="shared" si="34"/>
        <v>2.7311691327105194</v>
      </c>
      <c r="U14" s="306"/>
      <c r="V14" s="304">
        <f t="shared" ref="V14:X14" si="35">SUM(V26,V38,V56,V68,V80,V98)</f>
        <v>1.5641644916396218</v>
      </c>
      <c r="W14" s="304">
        <f t="shared" si="35"/>
        <v>1.8357887048765575</v>
      </c>
      <c r="X14" s="304">
        <f t="shared" si="35"/>
        <v>2.3454679111742682</v>
      </c>
      <c r="Y14" s="306"/>
      <c r="Z14" s="304">
        <f t="shared" ref="Z14:AB14" si="36">SUM(Z26,Z38,Z56,Z68,Z80,Z98)</f>
        <v>8.8924015598397244</v>
      </c>
      <c r="AA14" s="304">
        <f t="shared" si="36"/>
        <v>9.4943434927626456</v>
      </c>
      <c r="AB14" s="304">
        <f t="shared" si="36"/>
        <v>11.02094899151305</v>
      </c>
      <c r="AC14" s="306"/>
      <c r="AD14" s="304">
        <f t="shared" ref="AD14:AF14" si="37">SUM(AD26,AD38,AD56,AD68,AD80,AD98)</f>
        <v>6.3132794731733455</v>
      </c>
      <c r="AE14" s="304">
        <f t="shared" si="37"/>
        <v>6.5864411702004233</v>
      </c>
      <c r="AF14" s="304">
        <f t="shared" si="37"/>
        <v>5.7135554691008545</v>
      </c>
      <c r="AG14" s="306"/>
      <c r="AH14" s="304">
        <f t="shared" ref="AH14:AJ14" si="38">SUM(AH26,AH38,AH56,AH68,AH80,AH98)</f>
        <v>1.7007461334308664</v>
      </c>
      <c r="AI14" s="304">
        <f t="shared" si="38"/>
        <v>1.4225334023362168</v>
      </c>
      <c r="AJ14" s="304">
        <f t="shared" si="38"/>
        <v>1.1354941814444461</v>
      </c>
      <c r="AK14" s="306"/>
      <c r="AL14" s="304">
        <f t="shared" ref="AL14:AN14" si="39">SUM(AL26,AL38,AL56,AL68,AL80,AL98)</f>
        <v>0.64934199905246925</v>
      </c>
      <c r="AM14" s="304">
        <f t="shared" si="39"/>
        <v>0.61221225536767854</v>
      </c>
      <c r="AN14" s="304">
        <f t="shared" si="39"/>
        <v>0.58789791322096485</v>
      </c>
    </row>
    <row r="15" spans="1:40" x14ac:dyDescent="0.2">
      <c r="A15" s="13" t="str">
        <f>name!E10</f>
        <v>Sales and customer service occupations</v>
      </c>
      <c r="B15" s="304">
        <f t="shared" si="0"/>
        <v>25.755682786119486</v>
      </c>
      <c r="C15" s="304">
        <f t="shared" si="0"/>
        <v>25.896705275821159</v>
      </c>
      <c r="D15" s="304">
        <f t="shared" si="0"/>
        <v>26.190353935465946</v>
      </c>
      <c r="E15" s="304"/>
      <c r="F15" s="304">
        <f t="shared" si="1"/>
        <v>6.1186471466172787E-2</v>
      </c>
      <c r="G15" s="304">
        <f t="shared" si="1"/>
        <v>7.7343553767884252E-2</v>
      </c>
      <c r="H15" s="304">
        <f t="shared" si="1"/>
        <v>9.9442935530857299E-2</v>
      </c>
      <c r="I15" s="304"/>
      <c r="J15" s="304">
        <f t="shared" si="2"/>
        <v>0.76018430848988261</v>
      </c>
      <c r="K15" s="304">
        <f t="shared" si="2"/>
        <v>0.96192887475672184</v>
      </c>
      <c r="L15" s="304">
        <f t="shared" si="2"/>
        <v>1.3673699132610362</v>
      </c>
      <c r="M15" s="304"/>
      <c r="N15" s="304">
        <f t="shared" si="3"/>
        <v>3.3551827766786229</v>
      </c>
      <c r="O15" s="304">
        <f t="shared" si="3"/>
        <v>4.0349253491660209</v>
      </c>
      <c r="P15" s="304">
        <f t="shared" si="3"/>
        <v>5.5365018139683189</v>
      </c>
      <c r="Q15" s="306"/>
      <c r="R15" s="304">
        <f t="shared" ref="R15:T15" si="40">SUM(R27,R39,R57,R69,R81,R99)</f>
        <v>1.121670180965527</v>
      </c>
      <c r="S15" s="304">
        <f t="shared" si="40"/>
        <v>1.2854251745526846</v>
      </c>
      <c r="T15" s="304">
        <f t="shared" si="40"/>
        <v>1.6813228943237031</v>
      </c>
      <c r="U15" s="306"/>
      <c r="V15" s="304">
        <f t="shared" ref="V15:X15" si="41">SUM(V27,V39,V57,V69,V81,V99)</f>
        <v>1.0320077787309372</v>
      </c>
      <c r="W15" s="304">
        <f t="shared" si="41"/>
        <v>1.1824263463161797</v>
      </c>
      <c r="X15" s="304">
        <f t="shared" si="41"/>
        <v>1.4991151114585302</v>
      </c>
      <c r="Y15" s="306"/>
      <c r="Z15" s="304">
        <f t="shared" ref="Z15:AB15" si="42">SUM(Z27,Z39,Z57,Z69,Z81,Z99)</f>
        <v>7.0080133015618467</v>
      </c>
      <c r="AA15" s="304">
        <f t="shared" si="42"/>
        <v>6.9440271936922011</v>
      </c>
      <c r="AB15" s="304">
        <f t="shared" si="42"/>
        <v>7.2746498753091595</v>
      </c>
      <c r="AC15" s="306"/>
      <c r="AD15" s="304">
        <f t="shared" ref="AD15:AF15" si="43">SUM(AD27,AD39,AD57,AD69,AD81,AD99)</f>
        <v>6.4162405733994259</v>
      </c>
      <c r="AE15" s="304">
        <f t="shared" si="43"/>
        <v>6.4554422120717039</v>
      </c>
      <c r="AF15" s="304">
        <f t="shared" si="43"/>
        <v>5.6935091240240041</v>
      </c>
      <c r="AG15" s="306"/>
      <c r="AH15" s="304">
        <f t="shared" ref="AH15:AJ15" si="44">SUM(AH27,AH39,AH57,AH69,AH81,AH99)</f>
        <v>4.1175137774721247</v>
      </c>
      <c r="AI15" s="304">
        <f t="shared" si="44"/>
        <v>3.4682156725936251</v>
      </c>
      <c r="AJ15" s="304">
        <f t="shared" si="44"/>
        <v>1.7810010517021602</v>
      </c>
      <c r="AK15" s="306"/>
      <c r="AL15" s="304">
        <f t="shared" ref="AL15:AN15" si="45">SUM(AL27,AL39,AL57,AL69,AL81,AL99)</f>
        <v>1.88368361735495</v>
      </c>
      <c r="AM15" s="304">
        <f t="shared" si="45"/>
        <v>1.4869708989041364</v>
      </c>
      <c r="AN15" s="304">
        <f t="shared" si="45"/>
        <v>1.2574412158881771</v>
      </c>
    </row>
    <row r="16" spans="1:40" x14ac:dyDescent="0.2">
      <c r="A16" s="13" t="str">
        <f>name!E11</f>
        <v>Process, plant and machine operatives</v>
      </c>
      <c r="B16" s="304">
        <f t="shared" si="0"/>
        <v>19.442506224128561</v>
      </c>
      <c r="C16" s="304">
        <f t="shared" si="0"/>
        <v>21.005521112978485</v>
      </c>
      <c r="D16" s="304">
        <f t="shared" si="0"/>
        <v>20.34096566004386</v>
      </c>
      <c r="E16" s="304"/>
      <c r="F16" s="304">
        <f t="shared" si="1"/>
        <v>3.4538637744710374E-2</v>
      </c>
      <c r="G16" s="304">
        <f t="shared" si="1"/>
        <v>5.593361851536037E-2</v>
      </c>
      <c r="H16" s="304">
        <f t="shared" si="1"/>
        <v>9.3621545686767421E-2</v>
      </c>
      <c r="I16" s="304"/>
      <c r="J16" s="304">
        <f t="shared" si="2"/>
        <v>0.25325797261984107</v>
      </c>
      <c r="K16" s="304">
        <f t="shared" si="2"/>
        <v>0.35593988812174876</v>
      </c>
      <c r="L16" s="304">
        <f t="shared" si="2"/>
        <v>0.56164548168526141</v>
      </c>
      <c r="M16" s="304"/>
      <c r="N16" s="304">
        <f t="shared" si="3"/>
        <v>0.85870585532913024</v>
      </c>
      <c r="O16" s="304">
        <f t="shared" si="3"/>
        <v>1.1782758894793615</v>
      </c>
      <c r="P16" s="304">
        <f t="shared" si="3"/>
        <v>1.9042744936553448</v>
      </c>
      <c r="Q16" s="306"/>
      <c r="R16" s="304">
        <f t="shared" ref="R16:T16" si="46">SUM(R28,R40,R58,R70,R82,R100)</f>
        <v>0.41332139559525938</v>
      </c>
      <c r="S16" s="304">
        <f t="shared" si="46"/>
        <v>0.56335835891211683</v>
      </c>
      <c r="T16" s="304">
        <f t="shared" si="46"/>
        <v>0.83743677093993973</v>
      </c>
      <c r="U16" s="306"/>
      <c r="V16" s="304">
        <f t="shared" ref="V16:X16" si="47">SUM(V28,V40,V58,V70,V82,V100)</f>
        <v>0.72410473797640917</v>
      </c>
      <c r="W16" s="304">
        <f t="shared" si="47"/>
        <v>0.962244378424014</v>
      </c>
      <c r="X16" s="304">
        <f t="shared" si="47"/>
        <v>1.3560988393035491</v>
      </c>
      <c r="Y16" s="306"/>
      <c r="Z16" s="304">
        <f t="shared" ref="Z16:AB16" si="48">SUM(Z28,Z40,Z58,Z70,Z82,Z100)</f>
        <v>4.1800542007512691</v>
      </c>
      <c r="AA16" s="304">
        <f t="shared" si="48"/>
        <v>4.9038232651208915</v>
      </c>
      <c r="AB16" s="304">
        <f t="shared" si="48"/>
        <v>5.1201839543145535</v>
      </c>
      <c r="AC16" s="306"/>
      <c r="AD16" s="304">
        <f t="shared" ref="AD16:AF16" si="49">SUM(AD28,AD40,AD58,AD70,AD82,AD100)</f>
        <v>5.9917592559364925</v>
      </c>
      <c r="AE16" s="304">
        <f t="shared" si="49"/>
        <v>6.8166091214961764</v>
      </c>
      <c r="AF16" s="304">
        <f t="shared" si="49"/>
        <v>6.720097470938267</v>
      </c>
      <c r="AG16" s="306"/>
      <c r="AH16" s="304">
        <f t="shared" ref="AH16:AJ16" si="50">SUM(AH28,AH40,AH58,AH70,AH82,AH100)</f>
        <v>4.6113872473020034</v>
      </c>
      <c r="AI16" s="304">
        <f t="shared" si="50"/>
        <v>4.2881522356655344</v>
      </c>
      <c r="AJ16" s="304">
        <f t="shared" si="50"/>
        <v>2.5899214004994811</v>
      </c>
      <c r="AK16" s="306"/>
      <c r="AL16" s="304">
        <f t="shared" ref="AL16:AN16" si="51">SUM(AL28,AL40,AL58,AL70,AL82,AL100)</f>
        <v>2.3753769208734434</v>
      </c>
      <c r="AM16" s="304">
        <f t="shared" si="51"/>
        <v>1.8811843572432847</v>
      </c>
      <c r="AN16" s="304">
        <f t="shared" si="51"/>
        <v>1.157685703020694</v>
      </c>
    </row>
    <row r="17" spans="1:40" x14ac:dyDescent="0.2">
      <c r="A17" s="13" t="str">
        <f>name!E12</f>
        <v>Elementary occupations</v>
      </c>
      <c r="B17" s="304">
        <f t="shared" si="0"/>
        <v>30.965125926523555</v>
      </c>
      <c r="C17" s="304">
        <f t="shared" si="0"/>
        <v>31.6264229344882</v>
      </c>
      <c r="D17" s="304">
        <f t="shared" si="0"/>
        <v>31.038143069335884</v>
      </c>
      <c r="E17" s="304"/>
      <c r="F17" s="304">
        <f t="shared" si="1"/>
        <v>1.5790679540232361E-2</v>
      </c>
      <c r="G17" s="304">
        <f t="shared" si="1"/>
        <v>2.1452666376989036E-2</v>
      </c>
      <c r="H17" s="304">
        <f t="shared" si="1"/>
        <v>2.9436058396242512E-2</v>
      </c>
      <c r="I17" s="304"/>
      <c r="J17" s="304">
        <f t="shared" si="2"/>
        <v>0.66468241140076678</v>
      </c>
      <c r="K17" s="304">
        <f t="shared" si="2"/>
        <v>0.92130344006237674</v>
      </c>
      <c r="L17" s="304">
        <f t="shared" si="2"/>
        <v>1.3582752228974631</v>
      </c>
      <c r="M17" s="304"/>
      <c r="N17" s="304">
        <f t="shared" si="3"/>
        <v>2.6011509330609202</v>
      </c>
      <c r="O17" s="304">
        <f t="shared" si="3"/>
        <v>3.346781068393863</v>
      </c>
      <c r="P17" s="304">
        <f t="shared" si="3"/>
        <v>4.6616773852821787</v>
      </c>
      <c r="Q17" s="306"/>
      <c r="R17" s="304">
        <f t="shared" ref="R17:T17" si="52">SUM(R29,R41,R59,R71,R83,R101)</f>
        <v>1.1649722035018513</v>
      </c>
      <c r="S17" s="304">
        <f t="shared" si="52"/>
        <v>1.4651918336496343</v>
      </c>
      <c r="T17" s="304">
        <f t="shared" si="52"/>
        <v>2.0777277805410135</v>
      </c>
      <c r="U17" s="306"/>
      <c r="V17" s="304">
        <f t="shared" ref="V17:X17" si="53">SUM(V29,V41,V59,V71,V83,V101)</f>
        <v>1.1845736876109634</v>
      </c>
      <c r="W17" s="304">
        <f t="shared" si="53"/>
        <v>1.4596278899923205</v>
      </c>
      <c r="X17" s="304">
        <f t="shared" si="53"/>
        <v>2.023063652653097</v>
      </c>
      <c r="Y17" s="306"/>
      <c r="Z17" s="304">
        <f t="shared" ref="Z17:AB17" si="54">SUM(Z29,Z41,Z59,Z71,Z83,Z101)</f>
        <v>5.8146633511117507</v>
      </c>
      <c r="AA17" s="304">
        <f t="shared" si="54"/>
        <v>5.7280723918939929</v>
      </c>
      <c r="AB17" s="304">
        <f t="shared" si="54"/>
        <v>5.8401385193007656</v>
      </c>
      <c r="AC17" s="306"/>
      <c r="AD17" s="304">
        <f t="shared" ref="AD17:AF17" si="55">SUM(AD29,AD41,AD59,AD71,AD83,AD101)</f>
        <v>8.7113868514114756</v>
      </c>
      <c r="AE17" s="304">
        <f t="shared" si="55"/>
        <v>9.2343445768527879</v>
      </c>
      <c r="AF17" s="304">
        <f t="shared" si="55"/>
        <v>8.4038687939000631</v>
      </c>
      <c r="AG17" s="306"/>
      <c r="AH17" s="304">
        <f t="shared" ref="AH17:AJ17" si="56">SUM(AH29,AH41,AH59,AH71,AH83,AH101)</f>
        <v>7.2722420757953001</v>
      </c>
      <c r="AI17" s="304">
        <f t="shared" si="56"/>
        <v>6.4822548070772177</v>
      </c>
      <c r="AJ17" s="304">
        <f t="shared" si="56"/>
        <v>4.1549992729644245</v>
      </c>
      <c r="AK17" s="306"/>
      <c r="AL17" s="304">
        <f t="shared" ref="AL17:AN17" si="57">SUM(AL29,AL41,AL59,AL71,AL83,AL101)</f>
        <v>3.5356637330902938</v>
      </c>
      <c r="AM17" s="304">
        <f t="shared" si="57"/>
        <v>2.9673942601890158</v>
      </c>
      <c r="AN17" s="304">
        <f t="shared" si="57"/>
        <v>2.4889563834006365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7.0210000000000017</v>
      </c>
      <c r="C20" s="305">
        <f>SUM(C21:C29)</f>
        <v>7.0050000000000008</v>
      </c>
      <c r="D20" s="305">
        <f>SUM(D21:D29)</f>
        <v>6.9409999999999945</v>
      </c>
      <c r="E20" s="304"/>
      <c r="F20" s="305">
        <f>SUM(F21:F29)</f>
        <v>5.8799920928698499E-2</v>
      </c>
      <c r="G20" s="305">
        <f>SUM(G21:G29)</f>
        <v>6.7317035769921582E-2</v>
      </c>
      <c r="H20" s="305">
        <f>SUM(H21:H29)</f>
        <v>8.3724447194974391E-2</v>
      </c>
      <c r="I20" s="304"/>
      <c r="J20" s="305">
        <f>SUM(J21:J29)</f>
        <v>0.37674715212146742</v>
      </c>
      <c r="K20" s="305">
        <f>SUM(K21:K29)</f>
        <v>0.41695357559327506</v>
      </c>
      <c r="L20" s="305">
        <f>SUM(L21:L29)</f>
        <v>0.50240432295223358</v>
      </c>
      <c r="M20" s="304"/>
      <c r="N20" s="305">
        <f>SUM(N21:N29)</f>
        <v>1.1576242420890468</v>
      </c>
      <c r="O20" s="305">
        <f>SUM(O21:O29)</f>
        <v>1.2649830040183623</v>
      </c>
      <c r="P20" s="305">
        <f>SUM(P21:P29)</f>
        <v>1.5932379550081157</v>
      </c>
      <c r="Q20" s="306"/>
      <c r="R20" s="305">
        <f>SUM(R21:R29)</f>
        <v>0.28262916950656297</v>
      </c>
      <c r="S20" s="305">
        <f>SUM(S21:S29)</f>
        <v>0.3099091068486598</v>
      </c>
      <c r="T20" s="305">
        <f>SUM(T21:T29)</f>
        <v>0.39821330075895306</v>
      </c>
      <c r="U20" s="306"/>
      <c r="V20" s="305">
        <f>SUM(V21:V29)</f>
        <v>0.59384774212397407</v>
      </c>
      <c r="W20" s="305">
        <f>SUM(W21:W29)</f>
        <v>0.62805028604083057</v>
      </c>
      <c r="X20" s="305">
        <f>SUM(X21:X29)</f>
        <v>0.77429926676396632</v>
      </c>
      <c r="Y20" s="306"/>
      <c r="Z20" s="305">
        <f>SUM(Z21:Z29)</f>
        <v>1.3548695399473916</v>
      </c>
      <c r="AA20" s="305">
        <f>SUM(AA21:AA29)</f>
        <v>1.2749852704016906</v>
      </c>
      <c r="AB20" s="305">
        <f>SUM(AB21:AB29)</f>
        <v>1.2020570635484515</v>
      </c>
      <c r="AC20" s="306"/>
      <c r="AD20" s="305">
        <f>SUM(AD21:AD29)</f>
        <v>1.4669418167029735</v>
      </c>
      <c r="AE20" s="305">
        <f>SUM(AE21:AE29)</f>
        <v>1.4380150266554566</v>
      </c>
      <c r="AF20" s="305">
        <f>SUM(AF21:AF29)</f>
        <v>1.3062658845919923</v>
      </c>
      <c r="AG20" s="306"/>
      <c r="AH20" s="305">
        <f>SUM(AH21:AH29)</f>
        <v>0.91314938883344388</v>
      </c>
      <c r="AI20" s="305">
        <f>SUM(AI21:AI29)</f>
        <v>0.72799895645079493</v>
      </c>
      <c r="AJ20" s="305">
        <f>SUM(AJ21:AJ29)</f>
        <v>0.46335463623503392</v>
      </c>
      <c r="AK20" s="306"/>
      <c r="AL20" s="305">
        <f>SUM(AL21:AL29)</f>
        <v>0.81639102774644223</v>
      </c>
      <c r="AM20" s="305">
        <f>SUM(AM21:AM29)</f>
        <v>0.87678773822101053</v>
      </c>
      <c r="AN20" s="305">
        <f>SUM(AN21:AN29)</f>
        <v>0.61744312294627368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0.6313358489857539</v>
      </c>
      <c r="C21" s="304">
        <f t="shared" ref="C21:D21" si="59">SUM(G21,K21,O21,S21,W21,AA21,AE21,AI21,AM21)</f>
        <v>0.6944621247709325</v>
      </c>
      <c r="D21" s="304">
        <f t="shared" si="59"/>
        <v>0.74943072377022479</v>
      </c>
      <c r="E21" s="304"/>
      <c r="F21" s="304">
        <v>9.4143246703698689E-3</v>
      </c>
      <c r="G21" s="304">
        <v>1.0453056798665381E-2</v>
      </c>
      <c r="H21" s="304">
        <v>1.2248088603644725E-2</v>
      </c>
      <c r="I21" s="304"/>
      <c r="J21" s="304">
        <v>7.1240804047635484E-2</v>
      </c>
      <c r="K21" s="304">
        <v>7.3582300930592009E-2</v>
      </c>
      <c r="L21" s="304">
        <v>7.9970651669431278E-2</v>
      </c>
      <c r="M21" s="304"/>
      <c r="N21" s="304">
        <v>0.13426883472556667</v>
      </c>
      <c r="O21" s="304">
        <v>0.15077359126736234</v>
      </c>
      <c r="P21" s="304">
        <v>0.19010175257978867</v>
      </c>
      <c r="Q21" s="306"/>
      <c r="R21" s="304">
        <v>3.5257147142108355E-2</v>
      </c>
      <c r="S21" s="304">
        <v>4.4042295052718158E-2</v>
      </c>
      <c r="T21" s="304">
        <v>5.8842952478297079E-2</v>
      </c>
      <c r="U21" s="306"/>
      <c r="V21" s="304">
        <v>3.3513939277336029E-2</v>
      </c>
      <c r="W21" s="304">
        <v>3.1612562701905211E-2</v>
      </c>
      <c r="X21" s="304">
        <v>3.4195774027465924E-2</v>
      </c>
      <c r="Y21" s="306"/>
      <c r="Z21" s="304">
        <v>0.13327597148567932</v>
      </c>
      <c r="AA21" s="304">
        <v>0.16695682455980873</v>
      </c>
      <c r="AB21" s="304">
        <v>0.19429428480705865</v>
      </c>
      <c r="AC21" s="306"/>
      <c r="AD21" s="304">
        <v>0.10309872391406581</v>
      </c>
      <c r="AE21" s="304">
        <v>0.10767283166073179</v>
      </c>
      <c r="AF21" s="304">
        <v>8.5353108834271732E-2</v>
      </c>
      <c r="AG21" s="306"/>
      <c r="AH21" s="304">
        <v>6.1203974582218851E-2</v>
      </c>
      <c r="AI21" s="304">
        <v>5.6593093526694449E-2</v>
      </c>
      <c r="AJ21" s="304">
        <v>2.9637451465768783E-2</v>
      </c>
      <c r="AK21" s="306"/>
      <c r="AL21" s="304">
        <v>5.0062129140773605E-2</v>
      </c>
      <c r="AM21" s="304">
        <v>5.2775568272454325E-2</v>
      </c>
      <c r="AN21" s="304">
        <v>6.4786659304497965E-2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0.69054315690549317</v>
      </c>
      <c r="C22" s="304">
        <f t="shared" ref="C22:C29" si="61">SUM(G22,K22,O22,S22,W22,AA22,AE22,AI22,AM22)</f>
        <v>0.71912756892492813</v>
      </c>
      <c r="D22" s="304">
        <f t="shared" ref="D22:D29" si="62">SUM(H22,L22,P22,T22,X22,AB22,AF22,AJ22,AN22)</f>
        <v>0.78045184259316558</v>
      </c>
      <c r="E22" s="304"/>
      <c r="F22" s="304">
        <v>2.2722416314399675E-2</v>
      </c>
      <c r="G22" s="304">
        <v>2.718227057617989E-2</v>
      </c>
      <c r="H22" s="304">
        <v>3.4646609422733149E-2</v>
      </c>
      <c r="I22" s="304"/>
      <c r="J22" s="304">
        <v>0.14175153158325149</v>
      </c>
      <c r="K22" s="304">
        <v>0.16200457808998558</v>
      </c>
      <c r="L22" s="304">
        <v>0.20057593393312223</v>
      </c>
      <c r="M22" s="304"/>
      <c r="N22" s="304">
        <v>0.20238480070543041</v>
      </c>
      <c r="O22" s="304">
        <v>0.19618706319618559</v>
      </c>
      <c r="P22" s="304">
        <v>0.18895018209240838</v>
      </c>
      <c r="Q22" s="306"/>
      <c r="R22" s="304">
        <v>2.1085824012390907E-2</v>
      </c>
      <c r="S22" s="304">
        <v>2.1018364625262104E-2</v>
      </c>
      <c r="T22" s="304">
        <v>2.3560544284443263E-2</v>
      </c>
      <c r="U22" s="306"/>
      <c r="V22" s="304">
        <v>7.9770902831449594E-2</v>
      </c>
      <c r="W22" s="304">
        <v>8.6552364310110458E-2</v>
      </c>
      <c r="X22" s="304">
        <v>0.10536137805667201</v>
      </c>
      <c r="Y22" s="306"/>
      <c r="Z22" s="304">
        <v>8.0483177566192707E-2</v>
      </c>
      <c r="AA22" s="304">
        <v>7.537245072656637E-2</v>
      </c>
      <c r="AB22" s="304">
        <v>6.5069099709080147E-2</v>
      </c>
      <c r="AC22" s="306"/>
      <c r="AD22" s="304">
        <v>7.4799101414008487E-2</v>
      </c>
      <c r="AE22" s="304">
        <v>8.1648898644970921E-2</v>
      </c>
      <c r="AF22" s="304">
        <v>9.6267863359123365E-2</v>
      </c>
      <c r="AG22" s="306"/>
      <c r="AH22" s="304">
        <v>3.9037224117729453E-2</v>
      </c>
      <c r="AI22" s="304">
        <v>3.5192689696504041E-2</v>
      </c>
      <c r="AJ22" s="304">
        <v>2.7416615026549265E-2</v>
      </c>
      <c r="AK22" s="306"/>
      <c r="AL22" s="304">
        <v>2.8508178360640467E-2</v>
      </c>
      <c r="AM22" s="304">
        <v>3.3968889059163204E-2</v>
      </c>
      <c r="AN22" s="304">
        <v>3.860361670903379E-2</v>
      </c>
    </row>
    <row r="23" spans="1:40" x14ac:dyDescent="0.2">
      <c r="A23" s="13" t="str">
        <f t="shared" si="58"/>
        <v>Associate professional occupations</v>
      </c>
      <c r="B23" s="304">
        <f t="shared" si="60"/>
        <v>0.53234706120492414</v>
      </c>
      <c r="C23" s="304">
        <f t="shared" si="61"/>
        <v>0.4977388411610183</v>
      </c>
      <c r="D23" s="304">
        <f t="shared" si="62"/>
        <v>0.51373264832199739</v>
      </c>
      <c r="E23" s="304"/>
      <c r="F23" s="304">
        <v>1.3232351335602679E-2</v>
      </c>
      <c r="G23" s="304">
        <v>1.4221353350647002E-2</v>
      </c>
      <c r="H23" s="304">
        <v>1.7067014061216548E-2</v>
      </c>
      <c r="I23" s="304"/>
      <c r="J23" s="304">
        <v>4.8621924930856743E-2</v>
      </c>
      <c r="K23" s="304">
        <v>5.4654052060418644E-2</v>
      </c>
      <c r="L23" s="304">
        <v>6.4900059766321169E-2</v>
      </c>
      <c r="M23" s="304"/>
      <c r="N23" s="304">
        <v>0.12017894075947587</v>
      </c>
      <c r="O23" s="304">
        <v>0.11647052415557846</v>
      </c>
      <c r="P23" s="304">
        <v>0.12000098574168604</v>
      </c>
      <c r="Q23" s="306"/>
      <c r="R23" s="304">
        <v>1.416283988563365E-2</v>
      </c>
      <c r="S23" s="304">
        <v>1.3756211512224293E-2</v>
      </c>
      <c r="T23" s="304">
        <v>1.5918871429977145E-2</v>
      </c>
      <c r="U23" s="306"/>
      <c r="V23" s="304">
        <v>7.5522973150628156E-2</v>
      </c>
      <c r="W23" s="304">
        <v>7.9111376826959234E-2</v>
      </c>
      <c r="X23" s="304">
        <v>9.3925902953012952E-2</v>
      </c>
      <c r="Y23" s="306"/>
      <c r="Z23" s="304">
        <v>0.1277411715892538</v>
      </c>
      <c r="AA23" s="304">
        <v>0.10107024935111686</v>
      </c>
      <c r="AB23" s="304">
        <v>8.663773601571291E-2</v>
      </c>
      <c r="AC23" s="306"/>
      <c r="AD23" s="304">
        <v>6.5701346169193903E-2</v>
      </c>
      <c r="AE23" s="304">
        <v>5.1847893560201745E-2</v>
      </c>
      <c r="AF23" s="304">
        <v>3.8911358300315162E-2</v>
      </c>
      <c r="AG23" s="306"/>
      <c r="AH23" s="304">
        <v>4.3092914108263318E-2</v>
      </c>
      <c r="AI23" s="304">
        <v>3.5601563685204361E-2</v>
      </c>
      <c r="AJ23" s="304">
        <v>2.7880801263927044E-2</v>
      </c>
      <c r="AK23" s="306"/>
      <c r="AL23" s="304">
        <v>2.4092599276016018E-2</v>
      </c>
      <c r="AM23" s="304">
        <v>3.1005616658667721E-2</v>
      </c>
      <c r="AN23" s="304">
        <v>4.848991878982848E-2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0.47940063230177071</v>
      </c>
      <c r="C24" s="304">
        <f t="shared" si="61"/>
        <v>0.44779568383208807</v>
      </c>
      <c r="D24" s="304">
        <f t="shared" si="62"/>
        <v>0.37831676210804949</v>
      </c>
      <c r="E24" s="304"/>
      <c r="F24" s="304">
        <v>1.2137700237539947E-3</v>
      </c>
      <c r="G24" s="304">
        <v>1.2808323532328397E-3</v>
      </c>
      <c r="H24" s="304">
        <v>1.4050609053591777E-3</v>
      </c>
      <c r="I24" s="304"/>
      <c r="J24" s="304">
        <v>2.6809398543535264E-2</v>
      </c>
      <c r="K24" s="304">
        <v>2.9977889814407823E-2</v>
      </c>
      <c r="L24" s="304">
        <v>3.5491463915997092E-2</v>
      </c>
      <c r="M24" s="304"/>
      <c r="N24" s="304">
        <v>7.8994217660551785E-2</v>
      </c>
      <c r="O24" s="304">
        <v>8.0482042258892564E-2</v>
      </c>
      <c r="P24" s="304">
        <v>8.4478475927194721E-2</v>
      </c>
      <c r="Q24" s="306"/>
      <c r="R24" s="304">
        <v>1.3394915327151594E-2</v>
      </c>
      <c r="S24" s="304">
        <v>1.3119827667612933E-2</v>
      </c>
      <c r="T24" s="304">
        <v>1.2791104713801854E-2</v>
      </c>
      <c r="U24" s="306"/>
      <c r="V24" s="304">
        <v>4.2373288500606239E-2</v>
      </c>
      <c r="W24" s="304">
        <v>4.2573422704949793E-2</v>
      </c>
      <c r="X24" s="304">
        <v>4.7672246501533261E-2</v>
      </c>
      <c r="Y24" s="306"/>
      <c r="Z24" s="304">
        <v>9.6092049538167079E-2</v>
      </c>
      <c r="AA24" s="304">
        <v>7.7348500312133611E-2</v>
      </c>
      <c r="AB24" s="304">
        <v>4.9477117483870993E-2</v>
      </c>
      <c r="AC24" s="306"/>
      <c r="AD24" s="304">
        <v>8.3036155093028016E-2</v>
      </c>
      <c r="AE24" s="304">
        <v>6.641333347361264E-2</v>
      </c>
      <c r="AF24" s="304">
        <v>4.0240702367556447E-2</v>
      </c>
      <c r="AG24" s="306"/>
      <c r="AH24" s="304">
        <v>8.0072727551610642E-2</v>
      </c>
      <c r="AI24" s="304">
        <v>6.5242740906729282E-2</v>
      </c>
      <c r="AJ24" s="304">
        <v>2.9080362487670909E-2</v>
      </c>
      <c r="AK24" s="306"/>
      <c r="AL24" s="304">
        <v>5.7414110063366046E-2</v>
      </c>
      <c r="AM24" s="304">
        <v>7.1357094340516639E-2</v>
      </c>
      <c r="AN24" s="304">
        <v>7.7680227805065005E-2</v>
      </c>
    </row>
    <row r="25" spans="1:40" x14ac:dyDescent="0.2">
      <c r="A25" s="13" t="str">
        <f t="shared" si="58"/>
        <v>Skilled trades occupations</v>
      </c>
      <c r="B25" s="304">
        <f t="shared" si="60"/>
        <v>2.8705023993573779</v>
      </c>
      <c r="C25" s="304">
        <f t="shared" si="61"/>
        <v>2.8087527028466401</v>
      </c>
      <c r="D25" s="304">
        <f t="shared" si="62"/>
        <v>2.7399778885686534</v>
      </c>
      <c r="E25" s="304"/>
      <c r="F25" s="304">
        <v>1.0174407021077553E-2</v>
      </c>
      <c r="G25" s="304">
        <v>1.1855913081783092E-2</v>
      </c>
      <c r="H25" s="304">
        <v>1.5638997794575098E-2</v>
      </c>
      <c r="I25" s="304"/>
      <c r="J25" s="304">
        <v>3.53567427245947E-2</v>
      </c>
      <c r="K25" s="304">
        <v>3.3470622069908938E-2</v>
      </c>
      <c r="L25" s="304">
        <v>4.3958247482835902E-2</v>
      </c>
      <c r="M25" s="304"/>
      <c r="N25" s="304">
        <v>0.46550228567564722</v>
      </c>
      <c r="O25" s="304">
        <v>0.54219858203852134</v>
      </c>
      <c r="P25" s="304">
        <v>0.79525447956598583</v>
      </c>
      <c r="Q25" s="306"/>
      <c r="R25" s="304">
        <v>0.14293106848703727</v>
      </c>
      <c r="S25" s="304">
        <v>0.15489070515793557</v>
      </c>
      <c r="T25" s="304">
        <v>0.20771162375724259</v>
      </c>
      <c r="U25" s="306"/>
      <c r="V25" s="304">
        <v>0.27137387869109325</v>
      </c>
      <c r="W25" s="304">
        <v>0.28986742304573943</v>
      </c>
      <c r="X25" s="304">
        <v>0.38128564155597133</v>
      </c>
      <c r="Y25" s="306"/>
      <c r="Z25" s="304">
        <v>0.52641670396205154</v>
      </c>
      <c r="AA25" s="304">
        <v>0.46056624374625998</v>
      </c>
      <c r="AB25" s="304">
        <v>0.40234319804201157</v>
      </c>
      <c r="AC25" s="306"/>
      <c r="AD25" s="304">
        <v>0.65935567109853566</v>
      </c>
      <c r="AE25" s="304">
        <v>0.64758238335890239</v>
      </c>
      <c r="AF25" s="304">
        <v>0.60004393234906361</v>
      </c>
      <c r="AG25" s="306"/>
      <c r="AH25" s="304">
        <v>0.37864230224492157</v>
      </c>
      <c r="AI25" s="304">
        <v>0.28357445985993701</v>
      </c>
      <c r="AJ25" s="304">
        <v>0.16395769912231234</v>
      </c>
      <c r="AK25" s="306"/>
      <c r="AL25" s="304">
        <v>0.38074933945241884</v>
      </c>
      <c r="AM25" s="304">
        <v>0.38474637048765242</v>
      </c>
      <c r="AN25" s="304">
        <v>0.12978406889865524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0.17896153661694775</v>
      </c>
      <c r="C26" s="304">
        <f t="shared" si="61"/>
        <v>0.18911411538217263</v>
      </c>
      <c r="D26" s="304">
        <f t="shared" si="62"/>
        <v>0.20167784739122999</v>
      </c>
      <c r="E26" s="304"/>
      <c r="F26" s="304">
        <v>7.5539259317979957E-4</v>
      </c>
      <c r="G26" s="304">
        <v>9.9804568910069917E-4</v>
      </c>
      <c r="H26" s="304">
        <v>1.1638183719907256E-3</v>
      </c>
      <c r="I26" s="304"/>
      <c r="J26" s="304">
        <v>7.5223505197316793E-3</v>
      </c>
      <c r="K26" s="304">
        <v>8.5562111772355502E-3</v>
      </c>
      <c r="L26" s="304">
        <v>9.4275555700468732E-3</v>
      </c>
      <c r="M26" s="304"/>
      <c r="N26" s="304">
        <v>4.8638538247414827E-2</v>
      </c>
      <c r="O26" s="304">
        <v>5.3841129396255946E-2</v>
      </c>
      <c r="P26" s="304">
        <v>5.8761370389936327E-2</v>
      </c>
      <c r="Q26" s="306"/>
      <c r="R26" s="304">
        <v>1.114484631547428E-2</v>
      </c>
      <c r="S26" s="304">
        <v>1.324624852583715E-2</v>
      </c>
      <c r="T26" s="304">
        <v>1.6953514327650483E-2</v>
      </c>
      <c r="U26" s="306"/>
      <c r="V26" s="304">
        <v>7.4205545164581299E-3</v>
      </c>
      <c r="W26" s="304">
        <v>7.2806757550610401E-3</v>
      </c>
      <c r="X26" s="304">
        <v>7.1587933196172208E-3</v>
      </c>
      <c r="Y26" s="306"/>
      <c r="Z26" s="304">
        <v>2.6260167347446076E-2</v>
      </c>
      <c r="AA26" s="304">
        <v>2.4913412657629551E-2</v>
      </c>
      <c r="AB26" s="304">
        <v>2.5260733941117743E-2</v>
      </c>
      <c r="AC26" s="306"/>
      <c r="AD26" s="304">
        <v>1.9999061645528428E-2</v>
      </c>
      <c r="AE26" s="304">
        <v>1.7745902773770646E-2</v>
      </c>
      <c r="AF26" s="304">
        <v>1.4054361074021289E-2</v>
      </c>
      <c r="AG26" s="306"/>
      <c r="AH26" s="304">
        <v>2.8286558829568379E-2</v>
      </c>
      <c r="AI26" s="304">
        <v>2.4798075095878665E-2</v>
      </c>
      <c r="AJ26" s="304">
        <v>1.7839547018223052E-2</v>
      </c>
      <c r="AK26" s="306"/>
      <c r="AL26" s="304">
        <v>2.8934066602146161E-2</v>
      </c>
      <c r="AM26" s="304">
        <v>3.7734414311403362E-2</v>
      </c>
      <c r="AN26" s="304">
        <v>5.1058153378626292E-2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0.20787433833209715</v>
      </c>
      <c r="C27" s="304">
        <f t="shared" si="61"/>
        <v>0.22363892304954566</v>
      </c>
      <c r="D27" s="304">
        <f t="shared" si="62"/>
        <v>0.23647624900041589</v>
      </c>
      <c r="E27" s="304"/>
      <c r="F27" s="304">
        <v>1.2271917642300242E-3</v>
      </c>
      <c r="G27" s="304">
        <v>1.2434580552998086E-3</v>
      </c>
      <c r="H27" s="304">
        <v>1.4554411528591999E-3</v>
      </c>
      <c r="I27" s="304"/>
      <c r="J27" s="304">
        <v>8.7638765461733065E-3</v>
      </c>
      <c r="K27" s="304">
        <v>9.2997926621153273E-3</v>
      </c>
      <c r="L27" s="304">
        <v>1.0536349877839199E-2</v>
      </c>
      <c r="M27" s="304"/>
      <c r="N27" s="304">
        <v>3.2194999065732914E-2</v>
      </c>
      <c r="O27" s="304">
        <v>3.7640025500254921E-2</v>
      </c>
      <c r="P27" s="304">
        <v>4.8529040206707209E-2</v>
      </c>
      <c r="Q27" s="306"/>
      <c r="R27" s="304">
        <v>1.1643173929934235E-2</v>
      </c>
      <c r="S27" s="304">
        <v>1.2372077037821614E-2</v>
      </c>
      <c r="T27" s="304">
        <v>1.6049986718346301E-2</v>
      </c>
      <c r="U27" s="306"/>
      <c r="V27" s="304">
        <v>1.3113028391027818E-2</v>
      </c>
      <c r="W27" s="304">
        <v>1.5424624321151086E-2</v>
      </c>
      <c r="X27" s="304">
        <v>1.8658021754261015E-2</v>
      </c>
      <c r="Y27" s="306"/>
      <c r="Z27" s="304">
        <v>4.6918075083599714E-2</v>
      </c>
      <c r="AA27" s="304">
        <v>5.3627787399729683E-2</v>
      </c>
      <c r="AB27" s="304">
        <v>5.9689047208809305E-2</v>
      </c>
      <c r="AC27" s="306"/>
      <c r="AD27" s="304">
        <v>3.9435494480351926E-2</v>
      </c>
      <c r="AE27" s="304">
        <v>4.2265212229482811E-2</v>
      </c>
      <c r="AF27" s="304">
        <v>3.8847313279526015E-2</v>
      </c>
      <c r="AG27" s="306"/>
      <c r="AH27" s="304">
        <v>3.8648768749474462E-2</v>
      </c>
      <c r="AI27" s="304">
        <v>3.4118347269947266E-2</v>
      </c>
      <c r="AJ27" s="304">
        <v>2.4101730130187869E-2</v>
      </c>
      <c r="AK27" s="306"/>
      <c r="AL27" s="304">
        <v>1.5929730321572747E-2</v>
      </c>
      <c r="AM27" s="304">
        <v>1.764759857374313E-2</v>
      </c>
      <c r="AN27" s="304">
        <v>1.8609318671879784E-2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0.62266663453187265</v>
      </c>
      <c r="C28" s="304">
        <f t="shared" si="61"/>
        <v>0.62773759106905658</v>
      </c>
      <c r="D28" s="304">
        <f t="shared" si="62"/>
        <v>0.58467475051516649</v>
      </c>
      <c r="E28" s="304"/>
      <c r="F28" s="304">
        <v>4.2779738040193852E-5</v>
      </c>
      <c r="G28" s="304">
        <v>6.2192652863335892E-5</v>
      </c>
      <c r="H28" s="304">
        <v>7.5378752567207386E-5</v>
      </c>
      <c r="I28" s="304"/>
      <c r="J28" s="304">
        <v>7.113931766110573E-3</v>
      </c>
      <c r="K28" s="304">
        <v>8.8440533499168934E-3</v>
      </c>
      <c r="L28" s="304">
        <v>1.1226939067207174E-2</v>
      </c>
      <c r="M28" s="304"/>
      <c r="N28" s="304">
        <v>1.7491872849902109E-2</v>
      </c>
      <c r="O28" s="304">
        <v>2.0822995385036052E-2</v>
      </c>
      <c r="P28" s="304">
        <v>2.4826433170289715E-2</v>
      </c>
      <c r="Q28" s="306"/>
      <c r="R28" s="304">
        <v>1.0253239672206595E-2</v>
      </c>
      <c r="S28" s="304">
        <v>1.2506610640750289E-2</v>
      </c>
      <c r="T28" s="304">
        <v>1.6911453432592885E-2</v>
      </c>
      <c r="U28" s="306"/>
      <c r="V28" s="304">
        <v>2.0374508372127228E-2</v>
      </c>
      <c r="W28" s="304">
        <v>2.2260436850068052E-2</v>
      </c>
      <c r="X28" s="304">
        <v>2.4122670286729118E-2</v>
      </c>
      <c r="Y28" s="306"/>
      <c r="Z28" s="304">
        <v>0.18669875536022423</v>
      </c>
      <c r="AA28" s="304">
        <v>0.20352403914898215</v>
      </c>
      <c r="AB28" s="304">
        <v>0.23443234957166009</v>
      </c>
      <c r="AC28" s="306"/>
      <c r="AD28" s="304">
        <v>0.22175977640547218</v>
      </c>
      <c r="AE28" s="304">
        <v>0.22259404578600464</v>
      </c>
      <c r="AF28" s="304">
        <v>0.19952788309121097</v>
      </c>
      <c r="AG28" s="306"/>
      <c r="AH28" s="304">
        <v>7.3344166740566499E-2</v>
      </c>
      <c r="AI28" s="304">
        <v>5.1558322275068513E-2</v>
      </c>
      <c r="AJ28" s="304">
        <v>2.6798990852446396E-2</v>
      </c>
      <c r="AK28" s="306"/>
      <c r="AL28" s="304">
        <v>8.5587603627223105E-2</v>
      </c>
      <c r="AM28" s="304">
        <v>8.5564894980366624E-2</v>
      </c>
      <c r="AN28" s="304">
        <v>4.6752652290462889E-2</v>
      </c>
    </row>
    <row r="29" spans="1:40" x14ac:dyDescent="0.2">
      <c r="A29" s="13" t="str">
        <f t="shared" si="58"/>
        <v>Elementary occupations</v>
      </c>
      <c r="B29" s="304">
        <f t="shared" si="60"/>
        <v>0.80736839176376363</v>
      </c>
      <c r="C29" s="304">
        <f t="shared" si="61"/>
        <v>0.79663244896362007</v>
      </c>
      <c r="D29" s="304">
        <f t="shared" si="62"/>
        <v>0.75626128773109147</v>
      </c>
      <c r="E29" s="304"/>
      <c r="F29" s="304">
        <v>1.7287468044716685E-5</v>
      </c>
      <c r="G29" s="304">
        <v>1.991321214952484E-5</v>
      </c>
      <c r="H29" s="304">
        <v>2.4038130028559327E-5</v>
      </c>
      <c r="I29" s="304"/>
      <c r="J29" s="304">
        <v>2.9566591459578118E-2</v>
      </c>
      <c r="K29" s="304">
        <v>3.6564075438694353E-2</v>
      </c>
      <c r="L29" s="304">
        <v>4.6317121669432637E-2</v>
      </c>
      <c r="M29" s="304"/>
      <c r="N29" s="304">
        <v>5.7969752399325093E-2</v>
      </c>
      <c r="O29" s="304">
        <v>6.6567050820275156E-2</v>
      </c>
      <c r="P29" s="304">
        <v>8.2335235334118934E-2</v>
      </c>
      <c r="Q29" s="306"/>
      <c r="R29" s="304">
        <v>2.2756114734626097E-2</v>
      </c>
      <c r="S29" s="304">
        <v>2.4956766628497672E-2</v>
      </c>
      <c r="T29" s="304">
        <v>2.9473249616601527E-2</v>
      </c>
      <c r="U29" s="306"/>
      <c r="V29" s="304">
        <v>5.0384668393247581E-2</v>
      </c>
      <c r="W29" s="304">
        <v>5.3367399524886269E-2</v>
      </c>
      <c r="X29" s="304">
        <v>6.1918838308703442E-2</v>
      </c>
      <c r="Y29" s="306"/>
      <c r="Z29" s="304">
        <v>0.13098346801477692</v>
      </c>
      <c r="AA29" s="304">
        <v>0.11160576249946345</v>
      </c>
      <c r="AB29" s="304">
        <v>8.4853496769130163E-2</v>
      </c>
      <c r="AC29" s="306"/>
      <c r="AD29" s="304">
        <v>0.1997564864827891</v>
      </c>
      <c r="AE29" s="304">
        <v>0.20024452516777888</v>
      </c>
      <c r="AF29" s="304">
        <v>0.19301936193690356</v>
      </c>
      <c r="AG29" s="306"/>
      <c r="AH29" s="304">
        <v>0.17082075190909063</v>
      </c>
      <c r="AI29" s="304">
        <v>0.14131966413483138</v>
      </c>
      <c r="AJ29" s="304">
        <v>0.11664143886794834</v>
      </c>
      <c r="AK29" s="306"/>
      <c r="AL29" s="304">
        <v>0.14511327090228535</v>
      </c>
      <c r="AM29" s="304">
        <v>0.1619872915370433</v>
      </c>
      <c r="AN29" s="304">
        <v>0.14167850709822424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39.057000000000016</v>
      </c>
      <c r="C32" s="305">
        <f>SUM(C33:C41)</f>
        <v>36.893000000000015</v>
      </c>
      <c r="D32" s="305">
        <f>SUM(D33:D41)</f>
        <v>34.026999999999958</v>
      </c>
      <c r="E32" s="304"/>
      <c r="F32" s="305">
        <f>SUM(F33:F41)</f>
        <v>0.51561832083519477</v>
      </c>
      <c r="G32" s="305">
        <f>SUM(G33:G41)</f>
        <v>0.57458657800480295</v>
      </c>
      <c r="H32" s="305">
        <f>SUM(H33:H41)</f>
        <v>0.65666747205353337</v>
      </c>
      <c r="I32" s="304"/>
      <c r="J32" s="305">
        <f>SUM(J33:J41)</f>
        <v>2.4561149808116438</v>
      </c>
      <c r="K32" s="305">
        <f>SUM(K33:K41)</f>
        <v>2.7962365783254084</v>
      </c>
      <c r="L32" s="305">
        <f>SUM(L33:L41)</f>
        <v>3.3723471276892072</v>
      </c>
      <c r="M32" s="304"/>
      <c r="N32" s="305">
        <f>SUM(N33:N41)</f>
        <v>6.127320363049761</v>
      </c>
      <c r="O32" s="305">
        <f>SUM(O33:O41)</f>
        <v>6.3783691138348404</v>
      </c>
      <c r="P32" s="305">
        <f>SUM(P33:P41)</f>
        <v>7.1022177478210073</v>
      </c>
      <c r="Q32" s="306"/>
      <c r="R32" s="305">
        <f>SUM(R33:R41)</f>
        <v>1.4623396697751279</v>
      </c>
      <c r="S32" s="305">
        <f>SUM(S33:S41)</f>
        <v>1.5369044225512896</v>
      </c>
      <c r="T32" s="305">
        <f>SUM(T33:T41)</f>
        <v>1.7373201965057117</v>
      </c>
      <c r="U32" s="306"/>
      <c r="V32" s="305">
        <f>SUM(V33:V41)</f>
        <v>3.3604980875005532</v>
      </c>
      <c r="W32" s="305">
        <f>SUM(W33:W41)</f>
        <v>3.4059464225287948</v>
      </c>
      <c r="X32" s="305">
        <f>SUM(X33:X41)</f>
        <v>3.7554808604030923</v>
      </c>
      <c r="Y32" s="306"/>
      <c r="Z32" s="305">
        <f>SUM(Z33:Z41)</f>
        <v>9.3040645008395373</v>
      </c>
      <c r="AA32" s="305">
        <f>SUM(AA33:AA41)</f>
        <v>8.6856784734254635</v>
      </c>
      <c r="AB32" s="305">
        <f>SUM(AB33:AB41)</f>
        <v>7.4352466977311114</v>
      </c>
      <c r="AC32" s="306"/>
      <c r="AD32" s="305">
        <f>SUM(AD33:AD41)</f>
        <v>8.1325684580415647</v>
      </c>
      <c r="AE32" s="305">
        <f>SUM(AE33:AE41)</f>
        <v>7.5632611092551647</v>
      </c>
      <c r="AF32" s="305">
        <f>SUM(AF33:AF41)</f>
        <v>5.9666340793196087</v>
      </c>
      <c r="AG32" s="306"/>
      <c r="AH32" s="305">
        <f>SUM(AH33:AH41)</f>
        <v>5.4458064827450441</v>
      </c>
      <c r="AI32" s="305">
        <f>SUM(AI33:AI41)</f>
        <v>4.3407649020270664</v>
      </c>
      <c r="AJ32" s="305">
        <f>SUM(AJ33:AJ41)</f>
        <v>2.5640312844093849</v>
      </c>
      <c r="AK32" s="306"/>
      <c r="AL32" s="305">
        <f>SUM(AL33:AL41)</f>
        <v>2.2526691364015932</v>
      </c>
      <c r="AM32" s="305">
        <f>SUM(AM33:AM41)</f>
        <v>1.6112524000471828</v>
      </c>
      <c r="AN32" s="305">
        <f>SUM(AN33:AN41)</f>
        <v>1.4370545340673053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4.5649214796821767</v>
      </c>
      <c r="C33" s="304">
        <f t="shared" ref="C33:C41" si="64">SUM(G33,K33,O33,S33,W33,AA33,AE33,AI33,AM33)</f>
        <v>4.2171762763057501</v>
      </c>
      <c r="D33" s="304">
        <f t="shared" ref="D33:D40" si="65">SUM(H33,L33,P33,T33,X33,AB33,AF33,AJ33,AN33)</f>
        <v>4.1529763876757091</v>
      </c>
      <c r="E33" s="304"/>
      <c r="F33" s="304">
        <v>6.4747946229333025E-2</v>
      </c>
      <c r="G33" s="304">
        <v>6.426208272298406E-2</v>
      </c>
      <c r="H33" s="304">
        <v>6.7744901054693371E-2</v>
      </c>
      <c r="I33" s="304"/>
      <c r="J33" s="304">
        <v>0.43899753963999116</v>
      </c>
      <c r="K33" s="304">
        <v>0.47539037429016506</v>
      </c>
      <c r="L33" s="304">
        <v>0.54087966080660299</v>
      </c>
      <c r="M33" s="304"/>
      <c r="N33" s="304">
        <v>1.235316667525121</v>
      </c>
      <c r="O33" s="304">
        <v>1.2449996339282838</v>
      </c>
      <c r="P33" s="304">
        <v>1.3841342856163064</v>
      </c>
      <c r="Q33" s="306"/>
      <c r="R33" s="304">
        <v>0.2697084298712315</v>
      </c>
      <c r="S33" s="304">
        <v>0.27034768797402919</v>
      </c>
      <c r="T33" s="304">
        <v>0.29510356685443373</v>
      </c>
      <c r="U33" s="306"/>
      <c r="V33" s="304">
        <v>0.60726262177978774</v>
      </c>
      <c r="W33" s="304">
        <v>0.58669269870075025</v>
      </c>
      <c r="X33" s="304">
        <v>0.65105155846861107</v>
      </c>
      <c r="Y33" s="306"/>
      <c r="Z33" s="304">
        <v>0.8211213190489407</v>
      </c>
      <c r="AA33" s="304">
        <v>0.67145719381104196</v>
      </c>
      <c r="AB33" s="304">
        <v>0.52747745253185574</v>
      </c>
      <c r="AC33" s="306"/>
      <c r="AD33" s="304">
        <v>0.66254895103978517</v>
      </c>
      <c r="AE33" s="304">
        <v>0.54476139247023392</v>
      </c>
      <c r="AF33" s="304">
        <v>0.41068966103641258</v>
      </c>
      <c r="AG33" s="306"/>
      <c r="AH33" s="304">
        <v>0.35684014701011701</v>
      </c>
      <c r="AI33" s="304">
        <v>0.24552783460345701</v>
      </c>
      <c r="AJ33" s="304">
        <v>0.12833710524428779</v>
      </c>
      <c r="AK33" s="306"/>
      <c r="AL33" s="304">
        <v>0.10837785753786945</v>
      </c>
      <c r="AM33" s="304">
        <v>0.11373737780480431</v>
      </c>
      <c r="AN33" s="304">
        <v>0.14755819606250509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8.2223539543587822</v>
      </c>
      <c r="C34" s="304">
        <f t="shared" si="64"/>
        <v>8.2725209144465488</v>
      </c>
      <c r="D34" s="304">
        <f t="shared" si="65"/>
        <v>8.4042895021194894</v>
      </c>
      <c r="E34" s="304"/>
      <c r="F34" s="304">
        <v>0.35992466402761852</v>
      </c>
      <c r="G34" s="304">
        <v>0.41548536953970894</v>
      </c>
      <c r="H34" s="304">
        <v>0.48290027090869569</v>
      </c>
      <c r="I34" s="304"/>
      <c r="J34" s="304">
        <v>1.2056571971230829</v>
      </c>
      <c r="K34" s="304">
        <v>1.4056602182845916</v>
      </c>
      <c r="L34" s="304">
        <v>1.679903175452762</v>
      </c>
      <c r="M34" s="304"/>
      <c r="N34" s="304">
        <v>2.3731070200227142</v>
      </c>
      <c r="O34" s="304">
        <v>2.4512901946355274</v>
      </c>
      <c r="P34" s="304">
        <v>2.6469255434571566</v>
      </c>
      <c r="Q34" s="306"/>
      <c r="R34" s="304">
        <v>0.29086586399763259</v>
      </c>
      <c r="S34" s="304">
        <v>0.29832932135239232</v>
      </c>
      <c r="T34" s="304">
        <v>0.32620147296165886</v>
      </c>
      <c r="U34" s="306"/>
      <c r="V34" s="304">
        <v>1.0720181738051964</v>
      </c>
      <c r="W34" s="304">
        <v>1.0801260993740198</v>
      </c>
      <c r="X34" s="304">
        <v>1.1674961426252788</v>
      </c>
      <c r="Y34" s="306"/>
      <c r="Z34" s="304">
        <v>1.4523508401382141</v>
      </c>
      <c r="AA34" s="304">
        <v>1.3040976914202171</v>
      </c>
      <c r="AB34" s="304">
        <v>1.0143579087033183</v>
      </c>
      <c r="AC34" s="306"/>
      <c r="AD34" s="304">
        <v>0.82940605626593267</v>
      </c>
      <c r="AE34" s="304">
        <v>0.74216662471114392</v>
      </c>
      <c r="AF34" s="304">
        <v>0.55252646720101617</v>
      </c>
      <c r="AG34" s="306"/>
      <c r="AH34" s="304">
        <v>0.54179107469237797</v>
      </c>
      <c r="AI34" s="304">
        <v>0.46082897051434701</v>
      </c>
      <c r="AJ34" s="304">
        <v>0.38143814056032638</v>
      </c>
      <c r="AK34" s="306"/>
      <c r="AL34" s="304">
        <v>9.7233064286012152E-2</v>
      </c>
      <c r="AM34" s="304">
        <v>0.11453642461459837</v>
      </c>
      <c r="AN34" s="304">
        <v>0.15254038024927741</v>
      </c>
    </row>
    <row r="35" spans="1:40" x14ac:dyDescent="0.2">
      <c r="A35" s="13" t="str">
        <f t="shared" si="63"/>
        <v>Associate professional occupations</v>
      </c>
      <c r="B35" s="304">
        <f t="shared" si="66"/>
        <v>4.8232426833144473</v>
      </c>
      <c r="C35" s="304">
        <f t="shared" si="64"/>
        <v>4.2109410479028639</v>
      </c>
      <c r="D35" s="304">
        <f t="shared" si="65"/>
        <v>4.0162290470923301</v>
      </c>
      <c r="E35" s="304"/>
      <c r="F35" s="304">
        <v>5.0053088256936877E-2</v>
      </c>
      <c r="G35" s="304">
        <v>5.0896357011925158E-2</v>
      </c>
      <c r="H35" s="304">
        <v>5.747635590847177E-2</v>
      </c>
      <c r="I35" s="304"/>
      <c r="J35" s="304">
        <v>0.38339115688893277</v>
      </c>
      <c r="K35" s="304">
        <v>0.39338188042895844</v>
      </c>
      <c r="L35" s="304">
        <v>0.44757621418088889</v>
      </c>
      <c r="M35" s="304"/>
      <c r="N35" s="304">
        <v>1.1170467369782642</v>
      </c>
      <c r="O35" s="304">
        <v>1.0890325298487751</v>
      </c>
      <c r="P35" s="304">
        <v>1.1579413388574493</v>
      </c>
      <c r="Q35" s="306"/>
      <c r="R35" s="304">
        <v>0.31814463638593488</v>
      </c>
      <c r="S35" s="304">
        <v>0.32146559006388042</v>
      </c>
      <c r="T35" s="304">
        <v>0.3674506201020955</v>
      </c>
      <c r="U35" s="306"/>
      <c r="V35" s="304">
        <v>0.52082033061072308</v>
      </c>
      <c r="W35" s="304">
        <v>0.45582054616816808</v>
      </c>
      <c r="X35" s="304">
        <v>0.47313227859124501</v>
      </c>
      <c r="Y35" s="306"/>
      <c r="Z35" s="304">
        <v>1.1440382088701226</v>
      </c>
      <c r="AA35" s="304">
        <v>0.93211679214641363</v>
      </c>
      <c r="AB35" s="304">
        <v>0.77573968542116845</v>
      </c>
      <c r="AC35" s="306"/>
      <c r="AD35" s="304">
        <v>0.80191071849523199</v>
      </c>
      <c r="AE35" s="304">
        <v>0.63710284251101534</v>
      </c>
      <c r="AF35" s="304">
        <v>0.48285535382492339</v>
      </c>
      <c r="AG35" s="306"/>
      <c r="AH35" s="304">
        <v>0.42617793425693296</v>
      </c>
      <c r="AI35" s="304">
        <v>0.27065783907092156</v>
      </c>
      <c r="AJ35" s="304">
        <v>0.18376484485126379</v>
      </c>
      <c r="AK35" s="306"/>
      <c r="AL35" s="304">
        <v>6.1659872571367867E-2</v>
      </c>
      <c r="AM35" s="304">
        <v>6.0466670652806205E-2</v>
      </c>
      <c r="AN35" s="304">
        <v>7.0292355354824504E-2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3.1085386183315697</v>
      </c>
      <c r="C36" s="304">
        <f t="shared" si="64"/>
        <v>2.7750686326791505</v>
      </c>
      <c r="D36" s="304">
        <f t="shared" si="65"/>
        <v>2.4355725912072876</v>
      </c>
      <c r="E36" s="304"/>
      <c r="F36" s="304">
        <v>1.195797733977687E-2</v>
      </c>
      <c r="G36" s="304">
        <v>1.2882822430599527E-2</v>
      </c>
      <c r="H36" s="304">
        <v>1.6770627950695387E-2</v>
      </c>
      <c r="I36" s="304"/>
      <c r="J36" s="304">
        <v>0.13268106253564446</v>
      </c>
      <c r="K36" s="304">
        <v>0.15113150579484583</v>
      </c>
      <c r="L36" s="304">
        <v>0.18157052361641235</v>
      </c>
      <c r="M36" s="304"/>
      <c r="N36" s="304">
        <v>0.49478633492926111</v>
      </c>
      <c r="O36" s="304">
        <v>0.51674460256206922</v>
      </c>
      <c r="P36" s="304">
        <v>0.5643945484514723</v>
      </c>
      <c r="Q36" s="306"/>
      <c r="R36" s="304">
        <v>0.16433523872491285</v>
      </c>
      <c r="S36" s="304">
        <v>0.17343893640883476</v>
      </c>
      <c r="T36" s="304">
        <v>0.19082411662208126</v>
      </c>
      <c r="U36" s="306"/>
      <c r="V36" s="304">
        <v>0.21692286756227372</v>
      </c>
      <c r="W36" s="304">
        <v>0.21565899218307263</v>
      </c>
      <c r="X36" s="304">
        <v>0.23161551941857894</v>
      </c>
      <c r="Y36" s="306"/>
      <c r="Z36" s="304">
        <v>0.70769485627647399</v>
      </c>
      <c r="AA36" s="304">
        <v>0.61432047885654617</v>
      </c>
      <c r="AB36" s="304">
        <v>0.51550059778234736</v>
      </c>
      <c r="AC36" s="306"/>
      <c r="AD36" s="304">
        <v>0.98486262404200053</v>
      </c>
      <c r="AE36" s="304">
        <v>0.87070196687970014</v>
      </c>
      <c r="AF36" s="304">
        <v>0.61039239942851475</v>
      </c>
      <c r="AG36" s="306"/>
      <c r="AH36" s="304">
        <v>0.32505042831559416</v>
      </c>
      <c r="AI36" s="304">
        <v>0.152308633723307</v>
      </c>
      <c r="AJ36" s="304">
        <v>4.2775799681681999E-2</v>
      </c>
      <c r="AK36" s="306"/>
      <c r="AL36" s="304">
        <v>7.0247228605631748E-2</v>
      </c>
      <c r="AM36" s="304">
        <v>6.7880693840175296E-2</v>
      </c>
      <c r="AN36" s="304">
        <v>8.1728458255503525E-2</v>
      </c>
    </row>
    <row r="37" spans="1:40" x14ac:dyDescent="0.2">
      <c r="A37" s="13" t="str">
        <f t="shared" si="63"/>
        <v>Skilled trades occupations</v>
      </c>
      <c r="B37" s="304">
        <f t="shared" si="66"/>
        <v>7.8024615456119761</v>
      </c>
      <c r="C37" s="304">
        <f t="shared" si="64"/>
        <v>7.0550192574317476</v>
      </c>
      <c r="D37" s="304">
        <f t="shared" si="65"/>
        <v>5.9613089016787608</v>
      </c>
      <c r="E37" s="304"/>
      <c r="F37" s="304">
        <v>7.5646775771821394E-3</v>
      </c>
      <c r="G37" s="304">
        <v>9.1573616406402866E-3</v>
      </c>
      <c r="H37" s="304">
        <v>1.1448881791423346E-2</v>
      </c>
      <c r="I37" s="304"/>
      <c r="J37" s="304">
        <v>0.13408945521236892</v>
      </c>
      <c r="K37" s="304">
        <v>0.16584385394789997</v>
      </c>
      <c r="L37" s="304">
        <v>0.21936003521190431</v>
      </c>
      <c r="M37" s="304"/>
      <c r="N37" s="304">
        <v>0.35993423271455727</v>
      </c>
      <c r="O37" s="304">
        <v>0.42248409270097464</v>
      </c>
      <c r="P37" s="304">
        <v>0.52575234153640726</v>
      </c>
      <c r="Q37" s="306"/>
      <c r="R37" s="304">
        <v>0.14064582821468299</v>
      </c>
      <c r="S37" s="304">
        <v>0.14917041573975326</v>
      </c>
      <c r="T37" s="304">
        <v>0.17063167745199545</v>
      </c>
      <c r="U37" s="306"/>
      <c r="V37" s="304">
        <v>0.5500686521572159</v>
      </c>
      <c r="W37" s="304">
        <v>0.57867969276789877</v>
      </c>
      <c r="X37" s="304">
        <v>0.65355574574225217</v>
      </c>
      <c r="Y37" s="306"/>
      <c r="Z37" s="304">
        <v>2.9619147264208032</v>
      </c>
      <c r="AA37" s="304">
        <v>2.7453696026407624</v>
      </c>
      <c r="AB37" s="304">
        <v>2.3078858089366969</v>
      </c>
      <c r="AC37" s="306"/>
      <c r="AD37" s="304">
        <v>1.9509745874530395</v>
      </c>
      <c r="AE37" s="304">
        <v>1.7267464679906579</v>
      </c>
      <c r="AF37" s="304">
        <v>1.2582694830906107</v>
      </c>
      <c r="AG37" s="306"/>
      <c r="AH37" s="304">
        <v>1.1913350519388137</v>
      </c>
      <c r="AI37" s="304">
        <v>0.96983937749915849</v>
      </c>
      <c r="AJ37" s="304">
        <v>0.62129562045378373</v>
      </c>
      <c r="AK37" s="306"/>
      <c r="AL37" s="304">
        <v>0.50593433392331244</v>
      </c>
      <c r="AM37" s="304">
        <v>0.28772839250400223</v>
      </c>
      <c r="AN37" s="304">
        <v>0.1931093074636874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0.54265829593947379</v>
      </c>
      <c r="C38" s="304">
        <f t="shared" si="64"/>
        <v>0.53147598760590442</v>
      </c>
      <c r="D38" s="304">
        <f t="shared" si="65"/>
        <v>0.50924932295863479</v>
      </c>
      <c r="E38" s="304"/>
      <c r="F38" s="304">
        <v>8.1801204434483847E-3</v>
      </c>
      <c r="G38" s="304">
        <v>7.7668554948107232E-3</v>
      </c>
      <c r="H38" s="304">
        <v>6.2770154903296176E-3</v>
      </c>
      <c r="I38" s="304"/>
      <c r="J38" s="304">
        <v>5.8010715247576094E-3</v>
      </c>
      <c r="K38" s="304">
        <v>5.2626707292270196E-3</v>
      </c>
      <c r="L38" s="304">
        <v>5.0211621613779735E-3</v>
      </c>
      <c r="M38" s="304"/>
      <c r="N38" s="304">
        <v>7.3432590470791689E-2</v>
      </c>
      <c r="O38" s="304">
        <v>7.1589405210034623E-2</v>
      </c>
      <c r="P38" s="304">
        <v>6.8008850649975514E-2</v>
      </c>
      <c r="Q38" s="306"/>
      <c r="R38" s="304">
        <v>2.0032019174400693E-2</v>
      </c>
      <c r="S38" s="304">
        <v>1.8403801104694577E-2</v>
      </c>
      <c r="T38" s="304">
        <v>1.7125102483208771E-2</v>
      </c>
      <c r="U38" s="306"/>
      <c r="V38" s="304">
        <v>4.4331656628295343E-2</v>
      </c>
      <c r="W38" s="304">
        <v>4.8166274911953827E-2</v>
      </c>
      <c r="X38" s="304">
        <v>5.0747431161786864E-2</v>
      </c>
      <c r="Y38" s="306"/>
      <c r="Z38" s="304">
        <v>0.10084822767828293</v>
      </c>
      <c r="AA38" s="304">
        <v>8.5597701462691231E-2</v>
      </c>
      <c r="AB38" s="304">
        <v>6.5684227385445895E-2</v>
      </c>
      <c r="AC38" s="306"/>
      <c r="AD38" s="304">
        <v>9.6370355898270893E-2</v>
      </c>
      <c r="AE38" s="304">
        <v>8.4045212263545069E-2</v>
      </c>
      <c r="AF38" s="304">
        <v>5.9715123239345934E-2</v>
      </c>
      <c r="AG38" s="306"/>
      <c r="AH38" s="304">
        <v>0.13498852862047811</v>
      </c>
      <c r="AI38" s="304">
        <v>0.14150570473314558</v>
      </c>
      <c r="AJ38" s="304">
        <v>0.14534753332862016</v>
      </c>
      <c r="AK38" s="306"/>
      <c r="AL38" s="304">
        <v>5.867372550074814E-2</v>
      </c>
      <c r="AM38" s="304">
        <v>6.91383616958018E-2</v>
      </c>
      <c r="AN38" s="304">
        <v>9.1322877058544055E-2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1.1730113322176421</v>
      </c>
      <c r="C39" s="304">
        <f t="shared" si="64"/>
        <v>1.154005870873871</v>
      </c>
      <c r="D39" s="304">
        <f t="shared" si="65"/>
        <v>1.0994729427135421</v>
      </c>
      <c r="E39" s="304"/>
      <c r="F39" s="304">
        <v>9.0964072673159566E-3</v>
      </c>
      <c r="G39" s="304">
        <v>9.0114745289972195E-3</v>
      </c>
      <c r="H39" s="304">
        <v>7.913543524153915E-3</v>
      </c>
      <c r="I39" s="304"/>
      <c r="J39" s="304">
        <v>6.2915091016677749E-2</v>
      </c>
      <c r="K39" s="304">
        <v>6.9783082578014355E-2</v>
      </c>
      <c r="L39" s="304">
        <v>7.5561663695785763E-2</v>
      </c>
      <c r="M39" s="304"/>
      <c r="N39" s="304">
        <v>0.21140568983847849</v>
      </c>
      <c r="O39" s="304">
        <v>0.23398150373764534</v>
      </c>
      <c r="P39" s="304">
        <v>0.26227869495143319</v>
      </c>
      <c r="Q39" s="306"/>
      <c r="R39" s="304">
        <v>7.2135955698339971E-2</v>
      </c>
      <c r="S39" s="304">
        <v>8.2220840278549076E-2</v>
      </c>
      <c r="T39" s="304">
        <v>9.0608711825485869E-2</v>
      </c>
      <c r="U39" s="306"/>
      <c r="V39" s="304">
        <v>7.671057748164313E-2</v>
      </c>
      <c r="W39" s="304">
        <v>8.8996537646958224E-2</v>
      </c>
      <c r="X39" s="304">
        <v>0.10149115094872831</v>
      </c>
      <c r="Y39" s="306"/>
      <c r="Z39" s="304">
        <v>0.28449264786919076</v>
      </c>
      <c r="AA39" s="304">
        <v>0.26023243301611892</v>
      </c>
      <c r="AB39" s="304">
        <v>0.22735126455336235</v>
      </c>
      <c r="AC39" s="306"/>
      <c r="AD39" s="304">
        <v>0.22838574504959785</v>
      </c>
      <c r="AE39" s="304">
        <v>0.2166917831662612</v>
      </c>
      <c r="AF39" s="304">
        <v>0.18970573776529615</v>
      </c>
      <c r="AG39" s="306"/>
      <c r="AH39" s="304">
        <v>0.11546853069765453</v>
      </c>
      <c r="AI39" s="304">
        <v>7.6392338053051498E-2</v>
      </c>
      <c r="AJ39" s="304">
        <v>2.7683244869053877E-2</v>
      </c>
      <c r="AK39" s="306"/>
      <c r="AL39" s="304">
        <v>0.11240068729874364</v>
      </c>
      <c r="AM39" s="304">
        <v>0.11669587786827526</v>
      </c>
      <c r="AN39" s="304">
        <v>0.11687893058024273</v>
      </c>
    </row>
    <row r="40" spans="1:40" x14ac:dyDescent="0.2">
      <c r="A40" s="13" t="str">
        <f t="shared" si="63"/>
        <v>Process, plant and machine operatives</v>
      </c>
      <c r="B40" s="304">
        <f t="shared" si="66"/>
        <v>6.3457173629705226</v>
      </c>
      <c r="C40" s="304">
        <f t="shared" si="64"/>
        <v>6.6087169889426391</v>
      </c>
      <c r="D40" s="304">
        <f t="shared" si="65"/>
        <v>5.7375863410425509</v>
      </c>
      <c r="E40" s="304"/>
      <c r="F40" s="304">
        <v>1.7017016259403834E-3</v>
      </c>
      <c r="G40" s="304">
        <v>2.1870562184384342E-3</v>
      </c>
      <c r="H40" s="304">
        <v>2.4654555981708593E-3</v>
      </c>
      <c r="I40" s="304"/>
      <c r="J40" s="304">
        <v>7.3841955938256432E-2</v>
      </c>
      <c r="K40" s="304">
        <v>0.10615648230796063</v>
      </c>
      <c r="L40" s="304">
        <v>0.19205828891394272</v>
      </c>
      <c r="M40" s="304"/>
      <c r="N40" s="304">
        <v>0.15626730011083945</v>
      </c>
      <c r="O40" s="304">
        <v>0.23335430175648789</v>
      </c>
      <c r="P40" s="304">
        <v>0.3673589513349681</v>
      </c>
      <c r="Q40" s="306"/>
      <c r="R40" s="305">
        <v>0.10754933574684207</v>
      </c>
      <c r="S40" s="305">
        <v>0.13885587817259057</v>
      </c>
      <c r="T40" s="305">
        <v>0.1767815283358887</v>
      </c>
      <c r="U40" s="306"/>
      <c r="V40" s="305">
        <v>0.21674962240821796</v>
      </c>
      <c r="W40" s="305">
        <v>0.29237454318304784</v>
      </c>
      <c r="X40" s="305">
        <v>0.36130665875706519</v>
      </c>
      <c r="Y40" s="306"/>
      <c r="Z40" s="305">
        <v>1.5159829908320754</v>
      </c>
      <c r="AA40" s="305">
        <v>1.8032542557917959</v>
      </c>
      <c r="AB40" s="305">
        <v>1.7698812904954961</v>
      </c>
      <c r="AC40" s="306"/>
      <c r="AD40" s="305">
        <v>1.9787256251183267</v>
      </c>
      <c r="AE40" s="305">
        <v>2.2391901889414396</v>
      </c>
      <c r="AF40" s="305">
        <v>2.0533931014486924</v>
      </c>
      <c r="AG40" s="306"/>
      <c r="AH40" s="305">
        <v>1.5000553807477957</v>
      </c>
      <c r="AI40" s="305">
        <v>1.3497501120385706</v>
      </c>
      <c r="AJ40" s="305">
        <v>0.52913097179832491</v>
      </c>
      <c r="AK40" s="306"/>
      <c r="AL40" s="305">
        <v>0.79484345044222848</v>
      </c>
      <c r="AM40" s="305">
        <v>0.4435941705323071</v>
      </c>
      <c r="AN40" s="305">
        <v>0.28521009436000311</v>
      </c>
    </row>
    <row r="41" spans="1:40" x14ac:dyDescent="0.2">
      <c r="A41" s="39" t="str">
        <f t="shared" si="63"/>
        <v>Elementary occupations</v>
      </c>
      <c r="B41" s="307">
        <f t="shared" si="66"/>
        <v>2.4740947275734295</v>
      </c>
      <c r="C41" s="307">
        <f t="shared" si="64"/>
        <v>2.0680750238115371</v>
      </c>
      <c r="D41" s="307">
        <f>SUM(H41,L41,P41,T41,X41,AB41,AF41,AJ41,AN41)</f>
        <v>1.7103149635116539</v>
      </c>
      <c r="E41" s="307"/>
      <c r="F41" s="307">
        <v>2.3917380676424828E-3</v>
      </c>
      <c r="G41" s="307">
        <v>2.9371984166985713E-3</v>
      </c>
      <c r="H41" s="307">
        <v>3.6704198268992932E-3</v>
      </c>
      <c r="I41" s="307"/>
      <c r="J41" s="307">
        <v>1.8740450931931548E-2</v>
      </c>
      <c r="K41" s="307">
        <v>2.3626509963745029E-2</v>
      </c>
      <c r="L41" s="307">
        <v>3.0416403649529959E-2</v>
      </c>
      <c r="M41" s="307"/>
      <c r="N41" s="307">
        <v>0.10602379045973497</v>
      </c>
      <c r="O41" s="307">
        <v>0.11489284945504161</v>
      </c>
      <c r="P41" s="307">
        <v>0.12542319296583745</v>
      </c>
      <c r="Q41" s="308"/>
      <c r="R41" s="307">
        <v>7.8922361961150364E-2</v>
      </c>
      <c r="S41" s="307">
        <v>8.4671951456565184E-2</v>
      </c>
      <c r="T41" s="307">
        <v>0.10259339986886359</v>
      </c>
      <c r="U41" s="308"/>
      <c r="V41" s="307">
        <v>5.5613585067199808E-2</v>
      </c>
      <c r="W41" s="307">
        <v>5.9431037592925361E-2</v>
      </c>
      <c r="X41" s="307">
        <v>6.508437468954574E-2</v>
      </c>
      <c r="Y41" s="308"/>
      <c r="Z41" s="307">
        <v>0.31562068370543289</v>
      </c>
      <c r="AA41" s="307">
        <v>0.26923232427987431</v>
      </c>
      <c r="AB41" s="307">
        <v>0.2313684619214211</v>
      </c>
      <c r="AC41" s="308"/>
      <c r="AD41" s="307">
        <v>0.59938379467937786</v>
      </c>
      <c r="AE41" s="307">
        <v>0.50185463032116684</v>
      </c>
      <c r="AF41" s="307">
        <v>0.34908675228479713</v>
      </c>
      <c r="AG41" s="308"/>
      <c r="AH41" s="307">
        <v>0.85409940646528004</v>
      </c>
      <c r="AI41" s="307">
        <v>0.67395409179110766</v>
      </c>
      <c r="AJ41" s="307">
        <v>0.50425802362204208</v>
      </c>
      <c r="AK41" s="308"/>
      <c r="AL41" s="307">
        <v>0.44329891623567913</v>
      </c>
      <c r="AM41" s="307">
        <v>0.33747443053441228</v>
      </c>
      <c r="AN41" s="307">
        <v>0.2984139346827176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Cumbria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18.452999999999964</v>
      </c>
      <c r="C50" s="305">
        <f>SUM(C51:C59)</f>
        <v>18.263999999999985</v>
      </c>
      <c r="D50" s="305">
        <f>SUM(D51:D59)</f>
        <v>18.494000000000021</v>
      </c>
      <c r="E50" s="304"/>
      <c r="F50" s="305">
        <f>SUM(F51:F59)</f>
        <v>4.7267718867824805E-2</v>
      </c>
      <c r="G50" s="305">
        <f>SUM(G51:G59)</f>
        <v>5.8374357935825648E-2</v>
      </c>
      <c r="H50" s="305">
        <f>SUM(H51:H59)</f>
        <v>8.3247589604018651E-2</v>
      </c>
      <c r="I50" s="304"/>
      <c r="J50" s="305">
        <f>SUM(J51:J59)</f>
        <v>0.83355486792613065</v>
      </c>
      <c r="K50" s="305">
        <f>SUM(K51:K59)</f>
        <v>1.0161117491291665</v>
      </c>
      <c r="L50" s="305">
        <f>SUM(L51:L59)</f>
        <v>1.3946572028146469</v>
      </c>
      <c r="M50" s="304"/>
      <c r="N50" s="305">
        <f>SUM(N51:N59)</f>
        <v>1.639456671852064</v>
      </c>
      <c r="O50" s="305">
        <f>SUM(O51:O59)</f>
        <v>1.7802902340836131</v>
      </c>
      <c r="P50" s="305">
        <f>SUM(P51:P59)</f>
        <v>2.2669633264906492</v>
      </c>
      <c r="Q50" s="304"/>
      <c r="R50" s="305">
        <f>SUM(R51:R59)</f>
        <v>0.59327186847202762</v>
      </c>
      <c r="S50" s="305">
        <f>SUM(S51:S59)</f>
        <v>0.64598865931570282</v>
      </c>
      <c r="T50" s="305">
        <f>SUM(T51:T59)</f>
        <v>0.86441005029787521</v>
      </c>
      <c r="U50" s="304"/>
      <c r="V50" s="305">
        <f>SUM(V51:V59)</f>
        <v>1.2555447792785279</v>
      </c>
      <c r="W50" s="305">
        <f>SUM(W51:W59)</f>
        <v>1.3217435199675061</v>
      </c>
      <c r="X50" s="305">
        <f>SUM(X51:X59)</f>
        <v>1.6827703086797747</v>
      </c>
      <c r="Y50" s="304"/>
      <c r="Z50" s="305">
        <f>SUM(Z51:Z59)</f>
        <v>5.6646446912684398</v>
      </c>
      <c r="AA50" s="305">
        <f>SUM(AA51:AA59)</f>
        <v>5.5259803093208051</v>
      </c>
      <c r="AB50" s="305">
        <f>SUM(AB51:AB59)</f>
        <v>5.3411607218980537</v>
      </c>
      <c r="AC50" s="304"/>
      <c r="AD50" s="305">
        <f>SUM(AD51:AD59)</f>
        <v>4.6656206389351542</v>
      </c>
      <c r="AE50" s="305">
        <f>SUM(AE51:AE59)</f>
        <v>4.6785887341358841</v>
      </c>
      <c r="AF50" s="305">
        <f>SUM(AF51:AF59)</f>
        <v>4.5823713866908813</v>
      </c>
      <c r="AG50" s="304"/>
      <c r="AH50" s="305">
        <f>SUM(AH51:AH59)</f>
        <v>2.6823537821584762</v>
      </c>
      <c r="AI50" s="305">
        <f>SUM(AI51:AI59)</f>
        <v>2.387308191247163</v>
      </c>
      <c r="AJ50" s="305">
        <f>SUM(AJ51:AJ59)</f>
        <v>1.8834542998943666</v>
      </c>
      <c r="AK50" s="304"/>
      <c r="AL50" s="305">
        <f>SUM(AL51:AL59)</f>
        <v>1.0712849812413221</v>
      </c>
      <c r="AM50" s="305">
        <f>SUM(AM51:AM59)</f>
        <v>0.84961424486432158</v>
      </c>
      <c r="AN50" s="305">
        <f>SUM(AN51:AN59)</f>
        <v>0.39496511362975339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2.184824467358284</v>
      </c>
      <c r="C51" s="304">
        <f t="shared" ref="C51:D51" si="68">SUM(G51,K51,O51,S51,W51,AA51,AE51,AI51,AM51)</f>
        <v>2.0458140603763826</v>
      </c>
      <c r="D51" s="304">
        <f t="shared" si="68"/>
        <v>2.2744177423176102</v>
      </c>
      <c r="E51" s="304"/>
      <c r="F51" s="304">
        <v>9.1428981498458926E-3</v>
      </c>
      <c r="G51" s="304">
        <v>1.1601203381732844E-2</v>
      </c>
      <c r="H51" s="304">
        <v>1.6242313292698894E-2</v>
      </c>
      <c r="I51" s="304"/>
      <c r="J51" s="304">
        <v>0.2201340811348915</v>
      </c>
      <c r="K51" s="304">
        <v>0.26116432405587398</v>
      </c>
      <c r="L51" s="304">
        <v>0.36910620209428802</v>
      </c>
      <c r="M51" s="304"/>
      <c r="N51" s="304">
        <v>0.38770031179068781</v>
      </c>
      <c r="O51" s="304">
        <v>0.3962788474764723</v>
      </c>
      <c r="P51" s="304">
        <v>0.48422823582376845</v>
      </c>
      <c r="Q51" s="304"/>
      <c r="R51" s="304">
        <v>0.10001180265225158</v>
      </c>
      <c r="S51" s="304">
        <v>8.9714395714556791E-2</v>
      </c>
      <c r="T51" s="304">
        <v>9.667460129229101E-2</v>
      </c>
      <c r="U51" s="304"/>
      <c r="V51" s="304">
        <v>0.25773654317326855</v>
      </c>
      <c r="W51" s="304">
        <v>0.24664848600211065</v>
      </c>
      <c r="X51" s="304">
        <v>0.30762055436197272</v>
      </c>
      <c r="Y51" s="304"/>
      <c r="Z51" s="304">
        <v>0.53857298839418311</v>
      </c>
      <c r="AA51" s="304">
        <v>0.46022386117050984</v>
      </c>
      <c r="AB51" s="304">
        <v>0.48066771086060306</v>
      </c>
      <c r="AC51" s="304"/>
      <c r="AD51" s="304">
        <v>0.36500349100593232</v>
      </c>
      <c r="AE51" s="304">
        <v>0.31429553753909262</v>
      </c>
      <c r="AF51" s="304">
        <v>0.29274217253127194</v>
      </c>
      <c r="AG51" s="304"/>
      <c r="AH51" s="304">
        <v>0.21704063739308452</v>
      </c>
      <c r="AI51" s="304">
        <v>0.17065134077832961</v>
      </c>
      <c r="AJ51" s="304">
        <v>0.12349278145143333</v>
      </c>
      <c r="AK51" s="304"/>
      <c r="AL51" s="304">
        <v>8.9481713664138485E-2</v>
      </c>
      <c r="AM51" s="304">
        <v>9.5236064257703937E-2</v>
      </c>
      <c r="AN51" s="304">
        <v>0.10364317060928269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2.1535537107579006</v>
      </c>
      <c r="C52" s="304">
        <f t="shared" ref="C52:C59" si="70">SUM(G52,K52,O52,S52,W52,AA52,AE52,AI52,AM52)</f>
        <v>2.2353513890017136</v>
      </c>
      <c r="D52" s="304">
        <f t="shared" ref="D52:D59" si="71">SUM(H52,L52,P52,T52,X52,AB52,AF52,AJ52,AN52)</f>
        <v>2.551773563288644</v>
      </c>
      <c r="E52" s="304"/>
      <c r="F52" s="304">
        <v>1.9331946245961452E-2</v>
      </c>
      <c r="G52" s="304">
        <v>2.2076098235183729E-2</v>
      </c>
      <c r="H52" s="304">
        <v>2.8169501313501252E-2</v>
      </c>
      <c r="I52" s="304"/>
      <c r="J52" s="304">
        <v>0.33710071211201992</v>
      </c>
      <c r="K52" s="304">
        <v>0.42140747152508023</v>
      </c>
      <c r="L52" s="304">
        <v>0.5781912366269657</v>
      </c>
      <c r="M52" s="304"/>
      <c r="N52" s="304">
        <v>0.471508752948678</v>
      </c>
      <c r="O52" s="304">
        <v>0.48566959680878447</v>
      </c>
      <c r="P52" s="304">
        <v>0.56789507496537628</v>
      </c>
      <c r="Q52" s="304"/>
      <c r="R52" s="304">
        <v>6.0182980309959659E-2</v>
      </c>
      <c r="S52" s="304">
        <v>5.4213377716867857E-2</v>
      </c>
      <c r="T52" s="304">
        <v>7.0876454175383061E-2</v>
      </c>
      <c r="U52" s="304"/>
      <c r="V52" s="304">
        <v>0.17811217918211122</v>
      </c>
      <c r="W52" s="304">
        <v>0.14787467337065061</v>
      </c>
      <c r="X52" s="304">
        <v>0.11426942008119252</v>
      </c>
      <c r="Y52" s="304"/>
      <c r="Z52" s="304">
        <v>0.56048003091779142</v>
      </c>
      <c r="AA52" s="304">
        <v>0.58637161330095722</v>
      </c>
      <c r="AB52" s="304">
        <v>0.69234757154962245</v>
      </c>
      <c r="AC52" s="304"/>
      <c r="AD52" s="304">
        <v>0.32378210626599313</v>
      </c>
      <c r="AE52" s="304">
        <v>0.31883175629677329</v>
      </c>
      <c r="AF52" s="304">
        <v>0.32978169907627541</v>
      </c>
      <c r="AG52" s="304"/>
      <c r="AH52" s="304">
        <v>0.14380548856516046</v>
      </c>
      <c r="AI52" s="304">
        <v>0.13185735830447698</v>
      </c>
      <c r="AJ52" s="304">
        <v>0.10289749116405275</v>
      </c>
      <c r="AK52" s="304"/>
      <c r="AL52" s="304">
        <v>5.9249514210225424E-2</v>
      </c>
      <c r="AM52" s="304">
        <v>6.7049443442939671E-2</v>
      </c>
      <c r="AN52" s="304">
        <v>6.7345114336274575E-2</v>
      </c>
    </row>
    <row r="53" spans="1:40" x14ac:dyDescent="0.2">
      <c r="A53" s="13" t="str">
        <f t="shared" si="67"/>
        <v>Associate professional occupations</v>
      </c>
      <c r="B53" s="304">
        <f t="shared" si="69"/>
        <v>1.4821243954796701</v>
      </c>
      <c r="C53" s="304">
        <f t="shared" si="70"/>
        <v>1.3264178393324517</v>
      </c>
      <c r="D53" s="304">
        <f t="shared" si="71"/>
        <v>1.4595395659323991</v>
      </c>
      <c r="E53" s="304"/>
      <c r="F53" s="304">
        <v>2.6473098224460544E-3</v>
      </c>
      <c r="G53" s="304">
        <v>3.0099813786484114E-3</v>
      </c>
      <c r="H53" s="304">
        <v>4.3801944764902115E-3</v>
      </c>
      <c r="I53" s="304"/>
      <c r="J53" s="304">
        <v>0.1158318544888331</v>
      </c>
      <c r="K53" s="304">
        <v>0.13084730285544788</v>
      </c>
      <c r="L53" s="304">
        <v>0.17465332962342314</v>
      </c>
      <c r="M53" s="304"/>
      <c r="N53" s="304">
        <v>0.23667966355077552</v>
      </c>
      <c r="O53" s="304">
        <v>0.23059546426125252</v>
      </c>
      <c r="P53" s="304">
        <v>0.27346165481928181</v>
      </c>
      <c r="Q53" s="304"/>
      <c r="R53" s="304">
        <v>0.10896646175936124</v>
      </c>
      <c r="S53" s="304">
        <v>0.11434291509028983</v>
      </c>
      <c r="T53" s="304">
        <v>0.15196456378001943</v>
      </c>
      <c r="U53" s="304"/>
      <c r="V53" s="304">
        <v>0.20821449481629345</v>
      </c>
      <c r="W53" s="304">
        <v>0.18593206232820744</v>
      </c>
      <c r="X53" s="304">
        <v>0.22384140542652045</v>
      </c>
      <c r="Y53" s="304"/>
      <c r="Z53" s="304">
        <v>0.28916038064145755</v>
      </c>
      <c r="AA53" s="304">
        <v>0.20870347731951444</v>
      </c>
      <c r="AB53" s="304">
        <v>0.18290038347873747</v>
      </c>
      <c r="AC53" s="304"/>
      <c r="AD53" s="304">
        <v>0.28258568590109029</v>
      </c>
      <c r="AE53" s="304">
        <v>0.24878854694867625</v>
      </c>
      <c r="AF53" s="304">
        <v>0.24888989895155694</v>
      </c>
      <c r="AG53" s="304"/>
      <c r="AH53" s="304">
        <v>0.20033952244154346</v>
      </c>
      <c r="AI53" s="304">
        <v>0.1714175095924656</v>
      </c>
      <c r="AJ53" s="304">
        <v>0.1548899837573722</v>
      </c>
      <c r="AK53" s="304"/>
      <c r="AL53" s="304">
        <v>3.7699022057869527E-2</v>
      </c>
      <c r="AM53" s="304">
        <v>3.2780579557949358E-2</v>
      </c>
      <c r="AN53" s="304">
        <v>4.4558151618997538E-2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1.2949951269699509</v>
      </c>
      <c r="C54" s="304">
        <f t="shared" si="70"/>
        <v>1.1878922051629359</v>
      </c>
      <c r="D54" s="304">
        <f t="shared" si="71"/>
        <v>1.0500902326376529</v>
      </c>
      <c r="E54" s="304"/>
      <c r="F54" s="304">
        <v>1.1241665506308287E-2</v>
      </c>
      <c r="G54" s="304">
        <v>1.4301446332583193E-2</v>
      </c>
      <c r="H54" s="304">
        <v>2.3365144023228007E-2</v>
      </c>
      <c r="I54" s="304"/>
      <c r="J54" s="304">
        <v>5.7786301727130118E-2</v>
      </c>
      <c r="K54" s="304">
        <v>7.0158760900783795E-2</v>
      </c>
      <c r="L54" s="304">
        <v>9.9491484091550675E-2</v>
      </c>
      <c r="M54" s="304"/>
      <c r="N54" s="304">
        <v>0.18742075956360787</v>
      </c>
      <c r="O54" s="304">
        <v>0.21890196700276091</v>
      </c>
      <c r="P54" s="304">
        <v>0.28895875780662367</v>
      </c>
      <c r="Q54" s="304"/>
      <c r="R54" s="304">
        <v>0.1183811281457357</v>
      </c>
      <c r="S54" s="304">
        <v>0.12655165267305168</v>
      </c>
      <c r="T54" s="304">
        <v>0.15703279882375554</v>
      </c>
      <c r="U54" s="304"/>
      <c r="V54" s="304">
        <v>6.6286174476066759E-2</v>
      </c>
      <c r="W54" s="304">
        <v>7.4003368345862186E-2</v>
      </c>
      <c r="X54" s="304">
        <v>9.1116670934985947E-2</v>
      </c>
      <c r="Y54" s="304"/>
      <c r="Z54" s="304">
        <v>0.23171812191786664</v>
      </c>
      <c r="AA54" s="304">
        <v>0.17892587239871779</v>
      </c>
      <c r="AB54" s="304">
        <v>0.10847598537450737</v>
      </c>
      <c r="AC54" s="304"/>
      <c r="AD54" s="304">
        <v>0.19051784471296845</v>
      </c>
      <c r="AE54" s="304">
        <v>0.14181614108417237</v>
      </c>
      <c r="AF54" s="304">
        <v>4.719805586607554E-2</v>
      </c>
      <c r="AG54" s="304"/>
      <c r="AH54" s="304">
        <v>0.36086952914865517</v>
      </c>
      <c r="AI54" s="304">
        <v>0.32975294469658001</v>
      </c>
      <c r="AJ54" s="304">
        <v>0.23062810108735163</v>
      </c>
      <c r="AK54" s="304"/>
      <c r="AL54" s="304">
        <v>7.0773601771611946E-2</v>
      </c>
      <c r="AM54" s="304">
        <v>3.3480051728424047E-2</v>
      </c>
      <c r="AN54" s="304">
        <v>3.8232346295745201E-3</v>
      </c>
    </row>
    <row r="55" spans="1:40" x14ac:dyDescent="0.2">
      <c r="A55" s="13" t="str">
        <f t="shared" si="67"/>
        <v>Skilled trades occupations</v>
      </c>
      <c r="B55" s="304">
        <f t="shared" si="69"/>
        <v>8.926991323351535</v>
      </c>
      <c r="C55" s="304">
        <f t="shared" si="70"/>
        <v>8.9802848408532192</v>
      </c>
      <c r="D55" s="304">
        <f t="shared" si="71"/>
        <v>8.6401569925907964</v>
      </c>
      <c r="E55" s="304"/>
      <c r="F55" s="304">
        <v>1.2451671077608774E-3</v>
      </c>
      <c r="G55" s="304">
        <v>1.5774486491410753E-3</v>
      </c>
      <c r="H55" s="304">
        <v>1.9997902532627766E-3</v>
      </c>
      <c r="I55" s="304"/>
      <c r="J55" s="304">
        <v>5.8707248748937027E-2</v>
      </c>
      <c r="K55" s="304">
        <v>7.834861271041102E-2</v>
      </c>
      <c r="L55" s="304">
        <v>0.10148972924050755</v>
      </c>
      <c r="M55" s="304"/>
      <c r="N55" s="304">
        <v>0.26241664683248783</v>
      </c>
      <c r="O55" s="304">
        <v>0.33444438742216887</v>
      </c>
      <c r="P55" s="304">
        <v>0.49964210480518445</v>
      </c>
      <c r="Q55" s="304"/>
      <c r="R55" s="304">
        <v>0.16047748774416726</v>
      </c>
      <c r="S55" s="304">
        <v>0.20130407576903608</v>
      </c>
      <c r="T55" s="304">
        <v>0.29650481980191196</v>
      </c>
      <c r="U55" s="304"/>
      <c r="V55" s="304">
        <v>0.42497954418426415</v>
      </c>
      <c r="W55" s="304">
        <v>0.51595209421161481</v>
      </c>
      <c r="X55" s="304">
        <v>0.74531365030488994</v>
      </c>
      <c r="Y55" s="304"/>
      <c r="Z55" s="304">
        <v>3.3675582151232621</v>
      </c>
      <c r="AA55" s="304">
        <v>3.3245889161709852</v>
      </c>
      <c r="AB55" s="304">
        <v>2.9888065997888082</v>
      </c>
      <c r="AC55" s="304"/>
      <c r="AD55" s="304">
        <v>2.8286577334926699</v>
      </c>
      <c r="AE55" s="304">
        <v>2.9234527852027492</v>
      </c>
      <c r="AF55" s="304">
        <v>2.8984987981773873</v>
      </c>
      <c r="AG55" s="304"/>
      <c r="AH55" s="304">
        <v>1.2455391738656794</v>
      </c>
      <c r="AI55" s="304">
        <v>1.1478467908086765</v>
      </c>
      <c r="AJ55" s="304">
        <v>1.0261800933562757</v>
      </c>
      <c r="AK55" s="304"/>
      <c r="AL55" s="304">
        <v>0.5774101062523076</v>
      </c>
      <c r="AM55" s="304">
        <v>0.45276972990843728</v>
      </c>
      <c r="AN55" s="304">
        <v>8.1721406862568235E-2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5.0261924142400501E-2</v>
      </c>
      <c r="C56" s="304">
        <f t="shared" si="70"/>
        <v>4.8814393044570151E-2</v>
      </c>
      <c r="D56" s="304">
        <f t="shared" si="71"/>
        <v>5.0991530675794122E-2</v>
      </c>
      <c r="E56" s="304"/>
      <c r="F56" s="304">
        <v>3.6398250338433664E-5</v>
      </c>
      <c r="G56" s="304">
        <v>3.5669196929033986E-5</v>
      </c>
      <c r="H56" s="304">
        <v>4.5383662875645022E-5</v>
      </c>
      <c r="I56" s="304"/>
      <c r="J56" s="304">
        <v>1.7460159583270656E-3</v>
      </c>
      <c r="K56" s="304">
        <v>2.075241191402595E-3</v>
      </c>
      <c r="L56" s="304">
        <v>2.4959285035690741E-3</v>
      </c>
      <c r="M56" s="304"/>
      <c r="N56" s="304">
        <v>2.2939860539001058E-3</v>
      </c>
      <c r="O56" s="304">
        <v>2.3542517164585825E-3</v>
      </c>
      <c r="P56" s="304">
        <v>2.4567555223267974E-3</v>
      </c>
      <c r="Q56" s="304"/>
      <c r="R56" s="304">
        <v>4.8164549850092132E-4</v>
      </c>
      <c r="S56" s="304">
        <v>5.3593962901554108E-4</v>
      </c>
      <c r="T56" s="304">
        <v>5.8246870697115354E-4</v>
      </c>
      <c r="U56" s="304"/>
      <c r="V56" s="304">
        <v>1.651260444492065E-3</v>
      </c>
      <c r="W56" s="304">
        <v>1.7678485635646344E-3</v>
      </c>
      <c r="X56" s="304">
        <v>2.185274955416656E-3</v>
      </c>
      <c r="Y56" s="304"/>
      <c r="Z56" s="304">
        <v>1.7449983470962115E-2</v>
      </c>
      <c r="AA56" s="304">
        <v>1.9559082233990666E-2</v>
      </c>
      <c r="AB56" s="304">
        <v>2.3693334221575792E-2</v>
      </c>
      <c r="AC56" s="304"/>
      <c r="AD56" s="304">
        <v>3.0763450612256737E-3</v>
      </c>
      <c r="AE56" s="304">
        <v>2.7776915721332519E-3</v>
      </c>
      <c r="AF56" s="304">
        <v>3.1501596018285831E-3</v>
      </c>
      <c r="AG56" s="304"/>
      <c r="AH56" s="304">
        <v>1.2930524787892339E-2</v>
      </c>
      <c r="AI56" s="304">
        <v>9.6032543416394583E-3</v>
      </c>
      <c r="AJ56" s="304">
        <v>8.4500761483662472E-3</v>
      </c>
      <c r="AK56" s="304"/>
      <c r="AL56" s="304">
        <v>1.0595764616761781E-2</v>
      </c>
      <c r="AM56" s="304">
        <v>1.0105414599436384E-2</v>
      </c>
      <c r="AN56" s="304">
        <v>7.9321493528641662E-3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0.3621914339349403</v>
      </c>
      <c r="C57" s="304">
        <f t="shared" si="70"/>
        <v>0.38355254221913088</v>
      </c>
      <c r="D57" s="304">
        <f t="shared" si="71"/>
        <v>0.39048849964556792</v>
      </c>
      <c r="E57" s="304"/>
      <c r="F57" s="304">
        <v>7.5589506107853093E-4</v>
      </c>
      <c r="G57" s="304">
        <v>1.0683655392710878E-3</v>
      </c>
      <c r="H57" s="304">
        <v>1.6299863144952009E-3</v>
      </c>
      <c r="I57" s="304"/>
      <c r="J57" s="304">
        <v>2.4492901951351193E-2</v>
      </c>
      <c r="K57" s="304">
        <v>2.5523637001814252E-2</v>
      </c>
      <c r="L57" s="304">
        <v>2.7801209985644344E-2</v>
      </c>
      <c r="M57" s="304"/>
      <c r="N57" s="304">
        <v>5.3260437844674144E-2</v>
      </c>
      <c r="O57" s="304">
        <v>6.3610963340108753E-2</v>
      </c>
      <c r="P57" s="304">
        <v>7.770912908260523E-2</v>
      </c>
      <c r="Q57" s="304"/>
      <c r="R57" s="304">
        <v>1.5410522161437882E-2</v>
      </c>
      <c r="S57" s="304">
        <v>1.9380600741350347E-2</v>
      </c>
      <c r="T57" s="304">
        <v>2.344792456726625E-2</v>
      </c>
      <c r="U57" s="304"/>
      <c r="V57" s="304">
        <v>1.8781652860118968E-2</v>
      </c>
      <c r="W57" s="304">
        <v>2.2518567054421842E-2</v>
      </c>
      <c r="X57" s="304">
        <v>2.7340255647666435E-2</v>
      </c>
      <c r="Y57" s="304"/>
      <c r="Z57" s="304">
        <v>0.13653288395759094</v>
      </c>
      <c r="AA57" s="304">
        <v>0.14063329252223922</v>
      </c>
      <c r="AB57" s="304">
        <v>0.15523421420680553</v>
      </c>
      <c r="AC57" s="304"/>
      <c r="AD57" s="304">
        <v>2.3316216786028732E-2</v>
      </c>
      <c r="AE57" s="304">
        <v>1.6403109102509209E-2</v>
      </c>
      <c r="AF57" s="304">
        <v>7.3585791020178435E-3</v>
      </c>
      <c r="AG57" s="304"/>
      <c r="AH57" s="304">
        <v>3.6777235910461677E-2</v>
      </c>
      <c r="AI57" s="304">
        <v>3.6290958532428891E-2</v>
      </c>
      <c r="AJ57" s="304">
        <v>1.3501761788563358E-2</v>
      </c>
      <c r="AK57" s="304"/>
      <c r="AL57" s="304">
        <v>5.2863687402198226E-2</v>
      </c>
      <c r="AM57" s="304">
        <v>5.8123048384987344E-2</v>
      </c>
      <c r="AN57" s="304">
        <v>5.646543895050371E-2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1.2959040511371398</v>
      </c>
      <c r="C58" s="304">
        <f t="shared" si="70"/>
        <v>1.4246369410675708</v>
      </c>
      <c r="D58" s="304">
        <f t="shared" si="71"/>
        <v>1.4288555077098397</v>
      </c>
      <c r="E58" s="304"/>
      <c r="F58" s="304">
        <v>2.7898525603796387E-3</v>
      </c>
      <c r="G58" s="304">
        <v>4.5987510438341098E-3</v>
      </c>
      <c r="H58" s="304">
        <v>7.2704966150186944E-3</v>
      </c>
      <c r="I58" s="304"/>
      <c r="J58" s="304">
        <v>1.1266806854016639E-2</v>
      </c>
      <c r="K58" s="304">
        <v>1.7803461774538603E-2</v>
      </c>
      <c r="L58" s="304">
        <v>2.8041084691129196E-2</v>
      </c>
      <c r="M58" s="304"/>
      <c r="N58" s="304">
        <v>2.1681565754453763E-2</v>
      </c>
      <c r="O58" s="304">
        <v>3.006007104160088E-2</v>
      </c>
      <c r="P58" s="304">
        <v>5.2277146492913477E-2</v>
      </c>
      <c r="Q58" s="304"/>
      <c r="R58" s="304">
        <v>2.5194404566215786E-2</v>
      </c>
      <c r="S58" s="304">
        <v>3.5635710760096168E-2</v>
      </c>
      <c r="T58" s="304">
        <v>6.2916802363855301E-2</v>
      </c>
      <c r="U58" s="304"/>
      <c r="V58" s="304">
        <v>6.4994909995457081E-2</v>
      </c>
      <c r="W58" s="304">
        <v>8.6714276315633859E-2</v>
      </c>
      <c r="X58" s="304">
        <v>0.12346220812658272</v>
      </c>
      <c r="Y58" s="304"/>
      <c r="Z58" s="304">
        <v>0.34668440519163879</v>
      </c>
      <c r="AA58" s="304">
        <v>0.41399876638364197</v>
      </c>
      <c r="AB58" s="304">
        <v>0.45626163913840234</v>
      </c>
      <c r="AC58" s="304"/>
      <c r="AD58" s="304">
        <v>0.4431309008845401</v>
      </c>
      <c r="AE58" s="304">
        <v>0.51247512507643223</v>
      </c>
      <c r="AF58" s="304">
        <v>0.53910504562290762</v>
      </c>
      <c r="AG58" s="304"/>
      <c r="AH58" s="304">
        <v>0.29310323238585001</v>
      </c>
      <c r="AI58" s="304">
        <v>0.25400317359554281</v>
      </c>
      <c r="AJ58" s="304">
        <v>0.14343151200399518</v>
      </c>
      <c r="AK58" s="304"/>
      <c r="AL58" s="304">
        <v>8.7057972944588002E-2</v>
      </c>
      <c r="AM58" s="304">
        <v>6.9347605076250221E-2</v>
      </c>
      <c r="AN58" s="304">
        <v>1.6089572655035085E-2</v>
      </c>
    </row>
    <row r="59" spans="1:40" x14ac:dyDescent="0.2">
      <c r="A59" s="13" t="str">
        <f t="shared" si="67"/>
        <v>Elementary occupations</v>
      </c>
      <c r="B59" s="304">
        <f t="shared" si="69"/>
        <v>0.70215356686814556</v>
      </c>
      <c r="C59" s="304">
        <f t="shared" si="70"/>
        <v>0.63123578894201038</v>
      </c>
      <c r="D59" s="304">
        <f t="shared" si="71"/>
        <v>0.64768636520171552</v>
      </c>
      <c r="E59" s="304"/>
      <c r="F59" s="304">
        <v>7.6586163705643945E-5</v>
      </c>
      <c r="G59" s="304">
        <v>1.0539417850216651E-4</v>
      </c>
      <c r="H59" s="304">
        <v>1.4477965244798788E-4</v>
      </c>
      <c r="I59" s="304"/>
      <c r="J59" s="304">
        <v>6.4889449506241748E-3</v>
      </c>
      <c r="K59" s="304">
        <v>8.782937113814086E-3</v>
      </c>
      <c r="L59" s="304">
        <v>1.3386997957569324E-2</v>
      </c>
      <c r="M59" s="304"/>
      <c r="N59" s="304">
        <v>1.649454751279893E-2</v>
      </c>
      <c r="O59" s="304">
        <v>1.8374685014006055E-2</v>
      </c>
      <c r="P59" s="304">
        <v>2.033446717256918E-2</v>
      </c>
      <c r="Q59" s="304"/>
      <c r="R59" s="304">
        <v>4.1654356343975357E-3</v>
      </c>
      <c r="S59" s="304">
        <v>4.309991221438326E-3</v>
      </c>
      <c r="T59" s="304">
        <v>4.4096167864213619E-3</v>
      </c>
      <c r="U59" s="304"/>
      <c r="V59" s="304">
        <v>3.4788020146455802E-2</v>
      </c>
      <c r="W59" s="304">
        <v>4.0332143775439838E-2</v>
      </c>
      <c r="X59" s="304">
        <v>4.7620868840547149E-2</v>
      </c>
      <c r="Y59" s="304"/>
      <c r="Z59" s="304">
        <v>0.17648768165368689</v>
      </c>
      <c r="AA59" s="304">
        <v>0.1929754278202481</v>
      </c>
      <c r="AB59" s="304">
        <v>0.25277328327899196</v>
      </c>
      <c r="AC59" s="304"/>
      <c r="AD59" s="304">
        <v>0.20555031482470582</v>
      </c>
      <c r="AE59" s="304">
        <v>0.19974804131334553</v>
      </c>
      <c r="AF59" s="304">
        <v>0.2156469777615598</v>
      </c>
      <c r="AG59" s="304"/>
      <c r="AH59" s="304">
        <v>0.17194843766014964</v>
      </c>
      <c r="AI59" s="304">
        <v>0.13588486059702296</v>
      </c>
      <c r="AJ59" s="304">
        <v>7.9982499136955904E-2</v>
      </c>
      <c r="AK59" s="304"/>
      <c r="AL59" s="304">
        <v>8.615359832162113E-2</v>
      </c>
      <c r="AM59" s="304">
        <v>3.0722307908193351E-2</v>
      </c>
      <c r="AN59" s="304">
        <v>1.3386874614652856E-2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84.825999999999937</v>
      </c>
      <c r="C62" s="305">
        <f>SUM(C63:C71)</f>
        <v>88.223000000000056</v>
      </c>
      <c r="D62" s="305">
        <f>SUM(D63:D71)</f>
        <v>93.174000000000063</v>
      </c>
      <c r="E62" s="304"/>
      <c r="F62" s="305">
        <f>SUM(F63:F71)</f>
        <v>0.22394813808287217</v>
      </c>
      <c r="G62" s="305">
        <f>SUM(G63:G71)</f>
        <v>0.29910844826870564</v>
      </c>
      <c r="H62" s="305">
        <f>SUM(H63:H71)</f>
        <v>0.45862275607443015</v>
      </c>
      <c r="I62" s="304"/>
      <c r="J62" s="305">
        <f>SUM(J63:J71)</f>
        <v>2.8439995994864926</v>
      </c>
      <c r="K62" s="305">
        <f>SUM(K63:K71)</f>
        <v>3.7250704019305294</v>
      </c>
      <c r="L62" s="305">
        <f>SUM(L63:L71)</f>
        <v>5.7026392595892403</v>
      </c>
      <c r="M62" s="304"/>
      <c r="N62" s="305">
        <f>SUM(N63:N71)</f>
        <v>10.939633473390005</v>
      </c>
      <c r="O62" s="305">
        <f>SUM(O63:O71)</f>
        <v>13.447346593786598</v>
      </c>
      <c r="P62" s="305">
        <f>SUM(P63:P71)</f>
        <v>19.478663844410455</v>
      </c>
      <c r="Q62" s="304"/>
      <c r="R62" s="305">
        <f>SUM(R63:R71)</f>
        <v>3.3653767582879759</v>
      </c>
      <c r="S62" s="305">
        <f>SUM(S63:S71)</f>
        <v>4.0273615702060255</v>
      </c>
      <c r="T62" s="305">
        <f>SUM(T63:T71)</f>
        <v>5.6961588433807782</v>
      </c>
      <c r="U62" s="304"/>
      <c r="V62" s="305">
        <f>SUM(V63:V71)</f>
        <v>3.8147868064121684</v>
      </c>
      <c r="W62" s="305">
        <f>SUM(W63:W71)</f>
        <v>4.4649924372943364</v>
      </c>
      <c r="X62" s="305">
        <f>SUM(X63:X71)</f>
        <v>6.1743064786868453</v>
      </c>
      <c r="Y62" s="304"/>
      <c r="Z62" s="305">
        <f>SUM(Z63:Z71)</f>
        <v>20.005575974452295</v>
      </c>
      <c r="AA62" s="305">
        <f>SUM(AA63:AA71)</f>
        <v>20.262349641732158</v>
      </c>
      <c r="AB62" s="305">
        <f>SUM(AB63:AB71)</f>
        <v>21.466273633289134</v>
      </c>
      <c r="AC62" s="304"/>
      <c r="AD62" s="305">
        <f>SUM(AD63:AD71)</f>
        <v>22.155560785293357</v>
      </c>
      <c r="AE62" s="305">
        <f>SUM(AE63:AE71)</f>
        <v>23.063082796115886</v>
      </c>
      <c r="AF62" s="305">
        <f>SUM(AF63:AF71)</f>
        <v>21.523058308949206</v>
      </c>
      <c r="AG62" s="304"/>
      <c r="AH62" s="305">
        <f>SUM(AH63:AH71)</f>
        <v>14.855147659427532</v>
      </c>
      <c r="AI62" s="305">
        <f>SUM(AI63:AI71)</f>
        <v>13.133540208092333</v>
      </c>
      <c r="AJ62" s="305">
        <f>SUM(AJ63:AJ71)</f>
        <v>7.7287207053559017</v>
      </c>
      <c r="AK62" s="304"/>
      <c r="AL62" s="305">
        <f>SUM(AL63:AL71)</f>
        <v>6.6219708051672299</v>
      </c>
      <c r="AM62" s="305">
        <f>SUM(AM63:AM71)</f>
        <v>5.8001479025734888</v>
      </c>
      <c r="AN62" s="305">
        <f>SUM(AN63:AN71)</f>
        <v>4.945556170264048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10.144555766150088</v>
      </c>
      <c r="C63" s="304">
        <f t="shared" ref="C63:C71" si="73">SUM(G63,K63,O63,S63,W63,AA63,AE63,AI63,AM63)</f>
        <v>10.995201865050172</v>
      </c>
      <c r="D63" s="304">
        <f t="shared" ref="D63:D71" si="74">SUM(H63,L63,P63,T63,X63,AB63,AF63,AJ63,AN63)</f>
        <v>13.04129242708343</v>
      </c>
      <c r="E63" s="304"/>
      <c r="F63" s="304">
        <v>4.8285268821026441E-2</v>
      </c>
      <c r="G63" s="304">
        <v>6.6396121570296493E-2</v>
      </c>
      <c r="H63" s="304">
        <v>0.10332779392947046</v>
      </c>
      <c r="I63" s="304"/>
      <c r="J63" s="304">
        <v>0.59588369882435777</v>
      </c>
      <c r="K63" s="304">
        <v>0.78720843218000858</v>
      </c>
      <c r="L63" s="304">
        <v>1.2004467225716977</v>
      </c>
      <c r="M63" s="304"/>
      <c r="N63" s="304">
        <v>2.2524144353187427</v>
      </c>
      <c r="O63" s="304">
        <v>2.7869603239827425</v>
      </c>
      <c r="P63" s="304">
        <v>4.1212147781951707</v>
      </c>
      <c r="Q63" s="304"/>
      <c r="R63" s="304">
        <v>0.47996696685294482</v>
      </c>
      <c r="S63" s="304">
        <v>0.55807477574300501</v>
      </c>
      <c r="T63" s="304">
        <v>0.79842292745124477</v>
      </c>
      <c r="U63" s="304"/>
      <c r="V63" s="304">
        <v>0.61867804175511099</v>
      </c>
      <c r="W63" s="304">
        <v>0.69476174244230149</v>
      </c>
      <c r="X63" s="304">
        <v>0.90983967146401612</v>
      </c>
      <c r="Y63" s="304"/>
      <c r="Z63" s="304">
        <v>2.0024290260027819</v>
      </c>
      <c r="AA63" s="304">
        <v>1.9688535642354443</v>
      </c>
      <c r="AB63" s="304">
        <v>2.1873734186953611</v>
      </c>
      <c r="AC63" s="304"/>
      <c r="AD63" s="304">
        <v>2.1731459966905446</v>
      </c>
      <c r="AE63" s="304">
        <v>2.2494377512656576</v>
      </c>
      <c r="AF63" s="304">
        <v>2.0642196507751271</v>
      </c>
      <c r="AG63" s="304"/>
      <c r="AH63" s="304">
        <v>1.6328195139516148</v>
      </c>
      <c r="AI63" s="304">
        <v>1.5453157579164987</v>
      </c>
      <c r="AJ63" s="304">
        <v>1.2472270678154165</v>
      </c>
      <c r="AK63" s="304"/>
      <c r="AL63" s="304">
        <v>0.34093281793296293</v>
      </c>
      <c r="AM63" s="304">
        <v>0.33819339571421814</v>
      </c>
      <c r="AN63" s="304">
        <v>0.40922039618592698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5.2366781372215971</v>
      </c>
      <c r="C64" s="304">
        <f t="shared" si="73"/>
        <v>5.7969620102482695</v>
      </c>
      <c r="D64" s="304">
        <f t="shared" si="74"/>
        <v>6.7989346184243971</v>
      </c>
      <c r="E64" s="304"/>
      <c r="F64" s="304">
        <v>7.8153823056466315E-2</v>
      </c>
      <c r="G64" s="304">
        <v>0.10210672372472997</v>
      </c>
      <c r="H64" s="304">
        <v>0.15033446113925794</v>
      </c>
      <c r="I64" s="304"/>
      <c r="J64" s="304">
        <v>0.52778229144862032</v>
      </c>
      <c r="K64" s="304">
        <v>0.68832385545757602</v>
      </c>
      <c r="L64" s="304">
        <v>1.0220525472406035</v>
      </c>
      <c r="M64" s="304"/>
      <c r="N64" s="304">
        <v>1.3358577413702237</v>
      </c>
      <c r="O64" s="304">
        <v>1.5976261895211061</v>
      </c>
      <c r="P64" s="304">
        <v>2.1711908397143755</v>
      </c>
      <c r="Q64" s="304"/>
      <c r="R64" s="304">
        <v>0.20602660358284877</v>
      </c>
      <c r="S64" s="304">
        <v>0.22024790160524083</v>
      </c>
      <c r="T64" s="304">
        <v>0.25714974421047165</v>
      </c>
      <c r="U64" s="304"/>
      <c r="V64" s="304">
        <v>0.30493187028238855</v>
      </c>
      <c r="W64" s="304">
        <v>0.3356763885176372</v>
      </c>
      <c r="X64" s="304">
        <v>0.44123851065373804</v>
      </c>
      <c r="Y64" s="304"/>
      <c r="Z64" s="304">
        <v>1.1382935677280246</v>
      </c>
      <c r="AA64" s="304">
        <v>1.2146977477912186</v>
      </c>
      <c r="AB64" s="304">
        <v>1.3271016499048798</v>
      </c>
      <c r="AC64" s="304"/>
      <c r="AD64" s="304">
        <v>0.87434358267349821</v>
      </c>
      <c r="AE64" s="304">
        <v>0.86713663884048608</v>
      </c>
      <c r="AF64" s="304">
        <v>0.73120220871333985</v>
      </c>
      <c r="AG64" s="304"/>
      <c r="AH64" s="304">
        <v>0.60609817095732033</v>
      </c>
      <c r="AI64" s="304">
        <v>0.57800841756897781</v>
      </c>
      <c r="AJ64" s="304">
        <v>0.42481279371161251</v>
      </c>
      <c r="AK64" s="304"/>
      <c r="AL64" s="304">
        <v>0.16519048612220599</v>
      </c>
      <c r="AM64" s="304">
        <v>0.19313814722129677</v>
      </c>
      <c r="AN64" s="304">
        <v>0.27385186313611887</v>
      </c>
    </row>
    <row r="65" spans="1:40" x14ac:dyDescent="0.2">
      <c r="A65" s="13" t="str">
        <f t="shared" si="72"/>
        <v>Associate professional occupations</v>
      </c>
      <c r="B65" s="304">
        <f t="shared" si="75"/>
        <v>5.3578698868851262</v>
      </c>
      <c r="C65" s="304">
        <f t="shared" si="73"/>
        <v>5.3139923163821212</v>
      </c>
      <c r="D65" s="304">
        <f t="shared" si="74"/>
        <v>5.9511926921186857</v>
      </c>
      <c r="E65" s="304"/>
      <c r="F65" s="304">
        <v>2.5934296213076073E-2</v>
      </c>
      <c r="G65" s="304">
        <v>2.9071843984380678E-2</v>
      </c>
      <c r="H65" s="304">
        <v>3.9548432706713765E-2</v>
      </c>
      <c r="I65" s="304"/>
      <c r="J65" s="304">
        <v>0.28316179530306518</v>
      </c>
      <c r="K65" s="304">
        <v>0.33047726010239137</v>
      </c>
      <c r="L65" s="304">
        <v>0.46513076510890294</v>
      </c>
      <c r="M65" s="304"/>
      <c r="N65" s="304">
        <v>1.0589225832002971</v>
      </c>
      <c r="O65" s="304">
        <v>1.1555343541679313</v>
      </c>
      <c r="P65" s="304">
        <v>1.5521830820537954</v>
      </c>
      <c r="Q65" s="304"/>
      <c r="R65" s="304">
        <v>0.24718205398685203</v>
      </c>
      <c r="S65" s="304">
        <v>0.26761372389220056</v>
      </c>
      <c r="T65" s="304">
        <v>0.37043940322845104</v>
      </c>
      <c r="U65" s="304"/>
      <c r="V65" s="304">
        <v>0.31279957215516585</v>
      </c>
      <c r="W65" s="304">
        <v>0.33543739237308789</v>
      </c>
      <c r="X65" s="304">
        <v>0.43698965462255324</v>
      </c>
      <c r="Y65" s="304"/>
      <c r="Z65" s="304">
        <v>1.3205205702738785</v>
      </c>
      <c r="AA65" s="304">
        <v>1.2660785594305159</v>
      </c>
      <c r="AB65" s="304">
        <v>1.3762097726777143</v>
      </c>
      <c r="AC65" s="304"/>
      <c r="AD65" s="304">
        <v>1.1646505272298466</v>
      </c>
      <c r="AE65" s="304">
        <v>1.1253318997084767</v>
      </c>
      <c r="AF65" s="304">
        <v>1.0546087527916899</v>
      </c>
      <c r="AG65" s="304"/>
      <c r="AH65" s="304">
        <v>0.69916062878012841</v>
      </c>
      <c r="AI65" s="304">
        <v>0.57132660201492147</v>
      </c>
      <c r="AJ65" s="304">
        <v>0.34760557854032287</v>
      </c>
      <c r="AK65" s="304"/>
      <c r="AL65" s="304">
        <v>0.24553785974281639</v>
      </c>
      <c r="AM65" s="304">
        <v>0.2331206807082159</v>
      </c>
      <c r="AN65" s="304">
        <v>0.30847725038854285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7.4510144327170726</v>
      </c>
      <c r="C66" s="304">
        <f t="shared" si="73"/>
        <v>7.5165498443230927</v>
      </c>
      <c r="D66" s="304">
        <f t="shared" si="74"/>
        <v>7.8603426480177649</v>
      </c>
      <c r="E66" s="304"/>
      <c r="F66" s="304">
        <v>1.7797603628023146E-2</v>
      </c>
      <c r="G66" s="304">
        <v>2.6228945280364721E-2</v>
      </c>
      <c r="H66" s="304">
        <v>4.7270837986345078E-2</v>
      </c>
      <c r="I66" s="304"/>
      <c r="J66" s="304">
        <v>0.31278745596844992</v>
      </c>
      <c r="K66" s="304">
        <v>0.39589511921605974</v>
      </c>
      <c r="L66" s="304">
        <v>0.65344898633174553</v>
      </c>
      <c r="M66" s="304"/>
      <c r="N66" s="304">
        <v>1.1113557166894976</v>
      </c>
      <c r="O66" s="304">
        <v>1.3377570966081758</v>
      </c>
      <c r="P66" s="304">
        <v>1.9669382805450013</v>
      </c>
      <c r="Q66" s="304"/>
      <c r="R66" s="304">
        <v>0.35131631225828497</v>
      </c>
      <c r="S66" s="304">
        <v>0.40453187561003146</v>
      </c>
      <c r="T66" s="304">
        <v>0.52799058974461865</v>
      </c>
      <c r="U66" s="304"/>
      <c r="V66" s="304">
        <v>0.3157890486829637</v>
      </c>
      <c r="W66" s="304">
        <v>0.33242611817782436</v>
      </c>
      <c r="X66" s="304">
        <v>0.41824933660252878</v>
      </c>
      <c r="Y66" s="304"/>
      <c r="Z66" s="304">
        <v>1.9894688717969216</v>
      </c>
      <c r="AA66" s="304">
        <v>1.9498634840225981</v>
      </c>
      <c r="AB66" s="304">
        <v>2.0033979929863639</v>
      </c>
      <c r="AC66" s="304"/>
      <c r="AD66" s="304">
        <v>2.1761394357468284</v>
      </c>
      <c r="AE66" s="304">
        <v>2.1898959650511109</v>
      </c>
      <c r="AF66" s="304">
        <v>1.8485163107516711</v>
      </c>
      <c r="AG66" s="304"/>
      <c r="AH66" s="304">
        <v>0.9801030888339386</v>
      </c>
      <c r="AI66" s="304">
        <v>0.7123649765130482</v>
      </c>
      <c r="AJ66" s="304">
        <v>0.27386388640590076</v>
      </c>
      <c r="AK66" s="304"/>
      <c r="AL66" s="304">
        <v>0.19625689911216521</v>
      </c>
      <c r="AM66" s="304">
        <v>0.1675862638438792</v>
      </c>
      <c r="AN66" s="304">
        <v>0.12066642666358847</v>
      </c>
    </row>
    <row r="67" spans="1:40" x14ac:dyDescent="0.2">
      <c r="A67" s="13" t="str">
        <f t="shared" si="72"/>
        <v>Skilled trades occupations</v>
      </c>
      <c r="B67" s="304">
        <f t="shared" si="75"/>
        <v>6.5517618584306216</v>
      </c>
      <c r="C67" s="304">
        <f t="shared" si="73"/>
        <v>6.430942555324008</v>
      </c>
      <c r="D67" s="304">
        <f t="shared" si="74"/>
        <v>6.3186820571564777</v>
      </c>
      <c r="E67" s="304"/>
      <c r="F67" s="304">
        <v>3.8138403462186611E-3</v>
      </c>
      <c r="G67" s="304">
        <v>4.7471749783799932E-3</v>
      </c>
      <c r="H67" s="304">
        <v>7.7411503725789699E-3</v>
      </c>
      <c r="I67" s="304"/>
      <c r="J67" s="304">
        <v>9.9395440319654194E-2</v>
      </c>
      <c r="K67" s="304">
        <v>0.13126105227124563</v>
      </c>
      <c r="L67" s="304">
        <v>0.21371732169186344</v>
      </c>
      <c r="M67" s="304"/>
      <c r="N67" s="304">
        <v>0.35143383680557139</v>
      </c>
      <c r="O67" s="304">
        <v>0.44214918329387604</v>
      </c>
      <c r="P67" s="304">
        <v>0.63767995186794524</v>
      </c>
      <c r="Q67" s="304"/>
      <c r="R67" s="304">
        <v>0.1810715663998049</v>
      </c>
      <c r="S67" s="304">
        <v>0.20557496551878673</v>
      </c>
      <c r="T67" s="304">
        <v>0.27908231528631061</v>
      </c>
      <c r="U67" s="304"/>
      <c r="V67" s="304">
        <v>0.29209877896515785</v>
      </c>
      <c r="W67" s="304">
        <v>0.34176200582001959</v>
      </c>
      <c r="X67" s="304">
        <v>0.47433911051083377</v>
      </c>
      <c r="Y67" s="304"/>
      <c r="Z67" s="304">
        <v>1.9566016001622744</v>
      </c>
      <c r="AA67" s="304">
        <v>1.9526613370523374</v>
      </c>
      <c r="AB67" s="304">
        <v>1.8726540756902554</v>
      </c>
      <c r="AC67" s="304"/>
      <c r="AD67" s="304">
        <v>1.8289105156837238</v>
      </c>
      <c r="AE67" s="304">
        <v>1.7674767256623833</v>
      </c>
      <c r="AF67" s="304">
        <v>1.7626616862372617</v>
      </c>
      <c r="AG67" s="304"/>
      <c r="AH67" s="304">
        <v>1.1852613467233051</v>
      </c>
      <c r="AI67" s="304">
        <v>1.0499452760625234</v>
      </c>
      <c r="AJ67" s="304">
        <v>0.65284358579710022</v>
      </c>
      <c r="AK67" s="304"/>
      <c r="AL67" s="304">
        <v>0.65317493302491147</v>
      </c>
      <c r="AM67" s="304">
        <v>0.53536483466445639</v>
      </c>
      <c r="AN67" s="304">
        <v>0.4179628597023281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2.4900320438710466</v>
      </c>
      <c r="C68" s="304">
        <f t="shared" si="73"/>
        <v>2.6273190913849414</v>
      </c>
      <c r="D68" s="304">
        <f t="shared" si="74"/>
        <v>3.035289690823999</v>
      </c>
      <c r="E68" s="304"/>
      <c r="F68" s="304">
        <v>2.9774226107559072E-3</v>
      </c>
      <c r="G68" s="304">
        <v>4.2038818345791623E-3</v>
      </c>
      <c r="H68" s="304">
        <v>6.9379398088682898E-3</v>
      </c>
      <c r="I68" s="304"/>
      <c r="J68" s="304">
        <v>6.0413899776340804E-2</v>
      </c>
      <c r="K68" s="304">
        <v>8.6258047091677295E-2</v>
      </c>
      <c r="L68" s="304">
        <v>0.13806303180381396</v>
      </c>
      <c r="M68" s="304"/>
      <c r="N68" s="304">
        <v>0.26484674727966467</v>
      </c>
      <c r="O68" s="304">
        <v>0.3165577591360324</v>
      </c>
      <c r="P68" s="304">
        <v>0.44052960203176456</v>
      </c>
      <c r="Q68" s="304"/>
      <c r="R68" s="304">
        <v>0.22529732997258839</v>
      </c>
      <c r="S68" s="304">
        <v>0.27934847330061841</v>
      </c>
      <c r="T68" s="304">
        <v>0.42094290372660137</v>
      </c>
      <c r="U68" s="304"/>
      <c r="V68" s="304">
        <v>0.21271543704623744</v>
      </c>
      <c r="W68" s="304">
        <v>0.25886098622820841</v>
      </c>
      <c r="X68" s="304">
        <v>0.39967937770532669</v>
      </c>
      <c r="Y68" s="304"/>
      <c r="Z68" s="304">
        <v>0.43322622360796903</v>
      </c>
      <c r="AA68" s="304">
        <v>0.42314639644034951</v>
      </c>
      <c r="AB68" s="304">
        <v>0.45293489262827041</v>
      </c>
      <c r="AC68" s="304"/>
      <c r="AD68" s="304">
        <v>0.62759244652053481</v>
      </c>
      <c r="AE68" s="304">
        <v>0.65089446253896699</v>
      </c>
      <c r="AF68" s="304">
        <v>0.68479514016338439</v>
      </c>
      <c r="AG68" s="304"/>
      <c r="AH68" s="304">
        <v>0.41817095751313621</v>
      </c>
      <c r="AI68" s="304">
        <v>0.40357604023671834</v>
      </c>
      <c r="AJ68" s="304">
        <v>0.3403931817530102</v>
      </c>
      <c r="AK68" s="304"/>
      <c r="AL68" s="304">
        <v>0.24479157954381947</v>
      </c>
      <c r="AM68" s="304">
        <v>0.20447304457779136</v>
      </c>
      <c r="AN68" s="304">
        <v>0.15101362120295908</v>
      </c>
    </row>
    <row r="69" spans="1:40" x14ac:dyDescent="0.2">
      <c r="A69" s="13" t="str">
        <f t="shared" si="72"/>
        <v>Sales and customer service occupations</v>
      </c>
      <c r="B69" s="304">
        <f t="shared" si="75"/>
        <v>18.747553265702539</v>
      </c>
      <c r="C69" s="304">
        <f t="shared" si="73"/>
        <v>18.373412382850926</v>
      </c>
      <c r="D69" s="304">
        <f t="shared" si="74"/>
        <v>18.286446650914854</v>
      </c>
      <c r="E69" s="304"/>
      <c r="F69" s="304">
        <v>2.106868252032755E-2</v>
      </c>
      <c r="G69" s="304">
        <v>2.6910871196490074E-2</v>
      </c>
      <c r="H69" s="304">
        <v>3.6258718380622681E-2</v>
      </c>
      <c r="I69" s="304"/>
      <c r="J69" s="304">
        <v>0.40973511189824013</v>
      </c>
      <c r="K69" s="304">
        <v>0.53104986188112668</v>
      </c>
      <c r="L69" s="304">
        <v>0.82069492266824107</v>
      </c>
      <c r="M69" s="304"/>
      <c r="N69" s="304">
        <v>2.0481390268540678</v>
      </c>
      <c r="O69" s="304">
        <v>2.4849563606300613</v>
      </c>
      <c r="P69" s="304">
        <v>3.625970278706232</v>
      </c>
      <c r="Q69" s="304"/>
      <c r="R69" s="304">
        <v>0.68539168940096695</v>
      </c>
      <c r="S69" s="304">
        <v>0.80648759124927549</v>
      </c>
      <c r="T69" s="304">
        <v>1.1067564344968142</v>
      </c>
      <c r="U69" s="304"/>
      <c r="V69" s="304">
        <v>0.54034582375618023</v>
      </c>
      <c r="W69" s="304">
        <v>0.58132004148520722</v>
      </c>
      <c r="X69" s="304">
        <v>0.75248787386869009</v>
      </c>
      <c r="Y69" s="304"/>
      <c r="Z69" s="304">
        <v>5.3542256876419305</v>
      </c>
      <c r="AA69" s="304">
        <v>5.2792215006206868</v>
      </c>
      <c r="AB69" s="304">
        <v>5.6419094673531527</v>
      </c>
      <c r="AC69" s="304"/>
      <c r="AD69" s="304">
        <v>4.9134629459152039</v>
      </c>
      <c r="AE69" s="304">
        <v>4.8797896334164816</v>
      </c>
      <c r="AF69" s="304">
        <v>4.3025589863786751</v>
      </c>
      <c r="AG69" s="304"/>
      <c r="AH69" s="304">
        <v>3.3209283721196257</v>
      </c>
      <c r="AI69" s="304">
        <v>2.756017475647722</v>
      </c>
      <c r="AJ69" s="304">
        <v>1.2424733407874327</v>
      </c>
      <c r="AK69" s="304"/>
      <c r="AL69" s="304">
        <v>1.4542559255959986</v>
      </c>
      <c r="AM69" s="304">
        <v>1.027659046723872</v>
      </c>
      <c r="AN69" s="304">
        <v>0.75733662827499149</v>
      </c>
    </row>
    <row r="70" spans="1:40" x14ac:dyDescent="0.2">
      <c r="A70" s="13" t="str">
        <f t="shared" si="72"/>
        <v>Process, plant and machine operatives</v>
      </c>
      <c r="B70" s="304">
        <f t="shared" si="75"/>
        <v>9.5203300816341248</v>
      </c>
      <c r="C70" s="304">
        <f t="shared" si="73"/>
        <v>10.460103685526292</v>
      </c>
      <c r="D70" s="304">
        <f t="shared" si="74"/>
        <v>10.756238415857446</v>
      </c>
      <c r="E70" s="304"/>
      <c r="F70" s="304">
        <v>2.2610714841165218E-2</v>
      </c>
      <c r="G70" s="304">
        <v>3.5270743573757125E-2</v>
      </c>
      <c r="H70" s="304">
        <v>6.1409931074837512E-2</v>
      </c>
      <c r="I70" s="304"/>
      <c r="J70" s="304">
        <v>0.11889908995378075</v>
      </c>
      <c r="K70" s="304">
        <v>0.16403956866801303</v>
      </c>
      <c r="L70" s="304">
        <v>0.24730813691070938</v>
      </c>
      <c r="M70" s="304"/>
      <c r="N70" s="304">
        <v>0.5424259554165578</v>
      </c>
      <c r="O70" s="304">
        <v>0.72116545907594831</v>
      </c>
      <c r="P70" s="304">
        <v>1.2113708637902969</v>
      </c>
      <c r="Q70" s="304"/>
      <c r="R70" s="304">
        <v>0.21264352675601586</v>
      </c>
      <c r="S70" s="304">
        <v>0.29275232330702916</v>
      </c>
      <c r="T70" s="304">
        <v>0.45937592557967843</v>
      </c>
      <c r="U70" s="304"/>
      <c r="V70" s="304">
        <v>0.34177884447685075</v>
      </c>
      <c r="W70" s="304">
        <v>0.4562544283625421</v>
      </c>
      <c r="X70" s="304">
        <v>0.70767624266987572</v>
      </c>
      <c r="Y70" s="304"/>
      <c r="Z70" s="304">
        <v>1.7211987613816215</v>
      </c>
      <c r="AA70" s="304">
        <v>2.0123460530916688</v>
      </c>
      <c r="AB70" s="304">
        <v>2.1526887312813106</v>
      </c>
      <c r="AC70" s="304"/>
      <c r="AD70" s="304">
        <v>2.9903111217618243</v>
      </c>
      <c r="AE70" s="304">
        <v>3.4331250335815779</v>
      </c>
      <c r="AF70" s="304">
        <v>3.5765654186362434</v>
      </c>
      <c r="AG70" s="304"/>
      <c r="AH70" s="304">
        <v>2.3762652299680731</v>
      </c>
      <c r="AI70" s="304">
        <v>2.2815687667619988</v>
      </c>
      <c r="AJ70" s="304">
        <v>1.6682102458482093</v>
      </c>
      <c r="AK70" s="304"/>
      <c r="AL70" s="304">
        <v>1.1941968370782359</v>
      </c>
      <c r="AM70" s="304">
        <v>1.0635813091037569</v>
      </c>
      <c r="AN70" s="304">
        <v>0.67163292006628528</v>
      </c>
    </row>
    <row r="71" spans="1:40" x14ac:dyDescent="0.2">
      <c r="A71" s="13" t="str">
        <f t="shared" si="72"/>
        <v>Elementary occupations</v>
      </c>
      <c r="B71" s="304">
        <f t="shared" si="75"/>
        <v>19.326204527387709</v>
      </c>
      <c r="C71" s="304">
        <f t="shared" si="73"/>
        <v>20.708516248910232</v>
      </c>
      <c r="D71" s="304">
        <f t="shared" si="74"/>
        <v>21.125580799602993</v>
      </c>
      <c r="E71" s="304"/>
      <c r="F71" s="304">
        <v>3.3064860458128379E-3</v>
      </c>
      <c r="G71" s="304">
        <v>4.1721421257274053E-3</v>
      </c>
      <c r="H71" s="304">
        <v>5.7934906757354902E-3</v>
      </c>
      <c r="I71" s="304"/>
      <c r="J71" s="304">
        <v>0.43594081599398327</v>
      </c>
      <c r="K71" s="304">
        <v>0.61055720506243094</v>
      </c>
      <c r="L71" s="304">
        <v>0.94177682526166262</v>
      </c>
      <c r="M71" s="304"/>
      <c r="N71" s="304">
        <v>1.9742374304553818</v>
      </c>
      <c r="O71" s="304">
        <v>2.6046398673707261</v>
      </c>
      <c r="P71" s="304">
        <v>3.7515861675058719</v>
      </c>
      <c r="Q71" s="304"/>
      <c r="R71" s="304">
        <v>0.77648070907766897</v>
      </c>
      <c r="S71" s="304">
        <v>0.99272993997983761</v>
      </c>
      <c r="T71" s="304">
        <v>1.4759985996565883</v>
      </c>
      <c r="U71" s="304"/>
      <c r="V71" s="304">
        <v>0.87564938929211289</v>
      </c>
      <c r="W71" s="304">
        <v>1.1284933338875083</v>
      </c>
      <c r="X71" s="304">
        <v>1.6338067005892827</v>
      </c>
      <c r="Y71" s="304"/>
      <c r="Z71" s="304">
        <v>4.0896116658568928</v>
      </c>
      <c r="AA71" s="304">
        <v>4.1954809990473354</v>
      </c>
      <c r="AB71" s="304">
        <v>4.4520036320718299</v>
      </c>
      <c r="AC71" s="304"/>
      <c r="AD71" s="304">
        <v>5.4070042130713531</v>
      </c>
      <c r="AE71" s="304">
        <v>5.8999946860507411</v>
      </c>
      <c r="AF71" s="304">
        <v>5.497930154501816</v>
      </c>
      <c r="AG71" s="304"/>
      <c r="AH71" s="304">
        <v>3.6363403505803897</v>
      </c>
      <c r="AI71" s="304">
        <v>3.2354168953699247</v>
      </c>
      <c r="AJ71" s="304">
        <v>1.5312910246968967</v>
      </c>
      <c r="AK71" s="304"/>
      <c r="AL71" s="304">
        <v>2.1276334670141139</v>
      </c>
      <c r="AM71" s="304">
        <v>2.0370311800160019</v>
      </c>
      <c r="AN71" s="304">
        <v>1.8353942046433074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56.321000000000012</v>
      </c>
      <c r="C74" s="305">
        <f>SUM(C75:C83)</f>
        <v>56.638000000000012</v>
      </c>
      <c r="D74" s="305">
        <f>SUM(D75:D83)</f>
        <v>59.35</v>
      </c>
      <c r="E74" s="304"/>
      <c r="F74" s="305">
        <f>SUM(F75:F83)</f>
        <v>0.97169295363071295</v>
      </c>
      <c r="G74" s="305">
        <f>SUM(G75:G83)</f>
        <v>1.1523477044157953</v>
      </c>
      <c r="H74" s="305">
        <f>SUM(H75:H83)</f>
        <v>1.4739032312280047</v>
      </c>
      <c r="I74" s="304"/>
      <c r="J74" s="305">
        <f>SUM(J75:J83)</f>
        <v>6.7189811583814576</v>
      </c>
      <c r="K74" s="305">
        <f>SUM(K75:K83)</f>
        <v>7.9098068375446893</v>
      </c>
      <c r="L74" s="305">
        <f>SUM(L75:L83)</f>
        <v>10.264197106032819</v>
      </c>
      <c r="M74" s="304"/>
      <c r="N74" s="305">
        <f>SUM(N75:N83)</f>
        <v>14.298548032840312</v>
      </c>
      <c r="O74" s="305">
        <f>SUM(O75:O83)</f>
        <v>15.166830390368137</v>
      </c>
      <c r="P74" s="305">
        <f>SUM(P75:P83)</f>
        <v>17.638919589514995</v>
      </c>
      <c r="Q74" s="304"/>
      <c r="R74" s="305">
        <f>SUM(R75:R83)</f>
        <v>2.7492255213356382</v>
      </c>
      <c r="S74" s="305">
        <f>SUM(S75:S83)</f>
        <v>2.9580861290561788</v>
      </c>
      <c r="T74" s="305">
        <f>SUM(T75:T83)</f>
        <v>3.5969463127315673</v>
      </c>
      <c r="U74" s="304"/>
      <c r="V74" s="305">
        <f>SUM(V75:V83)</f>
        <v>3.5185770551108213</v>
      </c>
      <c r="W74" s="305">
        <f>SUM(W75:W83)</f>
        <v>3.706732046554154</v>
      </c>
      <c r="X74" s="305">
        <f>SUM(X75:X83)</f>
        <v>4.4515516944655733</v>
      </c>
      <c r="Y74" s="304"/>
      <c r="Z74" s="305">
        <f>SUM(Z75:Z83)</f>
        <v>9.4422293008025839</v>
      </c>
      <c r="AA74" s="305">
        <f>SUM(AA75:AA83)</f>
        <v>8.3069238942959487</v>
      </c>
      <c r="AB74" s="305">
        <f>SUM(AB75:AB83)</f>
        <v>7.2667293435514972</v>
      </c>
      <c r="AC74" s="304"/>
      <c r="AD74" s="305">
        <f>SUM(AD75:AD83)</f>
        <v>9.4695810220461354</v>
      </c>
      <c r="AE74" s="305">
        <f>SUM(AE75:AE83)</f>
        <v>9.0921451702744633</v>
      </c>
      <c r="AF74" s="305">
        <f>SUM(AF75:AF83)</f>
        <v>7.6464800950499017</v>
      </c>
      <c r="AG74" s="304"/>
      <c r="AH74" s="305">
        <f>SUM(AH75:AH83)</f>
        <v>6.603663648863658</v>
      </c>
      <c r="AI74" s="305">
        <f>SUM(AI75:AI83)</f>
        <v>5.8994659477472187</v>
      </c>
      <c r="AJ74" s="305">
        <f>SUM(AJ75:AJ83)</f>
        <v>4.5057929246144433</v>
      </c>
      <c r="AK74" s="304"/>
      <c r="AL74" s="305">
        <f>SUM(AL75:AL83)</f>
        <v>2.5485013069887019</v>
      </c>
      <c r="AM74" s="305">
        <f>SUM(AM75:AM83)</f>
        <v>2.4456618797434349</v>
      </c>
      <c r="AN74" s="305">
        <f>SUM(AN75:AN83)</f>
        <v>2.5054797028112037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5.9636694831635477</v>
      </c>
      <c r="C75" s="305">
        <f t="shared" ref="C75:C83" si="77">SUM(G75,K75,O75,S75,W75,AA75,AE75,AI75,AM75)</f>
        <v>6.0912709508961758</v>
      </c>
      <c r="D75" s="305">
        <f t="shared" ref="D75:D83" si="78">SUM(H75,L75,P75,T75,X75,AB75,AF75,AJ75,AN75)</f>
        <v>6.793689566555063</v>
      </c>
      <c r="E75" s="304"/>
      <c r="F75" s="304">
        <v>0.14106768436626971</v>
      </c>
      <c r="G75" s="304">
        <v>0.16672163338724605</v>
      </c>
      <c r="H75" s="304">
        <v>0.21650956041670291</v>
      </c>
      <c r="I75" s="304"/>
      <c r="J75" s="304">
        <v>0.82908222500956685</v>
      </c>
      <c r="K75" s="304">
        <v>0.95577521630785778</v>
      </c>
      <c r="L75" s="304">
        <v>1.2335777499499536</v>
      </c>
      <c r="M75" s="304"/>
      <c r="N75" s="304">
        <v>1.7701739187344459</v>
      </c>
      <c r="O75" s="304">
        <v>1.8487807882874887</v>
      </c>
      <c r="P75" s="304">
        <v>2.1822896855451703</v>
      </c>
      <c r="Q75" s="304"/>
      <c r="R75" s="304">
        <v>0.22953740001602829</v>
      </c>
      <c r="S75" s="304">
        <v>0.24416314173769488</v>
      </c>
      <c r="T75" s="304">
        <v>0.28293223196085326</v>
      </c>
      <c r="U75" s="304"/>
      <c r="V75" s="304">
        <v>0.47380731309486962</v>
      </c>
      <c r="W75" s="304">
        <v>0.51419330931053742</v>
      </c>
      <c r="X75" s="304">
        <v>0.6266067612144488</v>
      </c>
      <c r="Y75" s="304"/>
      <c r="Z75" s="304">
        <v>1.0218881547811667</v>
      </c>
      <c r="AA75" s="304">
        <v>0.89170965073822417</v>
      </c>
      <c r="AB75" s="304">
        <v>0.83264840311409349</v>
      </c>
      <c r="AC75" s="304"/>
      <c r="AD75" s="304">
        <v>0.78644652446820673</v>
      </c>
      <c r="AE75" s="304">
        <v>0.75476316292685808</v>
      </c>
      <c r="AF75" s="304">
        <v>0.67882491230659225</v>
      </c>
      <c r="AG75" s="304"/>
      <c r="AH75" s="304">
        <v>0.49475903052861314</v>
      </c>
      <c r="AI75" s="304">
        <v>0.44994683774013411</v>
      </c>
      <c r="AJ75" s="304">
        <v>0.36642249301890556</v>
      </c>
      <c r="AK75" s="304"/>
      <c r="AL75" s="304">
        <v>0.21690723216438107</v>
      </c>
      <c r="AM75" s="304">
        <v>0.26521721046013441</v>
      </c>
      <c r="AN75" s="304">
        <v>0.37387776902834241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12.463225694220451</v>
      </c>
      <c r="C76" s="305">
        <f t="shared" si="77"/>
        <v>13.297868021627087</v>
      </c>
      <c r="D76" s="305">
        <f>SUM(H76,L76,P76,T76,X76,AB76,AF76,AJ76,AN76)</f>
        <v>14.647398378457005</v>
      </c>
      <c r="E76" s="304"/>
      <c r="F76" s="304">
        <v>0.54532330690006547</v>
      </c>
      <c r="G76" s="304">
        <v>0.64465915328178713</v>
      </c>
      <c r="H76" s="304">
        <v>0.80179361294956197</v>
      </c>
      <c r="I76" s="304"/>
      <c r="J76" s="304">
        <v>3.0175146542723859</v>
      </c>
      <c r="K76" s="304">
        <v>3.5740444312704591</v>
      </c>
      <c r="L76" s="304">
        <v>4.474679807153052</v>
      </c>
      <c r="M76" s="304"/>
      <c r="N76" s="304">
        <v>4.8666558050136048</v>
      </c>
      <c r="O76" s="304">
        <v>5.1014012515268874</v>
      </c>
      <c r="P76" s="304">
        <v>5.4637095574470766</v>
      </c>
      <c r="Q76" s="304"/>
      <c r="R76" s="304">
        <v>0.39387062898952341</v>
      </c>
      <c r="S76" s="304">
        <v>0.41577132327848965</v>
      </c>
      <c r="T76" s="304">
        <v>0.49227503847020876</v>
      </c>
      <c r="U76" s="304"/>
      <c r="V76" s="304">
        <v>0.72988171083471221</v>
      </c>
      <c r="W76" s="304">
        <v>0.74561016979806227</v>
      </c>
      <c r="X76" s="304">
        <v>0.87588362814595211</v>
      </c>
      <c r="Y76" s="304"/>
      <c r="Z76" s="304">
        <v>1.2503867523865726</v>
      </c>
      <c r="AA76" s="304">
        <v>1.1715681921686611</v>
      </c>
      <c r="AB76" s="304">
        <v>1.0384297870251953</v>
      </c>
      <c r="AC76" s="304"/>
      <c r="AD76" s="304">
        <v>0.98217126748340311</v>
      </c>
      <c r="AE76" s="304">
        <v>0.9859916426204709</v>
      </c>
      <c r="AF76" s="304">
        <v>0.90617155134792815</v>
      </c>
      <c r="AG76" s="304"/>
      <c r="AH76" s="304">
        <v>0.51081421110428282</v>
      </c>
      <c r="AI76" s="304">
        <v>0.44945255619294078</v>
      </c>
      <c r="AJ76" s="304">
        <v>0.29904329158065757</v>
      </c>
      <c r="AK76" s="304"/>
      <c r="AL76" s="304">
        <v>0.16660735723590031</v>
      </c>
      <c r="AM76" s="304">
        <v>0.20936930148932753</v>
      </c>
      <c r="AN76" s="304">
        <v>0.29541210433737286</v>
      </c>
    </row>
    <row r="77" spans="1:40" x14ac:dyDescent="0.2">
      <c r="A77" s="13" t="str">
        <f t="shared" si="76"/>
        <v>Associate professional occupations</v>
      </c>
      <c r="B77" s="305">
        <f t="shared" si="79"/>
        <v>8.7765404326342011</v>
      </c>
      <c r="C77" s="305">
        <f t="shared" si="77"/>
        <v>8.1652618052482726</v>
      </c>
      <c r="D77" s="305">
        <f t="shared" si="78"/>
        <v>8.8120322353433131</v>
      </c>
      <c r="E77" s="304"/>
      <c r="F77" s="304">
        <v>0.16378077714451592</v>
      </c>
      <c r="G77" s="304">
        <v>0.18695586719333374</v>
      </c>
      <c r="H77" s="304">
        <v>0.24705556623289862</v>
      </c>
      <c r="I77" s="304"/>
      <c r="J77" s="304">
        <v>1.4729532518885999</v>
      </c>
      <c r="K77" s="304">
        <v>1.6178480799650459</v>
      </c>
      <c r="L77" s="304">
        <v>2.1229343031378001</v>
      </c>
      <c r="M77" s="304"/>
      <c r="N77" s="304">
        <v>2.942900243453566</v>
      </c>
      <c r="O77" s="304">
        <v>2.8277089394584745</v>
      </c>
      <c r="P77" s="304">
        <v>3.1587860103043734</v>
      </c>
      <c r="Q77" s="304"/>
      <c r="R77" s="304">
        <v>0.5327175310998371</v>
      </c>
      <c r="S77" s="304">
        <v>0.53987158434291738</v>
      </c>
      <c r="T77" s="304">
        <v>0.6642334770342746</v>
      </c>
      <c r="U77" s="304"/>
      <c r="V77" s="304">
        <v>0.58139952881382084</v>
      </c>
      <c r="W77" s="304">
        <v>0.52807232706599794</v>
      </c>
      <c r="X77" s="304">
        <v>0.54333197115478682</v>
      </c>
      <c r="Y77" s="304"/>
      <c r="Z77" s="304">
        <v>1.2899410737510928</v>
      </c>
      <c r="AA77" s="304">
        <v>0.99885870142413846</v>
      </c>
      <c r="AB77" s="304">
        <v>0.82667092772454143</v>
      </c>
      <c r="AC77" s="304"/>
      <c r="AD77" s="304">
        <v>0.9488561921814197</v>
      </c>
      <c r="AE77" s="304">
        <v>0.76397611043829439</v>
      </c>
      <c r="AF77" s="304">
        <v>0.57752617286043317</v>
      </c>
      <c r="AG77" s="304"/>
      <c r="AH77" s="304">
        <v>0.65768665160170381</v>
      </c>
      <c r="AI77" s="304">
        <v>0.5069293563899282</v>
      </c>
      <c r="AJ77" s="304">
        <v>0.38061967288779197</v>
      </c>
      <c r="AK77" s="304"/>
      <c r="AL77" s="304">
        <v>0.18630518269964622</v>
      </c>
      <c r="AM77" s="304">
        <v>0.19504083897014121</v>
      </c>
      <c r="AN77" s="304">
        <v>0.29087413400641193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11.612860560355776</v>
      </c>
      <c r="C78" s="305">
        <f t="shared" si="77"/>
        <v>11.146105203836274</v>
      </c>
      <c r="D78" s="305">
        <f t="shared" si="78"/>
        <v>10.886961596592585</v>
      </c>
      <c r="E78" s="304"/>
      <c r="F78" s="304">
        <v>7.3842025351290433E-2</v>
      </c>
      <c r="G78" s="304">
        <v>8.8527303348842332E-2</v>
      </c>
      <c r="H78" s="304">
        <v>0.11907437959194496</v>
      </c>
      <c r="I78" s="304"/>
      <c r="J78" s="304">
        <v>0.79520453337512376</v>
      </c>
      <c r="K78" s="304">
        <v>0.97381995244919362</v>
      </c>
      <c r="L78" s="304">
        <v>1.3696614749788567</v>
      </c>
      <c r="M78" s="304"/>
      <c r="N78" s="304">
        <v>2.6212546849962743</v>
      </c>
      <c r="O78" s="304">
        <v>2.8873944500552424</v>
      </c>
      <c r="P78" s="304">
        <v>3.6160493913110963</v>
      </c>
      <c r="Q78" s="304"/>
      <c r="R78" s="304">
        <v>0.7110545159533681</v>
      </c>
      <c r="S78" s="304">
        <v>0.73627427537499857</v>
      </c>
      <c r="T78" s="304">
        <v>0.84340313305494785</v>
      </c>
      <c r="U78" s="304"/>
      <c r="V78" s="304">
        <v>0.85500475242617791</v>
      </c>
      <c r="W78" s="304">
        <v>0.89757259302550607</v>
      </c>
      <c r="X78" s="304">
        <v>1.0867708351514367</v>
      </c>
      <c r="Y78" s="304"/>
      <c r="Z78" s="304">
        <v>2.2056442090519917</v>
      </c>
      <c r="AA78" s="304">
        <v>1.7890210537198565</v>
      </c>
      <c r="AB78" s="304">
        <v>1.31281346947355</v>
      </c>
      <c r="AC78" s="304"/>
      <c r="AD78" s="304">
        <v>2.4158424081888392</v>
      </c>
      <c r="AE78" s="304">
        <v>2.1257736252759272</v>
      </c>
      <c r="AF78" s="304">
        <v>1.4439308620135762</v>
      </c>
      <c r="AG78" s="304"/>
      <c r="AH78" s="304">
        <v>1.3118163708026005</v>
      </c>
      <c r="AI78" s="304">
        <v>0.98997699986228949</v>
      </c>
      <c r="AJ78" s="304">
        <v>0.37653085639810918</v>
      </c>
      <c r="AK78" s="304"/>
      <c r="AL78" s="304">
        <v>0.62319706021011168</v>
      </c>
      <c r="AM78" s="304">
        <v>0.65774495072441719</v>
      </c>
      <c r="AN78" s="304">
        <v>0.71872719461906787</v>
      </c>
    </row>
    <row r="79" spans="1:40" x14ac:dyDescent="0.2">
      <c r="A79" s="13" t="str">
        <f t="shared" si="76"/>
        <v>Skilled trades occupations</v>
      </c>
      <c r="B79" s="305">
        <f t="shared" si="79"/>
        <v>2.1514427719331395</v>
      </c>
      <c r="C79" s="305">
        <f t="shared" si="77"/>
        <v>2.1797413323155612</v>
      </c>
      <c r="D79" s="305">
        <f t="shared" si="78"/>
        <v>2.2351552510568293</v>
      </c>
      <c r="E79" s="304"/>
      <c r="F79" s="304">
        <v>9.8515867046194416E-3</v>
      </c>
      <c r="G79" s="304">
        <v>1.390504799224742E-2</v>
      </c>
      <c r="H79" s="304">
        <v>1.8951989148336963E-2</v>
      </c>
      <c r="I79" s="304"/>
      <c r="J79" s="304">
        <v>0.10275034079006382</v>
      </c>
      <c r="K79" s="304">
        <v>0.13464573092879642</v>
      </c>
      <c r="L79" s="304">
        <v>0.19084135913874414</v>
      </c>
      <c r="M79" s="304"/>
      <c r="N79" s="304">
        <v>0.31267116349493401</v>
      </c>
      <c r="O79" s="304">
        <v>0.36105228892544972</v>
      </c>
      <c r="P79" s="304">
        <v>0.46380030996742516</v>
      </c>
      <c r="Q79" s="304"/>
      <c r="R79" s="304">
        <v>0.11589078972337929</v>
      </c>
      <c r="S79" s="304">
        <v>0.12577949488929524</v>
      </c>
      <c r="T79" s="304">
        <v>0.17109358946306291</v>
      </c>
      <c r="U79" s="304"/>
      <c r="V79" s="304">
        <v>0.143942911901565</v>
      </c>
      <c r="W79" s="304">
        <v>0.14833200933132443</v>
      </c>
      <c r="X79" s="304">
        <v>0.1718701644311775</v>
      </c>
      <c r="Y79" s="304"/>
      <c r="Z79" s="304">
        <v>0.50247937775662799</v>
      </c>
      <c r="AA79" s="304">
        <v>0.4719280354815108</v>
      </c>
      <c r="AB79" s="304">
        <v>0.40640410059377308</v>
      </c>
      <c r="AC79" s="304"/>
      <c r="AD79" s="304">
        <v>0.48996004569282398</v>
      </c>
      <c r="AE79" s="304">
        <v>0.47204638340715233</v>
      </c>
      <c r="AF79" s="304">
        <v>0.42335836844298586</v>
      </c>
      <c r="AG79" s="304"/>
      <c r="AH79" s="304">
        <v>0.28083864722129026</v>
      </c>
      <c r="AI79" s="304">
        <v>0.24432971099879952</v>
      </c>
      <c r="AJ79" s="304">
        <v>0.19213373863895561</v>
      </c>
      <c r="AK79" s="304"/>
      <c r="AL79" s="304">
        <v>0.19305790864783573</v>
      </c>
      <c r="AM79" s="304">
        <v>0.20772263036098548</v>
      </c>
      <c r="AN79" s="304">
        <v>0.19670163123236831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4.2176085087391151</v>
      </c>
      <c r="C80" s="305">
        <f t="shared" si="77"/>
        <v>4.1249606950920157</v>
      </c>
      <c r="D80" s="305">
        <f t="shared" si="78"/>
        <v>4.1476618497613584</v>
      </c>
      <c r="E80" s="304"/>
      <c r="F80" s="304">
        <v>2.6608943967210774E-3</v>
      </c>
      <c r="G80" s="304">
        <v>3.5741693229077473E-3</v>
      </c>
      <c r="H80" s="304">
        <v>5.1550618859992512E-3</v>
      </c>
      <c r="I80" s="304"/>
      <c r="J80" s="304">
        <v>0.14855527521180212</v>
      </c>
      <c r="K80" s="304">
        <v>0.18227722236629496</v>
      </c>
      <c r="L80" s="304">
        <v>0.23818095103890399</v>
      </c>
      <c r="M80" s="304"/>
      <c r="N80" s="304">
        <v>0.52967191968273575</v>
      </c>
      <c r="O80" s="304">
        <v>0.61781270637017738</v>
      </c>
      <c r="P80" s="304">
        <v>0.79641753913765045</v>
      </c>
      <c r="Q80" s="304"/>
      <c r="R80" s="304">
        <v>0.30499648007787233</v>
      </c>
      <c r="S80" s="304">
        <v>0.3398289230531249</v>
      </c>
      <c r="T80" s="304">
        <v>0.41379887662525194</v>
      </c>
      <c r="U80" s="304"/>
      <c r="V80" s="304">
        <v>0.28847510142341792</v>
      </c>
      <c r="W80" s="304">
        <v>0.34353095815900858</v>
      </c>
      <c r="X80" s="304">
        <v>0.47256874050464553</v>
      </c>
      <c r="Y80" s="304"/>
      <c r="Z80" s="304">
        <v>1.2010574640479865</v>
      </c>
      <c r="AA80" s="304">
        <v>1.0757314206883648</v>
      </c>
      <c r="AB80" s="304">
        <v>1.0081321311459246</v>
      </c>
      <c r="AC80" s="304"/>
      <c r="AD80" s="304">
        <v>0.93024182268187217</v>
      </c>
      <c r="AE80" s="304">
        <v>0.83135401608061876</v>
      </c>
      <c r="AF80" s="304">
        <v>0.61313123730183539</v>
      </c>
      <c r="AG80" s="304"/>
      <c r="AH80" s="304">
        <v>0.61873574228592298</v>
      </c>
      <c r="AI80" s="304">
        <v>0.55522897466367116</v>
      </c>
      <c r="AJ80" s="304">
        <v>0.44609677962084959</v>
      </c>
      <c r="AK80" s="304"/>
      <c r="AL80" s="304">
        <v>0.19321380893078366</v>
      </c>
      <c r="AM80" s="304">
        <v>0.17562230438784757</v>
      </c>
      <c r="AN80" s="304">
        <v>0.15418053250029848</v>
      </c>
    </row>
    <row r="81" spans="1:40" x14ac:dyDescent="0.2">
      <c r="A81" s="13" t="str">
        <f t="shared" si="76"/>
        <v>Sales and customer service occupations</v>
      </c>
      <c r="B81" s="305">
        <f t="shared" si="79"/>
        <v>4.4105140146637867</v>
      </c>
      <c r="C81" s="305">
        <f t="shared" si="77"/>
        <v>4.807332599755866</v>
      </c>
      <c r="D81" s="305">
        <f t="shared" si="78"/>
        <v>5.1981327433832787</v>
      </c>
      <c r="E81" s="304"/>
      <c r="F81" s="304">
        <v>2.4345613441248498E-2</v>
      </c>
      <c r="G81" s="304">
        <v>3.2487942259472165E-2</v>
      </c>
      <c r="H81" s="304">
        <v>4.3292898024095305E-2</v>
      </c>
      <c r="I81" s="304"/>
      <c r="J81" s="304">
        <v>0.1727741917146422</v>
      </c>
      <c r="K81" s="304">
        <v>0.22141659763301455</v>
      </c>
      <c r="L81" s="304">
        <v>0.29754766541214622</v>
      </c>
      <c r="M81" s="304"/>
      <c r="N81" s="304">
        <v>0.81899066621999506</v>
      </c>
      <c r="O81" s="304">
        <v>0.98479341691828126</v>
      </c>
      <c r="P81" s="304">
        <v>1.2600046200302486</v>
      </c>
      <c r="Q81" s="304"/>
      <c r="R81" s="304">
        <v>0.23499556279887843</v>
      </c>
      <c r="S81" s="304">
        <v>0.26327910123093096</v>
      </c>
      <c r="T81" s="304">
        <v>0.33955420425381005</v>
      </c>
      <c r="U81" s="304"/>
      <c r="V81" s="304">
        <v>0.31151249308222828</v>
      </c>
      <c r="W81" s="304">
        <v>0.38935606139469303</v>
      </c>
      <c r="X81" s="304">
        <v>0.50049794796960623</v>
      </c>
      <c r="Y81" s="304"/>
      <c r="Z81" s="304">
        <v>0.99244821871370381</v>
      </c>
      <c r="AA81" s="304">
        <v>1.002587072116939</v>
      </c>
      <c r="AB81" s="304">
        <v>0.97715218924959724</v>
      </c>
      <c r="AC81" s="304"/>
      <c r="AD81" s="304">
        <v>1.0724965310347845</v>
      </c>
      <c r="AE81" s="304">
        <v>1.1560451590857812</v>
      </c>
      <c r="AF81" s="304">
        <v>1.0684894941636547</v>
      </c>
      <c r="AG81" s="304"/>
      <c r="AH81" s="304">
        <v>0.5559123377552031</v>
      </c>
      <c r="AI81" s="304">
        <v>0.52008821298445618</v>
      </c>
      <c r="AJ81" s="304">
        <v>0.44694682033260635</v>
      </c>
      <c r="AK81" s="304"/>
      <c r="AL81" s="304">
        <v>0.22703839990310407</v>
      </c>
      <c r="AM81" s="304">
        <v>0.23727903613229748</v>
      </c>
      <c r="AN81" s="304">
        <v>0.26464690394751428</v>
      </c>
    </row>
    <row r="82" spans="1:40" x14ac:dyDescent="0.2">
      <c r="A82" s="13" t="str">
        <f t="shared" si="76"/>
        <v>Process, plant and machine operatives</v>
      </c>
      <c r="B82" s="305">
        <f t="shared" si="79"/>
        <v>1.1252417715076057</v>
      </c>
      <c r="C82" s="305">
        <f t="shared" si="77"/>
        <v>1.2376467096049026</v>
      </c>
      <c r="D82" s="305">
        <f t="shared" si="78"/>
        <v>1.2235445247083367</v>
      </c>
      <c r="E82" s="304"/>
      <c r="F82" s="304">
        <v>2.2351466558379026E-3</v>
      </c>
      <c r="G82" s="304">
        <v>3.0984807596419789E-3</v>
      </c>
      <c r="H82" s="304">
        <v>4.0384413460012305E-3</v>
      </c>
      <c r="I82" s="304"/>
      <c r="J82" s="304">
        <v>3.0712587551813001E-2</v>
      </c>
      <c r="K82" s="304">
        <v>4.0680308155233248E-2</v>
      </c>
      <c r="L82" s="304">
        <v>5.9061536607851552E-2</v>
      </c>
      <c r="M82" s="304"/>
      <c r="N82" s="304">
        <v>7.8243761197114403E-2</v>
      </c>
      <c r="O82" s="304">
        <v>0.10584617807758048</v>
      </c>
      <c r="P82" s="304">
        <v>0.15653673309996066</v>
      </c>
      <c r="Q82" s="304"/>
      <c r="R82" s="304">
        <v>2.7768758944266794E-2</v>
      </c>
      <c r="S82" s="304">
        <v>3.4387340017259023E-2</v>
      </c>
      <c r="T82" s="304">
        <v>4.6238365445244838E-2</v>
      </c>
      <c r="U82" s="304"/>
      <c r="V82" s="304">
        <v>3.153490173034855E-2</v>
      </c>
      <c r="W82" s="304">
        <v>3.8768506320227443E-2</v>
      </c>
      <c r="X82" s="304">
        <v>5.1687254606337524E-2</v>
      </c>
      <c r="Y82" s="304"/>
      <c r="Z82" s="304">
        <v>0.27577536767243765</v>
      </c>
      <c r="AA82" s="304">
        <v>0.312582117140428</v>
      </c>
      <c r="AB82" s="304">
        <v>0.3544872956557078</v>
      </c>
      <c r="AC82" s="304"/>
      <c r="AD82" s="304">
        <v>0.24972073568274736</v>
      </c>
      <c r="AE82" s="304">
        <v>0.28488008728136188</v>
      </c>
      <c r="AF82" s="304">
        <v>0.29675626592094012</v>
      </c>
      <c r="AG82" s="304"/>
      <c r="AH82" s="304">
        <v>0.24508065711598812</v>
      </c>
      <c r="AI82" s="304">
        <v>0.23280091957014226</v>
      </c>
      <c r="AJ82" s="304">
        <v>0.16303027454551533</v>
      </c>
      <c r="AK82" s="304"/>
      <c r="AL82" s="304">
        <v>0.18416985495705201</v>
      </c>
      <c r="AM82" s="304">
        <v>0.18460277228302815</v>
      </c>
      <c r="AN82" s="304">
        <v>9.1708357480777519E-2</v>
      </c>
    </row>
    <row r="83" spans="1:40" x14ac:dyDescent="0.2">
      <c r="A83" s="39" t="str">
        <f t="shared" si="76"/>
        <v>Elementary occupations</v>
      </c>
      <c r="B83" s="307">
        <f t="shared" si="79"/>
        <v>5.5998967627823912</v>
      </c>
      <c r="C83" s="307">
        <f t="shared" si="77"/>
        <v>5.5878126816238645</v>
      </c>
      <c r="D83" s="307">
        <f t="shared" si="78"/>
        <v>5.4054238541422359</v>
      </c>
      <c r="E83" s="307"/>
      <c r="F83" s="307">
        <v>8.5859186701444448E-3</v>
      </c>
      <c r="G83" s="307">
        <v>1.2418106870316784E-2</v>
      </c>
      <c r="H83" s="307">
        <v>1.8031721632463391E-2</v>
      </c>
      <c r="I83" s="307"/>
      <c r="J83" s="307">
        <v>0.14943409856746062</v>
      </c>
      <c r="K83" s="307">
        <v>0.20929929846879314</v>
      </c>
      <c r="L83" s="307">
        <v>0.27771225861551102</v>
      </c>
      <c r="M83" s="307"/>
      <c r="N83" s="307">
        <v>0.35798587004763871</v>
      </c>
      <c r="O83" s="307">
        <v>0.43204037074855423</v>
      </c>
      <c r="P83" s="307">
        <v>0.54132574267199252</v>
      </c>
      <c r="Q83" s="307"/>
      <c r="R83" s="307">
        <v>0.19839385373248436</v>
      </c>
      <c r="S83" s="307">
        <v>0.25873094513146816</v>
      </c>
      <c r="T83" s="307">
        <v>0.3434173964239135</v>
      </c>
      <c r="U83" s="307"/>
      <c r="V83" s="307">
        <v>0.10301834180368086</v>
      </c>
      <c r="W83" s="307">
        <v>0.10129611214879639</v>
      </c>
      <c r="X83" s="307">
        <v>0.12233439128718304</v>
      </c>
      <c r="Y83" s="307"/>
      <c r="Z83" s="307">
        <v>0.70260868264100473</v>
      </c>
      <c r="AA83" s="307">
        <v>0.5929376508178239</v>
      </c>
      <c r="AB83" s="307">
        <v>0.50999103956911396</v>
      </c>
      <c r="AC83" s="307"/>
      <c r="AD83" s="307">
        <v>1.5938454946320375</v>
      </c>
      <c r="AE83" s="307">
        <v>1.7173149831579992</v>
      </c>
      <c r="AF83" s="307">
        <v>1.6382912306919568</v>
      </c>
      <c r="AG83" s="307"/>
      <c r="AH83" s="307">
        <v>1.928020000448053</v>
      </c>
      <c r="AI83" s="307">
        <v>1.9507123793448573</v>
      </c>
      <c r="AJ83" s="307">
        <v>1.8349689975910524</v>
      </c>
      <c r="AK83" s="307"/>
      <c r="AL83" s="307">
        <v>0.55800450223988707</v>
      </c>
      <c r="AM83" s="307">
        <v>0.31306283493525566</v>
      </c>
      <c r="AN83" s="307">
        <v>0.11935107565904995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Cumbria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63.809999999999988</v>
      </c>
      <c r="C92" s="305">
        <f>SUM(C93:C101)</f>
        <v>67.847999999999985</v>
      </c>
      <c r="D92" s="305">
        <f>SUM(D93:D101)</f>
        <v>73.442999999999913</v>
      </c>
      <c r="E92" s="304"/>
      <c r="F92" s="305">
        <f>SUM(F93:F101)</f>
        <v>1.9799024265097187</v>
      </c>
      <c r="G92" s="305">
        <f>SUM(G93:G101)</f>
        <v>2.4470930334232373</v>
      </c>
      <c r="H92" s="305">
        <f>SUM(H93:H101)</f>
        <v>3.2243586453970488</v>
      </c>
      <c r="I92" s="304"/>
      <c r="J92" s="305">
        <f>SUM(J93:J101)</f>
        <v>10.961954697644472</v>
      </c>
      <c r="K92" s="305">
        <f>SUM(K93:K101)</f>
        <v>13.311491023988095</v>
      </c>
      <c r="L92" s="305">
        <f>SUM(L93:L101)</f>
        <v>17.387206551684027</v>
      </c>
      <c r="M92" s="304"/>
      <c r="N92" s="305">
        <f>SUM(N93:N101)</f>
        <v>15.168122414720948</v>
      </c>
      <c r="O92" s="305">
        <f>SUM(O93:O101)</f>
        <v>17.202402597162163</v>
      </c>
      <c r="P92" s="305">
        <f>SUM(P93:P101)</f>
        <v>20.204532878857353</v>
      </c>
      <c r="Q92" s="304"/>
      <c r="R92" s="305">
        <f>SUM(R93:R101)</f>
        <v>5.8146316862326612</v>
      </c>
      <c r="S92" s="305">
        <f>SUM(S93:S101)</f>
        <v>5.2879520802510216</v>
      </c>
      <c r="T92" s="305">
        <f>SUM(T93:T101)</f>
        <v>4.8513732886399481</v>
      </c>
      <c r="U92" s="304"/>
      <c r="V92" s="305">
        <f>SUM(V93:V101)</f>
        <v>2.7881887640119922</v>
      </c>
      <c r="W92" s="305">
        <f>SUM(W93:W101)</f>
        <v>3.0077694438903149</v>
      </c>
      <c r="X92" s="305">
        <f>SUM(X93:X101)</f>
        <v>3.4411609105333056</v>
      </c>
      <c r="Y92" s="304"/>
      <c r="Z92" s="305">
        <f>SUM(Z93:Z101)</f>
        <v>13.553825112792794</v>
      </c>
      <c r="AA92" s="305">
        <f>SUM(AA93:AA101)</f>
        <v>14.055492963327653</v>
      </c>
      <c r="AB92" s="305">
        <f>SUM(AB93:AB101)</f>
        <v>15.086814816961232</v>
      </c>
      <c r="AC92" s="304"/>
      <c r="AD92" s="305">
        <f>SUM(AD93:AD101)</f>
        <v>9.5516940110726907</v>
      </c>
      <c r="AE92" s="305">
        <f>SUM(AE93:AE101)</f>
        <v>9.5147378408606471</v>
      </c>
      <c r="AF92" s="305">
        <f>SUM(AF93:AF101)</f>
        <v>7.2132680464901249</v>
      </c>
      <c r="AG92" s="304"/>
      <c r="AH92" s="305">
        <f>SUM(AH93:AH101)</f>
        <v>3.2580050349575731</v>
      </c>
      <c r="AI92" s="305">
        <f>SUM(AI93:AI101)</f>
        <v>2.3618229943318241</v>
      </c>
      <c r="AJ92" s="305">
        <f>SUM(AJ93:AJ101)</f>
        <v>1.2285989056884403</v>
      </c>
      <c r="AK92" s="304"/>
      <c r="AL92" s="305">
        <f>SUM(AL93:AL101)</f>
        <v>0.73367585205714303</v>
      </c>
      <c r="AM92" s="305">
        <f>SUM(AM93:AM101)</f>
        <v>0.6592380227650344</v>
      </c>
      <c r="AN92" s="305">
        <f>SUM(AN93:AN101)</f>
        <v>0.80568595574842383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2.4904456578230576</v>
      </c>
      <c r="C93" s="305">
        <f t="shared" ref="C93:D93" si="81">SUM(G93,K93,O93,S93,W93,AA93,AE93,AI93,AM93)</f>
        <v>2.5722330888011653</v>
      </c>
      <c r="D93" s="305">
        <f t="shared" si="81"/>
        <v>2.9226818358905229</v>
      </c>
      <c r="E93" s="304"/>
      <c r="F93" s="304">
        <v>4.9169186656779745E-2</v>
      </c>
      <c r="G93" s="304">
        <v>5.7248988792465982E-2</v>
      </c>
      <c r="H93" s="304">
        <v>7.7357044944973308E-2</v>
      </c>
      <c r="I93" s="304"/>
      <c r="J93" s="304">
        <v>0.46960660570962942</v>
      </c>
      <c r="K93" s="304">
        <v>0.52605914952370159</v>
      </c>
      <c r="L93" s="304">
        <v>0.66702109080364369</v>
      </c>
      <c r="M93" s="304"/>
      <c r="N93" s="304">
        <v>0.76758197244676307</v>
      </c>
      <c r="O93" s="304">
        <v>0.82650662288205667</v>
      </c>
      <c r="P93" s="304">
        <v>1.0037748852304271</v>
      </c>
      <c r="Q93" s="304"/>
      <c r="R93" s="304">
        <v>0.42914264671502877</v>
      </c>
      <c r="S93" s="304">
        <v>0.44228630002277641</v>
      </c>
      <c r="T93" s="304">
        <v>0.48858414268928363</v>
      </c>
      <c r="U93" s="304"/>
      <c r="V93" s="304">
        <v>9.9603967378079167E-2</v>
      </c>
      <c r="W93" s="304">
        <v>9.4030377391894238E-2</v>
      </c>
      <c r="X93" s="304">
        <v>0.10381027978802397</v>
      </c>
      <c r="Y93" s="304"/>
      <c r="Z93" s="304">
        <v>0.38245895670579172</v>
      </c>
      <c r="AA93" s="304">
        <v>0.34413234407791538</v>
      </c>
      <c r="AB93" s="304">
        <v>0.31208260743544147</v>
      </c>
      <c r="AC93" s="304"/>
      <c r="AD93" s="304">
        <v>0.17757918312645701</v>
      </c>
      <c r="AE93" s="304">
        <v>0.16465249589174513</v>
      </c>
      <c r="AF93" s="304">
        <v>0.13132293692255628</v>
      </c>
      <c r="AG93" s="304"/>
      <c r="AH93" s="304">
        <v>6.0609389139891841E-2</v>
      </c>
      <c r="AI93" s="304">
        <v>4.8732543477146339E-2</v>
      </c>
      <c r="AJ93" s="304">
        <v>3.2458527167438744E-2</v>
      </c>
      <c r="AK93" s="304"/>
      <c r="AL93" s="304">
        <v>5.4693749944637562E-2</v>
      </c>
      <c r="AM93" s="304">
        <v>6.8584266741463701E-2</v>
      </c>
      <c r="AN93" s="304">
        <v>0.10627032090873435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23.853991057786679</v>
      </c>
      <c r="C94" s="305">
        <f t="shared" ref="C94:C101" si="83">SUM(G94,K94,O94,S94,W94,AA94,AE94,AI94,AM94)</f>
        <v>26.384073811372687</v>
      </c>
      <c r="D94" s="305">
        <f t="shared" ref="D94:D101" si="84">SUM(H94,L94,P94,T94,X94,AB94,AF94,AJ94,AN94)</f>
        <v>30.251225036700529</v>
      </c>
      <c r="E94" s="305"/>
      <c r="F94" s="304">
        <v>1.7798950881965991</v>
      </c>
      <c r="G94" s="304">
        <v>2.1999374416140882</v>
      </c>
      <c r="H94" s="304">
        <v>2.8725628304607489</v>
      </c>
      <c r="I94" s="304"/>
      <c r="J94" s="304">
        <v>8.1754485294534245</v>
      </c>
      <c r="K94" s="304">
        <v>9.916054557130682</v>
      </c>
      <c r="L94" s="304">
        <v>12.752498002520484</v>
      </c>
      <c r="M94" s="304"/>
      <c r="N94" s="304">
        <v>8.2271285730356656</v>
      </c>
      <c r="O94" s="304">
        <v>9.1348217439166604</v>
      </c>
      <c r="P94" s="304">
        <v>10.116350054304604</v>
      </c>
      <c r="Q94" s="304"/>
      <c r="R94" s="304">
        <v>1.6828762913073012</v>
      </c>
      <c r="S94" s="304">
        <v>1.0368157962158633</v>
      </c>
      <c r="T94" s="304">
        <v>0.48983047465799306</v>
      </c>
      <c r="U94" s="304"/>
      <c r="V94" s="304">
        <v>0.52018233249963552</v>
      </c>
      <c r="W94" s="304">
        <v>0.56017772028621626</v>
      </c>
      <c r="X94" s="304">
        <v>0.65987704076946618</v>
      </c>
      <c r="Y94" s="304"/>
      <c r="Z94" s="304">
        <v>1.7071499951878597</v>
      </c>
      <c r="AA94" s="304">
        <v>1.766376270601153</v>
      </c>
      <c r="AB94" s="304">
        <v>1.9194229695667429</v>
      </c>
      <c r="AC94" s="304"/>
      <c r="AD94" s="304">
        <v>1.0117732722541695</v>
      </c>
      <c r="AE94" s="304">
        <v>1.0227659424089337</v>
      </c>
      <c r="AF94" s="304">
        <v>0.81797272704983026</v>
      </c>
      <c r="AG94" s="304"/>
      <c r="AH94" s="304">
        <v>0.64878835007551505</v>
      </c>
      <c r="AI94" s="304">
        <v>0.61023667893768319</v>
      </c>
      <c r="AJ94" s="304">
        <v>0.43406887222499702</v>
      </c>
      <c r="AK94" s="304"/>
      <c r="AL94" s="304">
        <v>0.10074862577650805</v>
      </c>
      <c r="AM94" s="304">
        <v>0.13688766026141011</v>
      </c>
      <c r="AN94" s="304">
        <v>0.18864206514566273</v>
      </c>
    </row>
    <row r="95" spans="1:40" x14ac:dyDescent="0.2">
      <c r="A95" s="13" t="str">
        <f t="shared" si="80"/>
        <v>Associate professional occupations</v>
      </c>
      <c r="B95" s="305">
        <f t="shared" si="82"/>
        <v>9.3373141639129873</v>
      </c>
      <c r="C95" s="305">
        <f t="shared" si="83"/>
        <v>9.5409573884119023</v>
      </c>
      <c r="D95" s="305">
        <f t="shared" si="84"/>
        <v>10.544189544827892</v>
      </c>
      <c r="E95" s="305"/>
      <c r="F95" s="304">
        <v>7.6216932300499501E-2</v>
      </c>
      <c r="G95" s="304">
        <v>9.5035158284786161E-2</v>
      </c>
      <c r="H95" s="304">
        <v>0.14189941905773357</v>
      </c>
      <c r="I95" s="304"/>
      <c r="J95" s="304">
        <v>1.134404546661832</v>
      </c>
      <c r="K95" s="304">
        <v>1.3255695889290182</v>
      </c>
      <c r="L95" s="304">
        <v>1.8077054183228318</v>
      </c>
      <c r="M95" s="304"/>
      <c r="N95" s="304">
        <v>2.6860581347343926</v>
      </c>
      <c r="O95" s="304">
        <v>3.0571309260400397</v>
      </c>
      <c r="P95" s="304">
        <v>3.9280164618587374</v>
      </c>
      <c r="Q95" s="304"/>
      <c r="R95" s="304">
        <v>1.1835758950320416</v>
      </c>
      <c r="S95" s="304">
        <v>1.0206174452651973</v>
      </c>
      <c r="T95" s="304">
        <v>0.85591124193151724</v>
      </c>
      <c r="U95" s="304"/>
      <c r="V95" s="304">
        <v>0.49676692694066593</v>
      </c>
      <c r="W95" s="304">
        <v>0.48117263186237874</v>
      </c>
      <c r="X95" s="304">
        <v>0.54393862837638995</v>
      </c>
      <c r="Y95" s="304"/>
      <c r="Z95" s="304">
        <v>1.8629055748361025</v>
      </c>
      <c r="AA95" s="304">
        <v>1.7883174159633313</v>
      </c>
      <c r="AB95" s="304">
        <v>1.8472892059271311</v>
      </c>
      <c r="AC95" s="304"/>
      <c r="AD95" s="304">
        <v>1.2813769131559709</v>
      </c>
      <c r="AE95" s="304">
        <v>1.2204979778250895</v>
      </c>
      <c r="AF95" s="304">
        <v>0.95318938931349639</v>
      </c>
      <c r="AG95" s="304"/>
      <c r="AH95" s="304">
        <v>0.5308010998453061</v>
      </c>
      <c r="AI95" s="304">
        <v>0.46151918803242276</v>
      </c>
      <c r="AJ95" s="304">
        <v>0.30845080685709469</v>
      </c>
      <c r="AK95" s="304"/>
      <c r="AL95" s="304">
        <v>8.5208140406177052E-2</v>
      </c>
      <c r="AM95" s="304">
        <v>9.1097056209638649E-2</v>
      </c>
      <c r="AN95" s="304">
        <v>0.15778897318295851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6.7232194607313707</v>
      </c>
      <c r="C96" s="305">
        <f t="shared" si="83"/>
        <v>5.9750675069243862</v>
      </c>
      <c r="D96" s="305">
        <f t="shared" si="84"/>
        <v>4.4741095544762048</v>
      </c>
      <c r="E96" s="305"/>
      <c r="F96" s="304">
        <v>4.5571451901899776E-2</v>
      </c>
      <c r="G96" s="304">
        <v>5.1420443752870269E-2</v>
      </c>
      <c r="H96" s="304">
        <v>6.9113484359070249E-2</v>
      </c>
      <c r="I96" s="304"/>
      <c r="J96" s="304">
        <v>0.43761126415135532</v>
      </c>
      <c r="K96" s="304">
        <v>0.51993875769143194</v>
      </c>
      <c r="L96" s="304">
        <v>0.65293936890286275</v>
      </c>
      <c r="M96" s="304"/>
      <c r="N96" s="304">
        <v>1.2705158479231402</v>
      </c>
      <c r="O96" s="304">
        <v>1.3551546345225494</v>
      </c>
      <c r="P96" s="304">
        <v>1.4681605999918843</v>
      </c>
      <c r="Q96" s="304"/>
      <c r="R96" s="304">
        <v>0.70882332963560857</v>
      </c>
      <c r="S96" s="304">
        <v>0.77103708025814277</v>
      </c>
      <c r="T96" s="304">
        <v>0.80606813456777349</v>
      </c>
      <c r="U96" s="304"/>
      <c r="V96" s="304">
        <v>0.45043604027465001</v>
      </c>
      <c r="W96" s="304">
        <v>0.43995648010321603</v>
      </c>
      <c r="X96" s="304">
        <v>0.40714878028651247</v>
      </c>
      <c r="Y96" s="304"/>
      <c r="Z96" s="304">
        <v>1.6263241083053737</v>
      </c>
      <c r="AA96" s="304">
        <v>1.4431753247515908</v>
      </c>
      <c r="AB96" s="304">
        <v>0.80167500972871319</v>
      </c>
      <c r="AC96" s="304"/>
      <c r="AD96" s="304">
        <v>1.3125035181731302</v>
      </c>
      <c r="AE96" s="304">
        <v>0.96557837537062707</v>
      </c>
      <c r="AF96" s="304">
        <v>0.22494158859196825</v>
      </c>
      <c r="AG96" s="304"/>
      <c r="AH96" s="304">
        <v>0.75280210960850347</v>
      </c>
      <c r="AI96" s="304">
        <v>0.3612053418104566</v>
      </c>
      <c r="AJ96" s="304">
        <v>2.6323216902481201E-2</v>
      </c>
      <c r="AK96" s="304"/>
      <c r="AL96" s="304">
        <v>0.11863179075770876</v>
      </c>
      <c r="AM96" s="304">
        <v>6.7601068663502406E-2</v>
      </c>
      <c r="AN96" s="304">
        <v>1.7739371144938912E-2</v>
      </c>
    </row>
    <row r="97" spans="1:40" x14ac:dyDescent="0.2">
      <c r="A97" s="13" t="str">
        <f t="shared" si="80"/>
        <v>Skilled trades occupations</v>
      </c>
      <c r="B97" s="305">
        <f t="shared" si="82"/>
        <v>0.58012957323602588</v>
      </c>
      <c r="C97" s="305">
        <f t="shared" si="83"/>
        <v>0.55297456297828029</v>
      </c>
      <c r="D97" s="305">
        <f t="shared" si="84"/>
        <v>0.4879084670480055</v>
      </c>
      <c r="E97" s="304"/>
      <c r="F97" s="304">
        <v>6.3131822587330355E-3</v>
      </c>
      <c r="G97" s="304">
        <v>7.8305481439591706E-3</v>
      </c>
      <c r="H97" s="304">
        <v>1.0222010535948629E-2</v>
      </c>
      <c r="I97" s="304"/>
      <c r="J97" s="304">
        <v>1.3067397063645523E-2</v>
      </c>
      <c r="K97" s="304">
        <v>1.7917931045436822E-2</v>
      </c>
      <c r="L97" s="304">
        <v>2.625261804519247E-2</v>
      </c>
      <c r="M97" s="304"/>
      <c r="N97" s="304">
        <v>6.0992062592562818E-2</v>
      </c>
      <c r="O97" s="304">
        <v>7.4321315618218364E-2</v>
      </c>
      <c r="P97" s="304">
        <v>7.87673101272299E-2</v>
      </c>
      <c r="Q97" s="304"/>
      <c r="R97" s="304">
        <v>3.101309990547068E-2</v>
      </c>
      <c r="S97" s="304">
        <v>3.7477967971106405E-2</v>
      </c>
      <c r="T97" s="304">
        <v>4.7259181519259966E-2</v>
      </c>
      <c r="U97" s="304"/>
      <c r="V97" s="304">
        <v>2.6293178276827912E-2</v>
      </c>
      <c r="W97" s="304">
        <v>2.8859708118840668E-2</v>
      </c>
      <c r="X97" s="304">
        <v>3.4475742721065461E-2</v>
      </c>
      <c r="Y97" s="304"/>
      <c r="Z97" s="304">
        <v>0.13496610622152691</v>
      </c>
      <c r="AA97" s="304">
        <v>0.11641275964393671</v>
      </c>
      <c r="AB97" s="304">
        <v>8.6206405512798318E-2</v>
      </c>
      <c r="AC97" s="304"/>
      <c r="AD97" s="304">
        <v>0.17936039905879597</v>
      </c>
      <c r="AE97" s="304">
        <v>0.15783949765055957</v>
      </c>
      <c r="AF97" s="304">
        <v>9.5938870615696711E-2</v>
      </c>
      <c r="AG97" s="304"/>
      <c r="AH97" s="304">
        <v>9.3040023578717185E-2</v>
      </c>
      <c r="AI97" s="304">
        <v>8.3561691439247368E-2</v>
      </c>
      <c r="AJ97" s="304">
        <v>7.6459570666216808E-2</v>
      </c>
      <c r="AK97" s="304"/>
      <c r="AL97" s="304">
        <v>3.5084124279745887E-2</v>
      </c>
      <c r="AM97" s="304">
        <v>2.8753143346975086E-2</v>
      </c>
      <c r="AN97" s="304">
        <v>3.2326757304597199E-2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17.38230741274598</v>
      </c>
      <c r="C98" s="305">
        <f t="shared" si="83"/>
        <v>19.387100745434783</v>
      </c>
      <c r="D98" s="305">
        <f t="shared" si="84"/>
        <v>21.780606791891749</v>
      </c>
      <c r="E98" s="304"/>
      <c r="F98" s="304">
        <v>1.1472798335005783E-2</v>
      </c>
      <c r="G98" s="304">
        <v>1.6482704806293165E-2</v>
      </c>
      <c r="H98" s="304">
        <v>2.4178057125103722E-2</v>
      </c>
      <c r="I98" s="304"/>
      <c r="J98" s="304">
        <v>0.61437810918873403</v>
      </c>
      <c r="K98" s="304">
        <v>0.85020570878619972</v>
      </c>
      <c r="L98" s="304">
        <v>1.2729468402294564</v>
      </c>
      <c r="M98" s="304"/>
      <c r="N98" s="304">
        <v>1.8336189249464445</v>
      </c>
      <c r="O98" s="304">
        <v>2.3472311460150008</v>
      </c>
      <c r="P98" s="304">
        <v>3.1148765709546726</v>
      </c>
      <c r="Q98" s="304"/>
      <c r="R98" s="304">
        <v>1.562941288390006</v>
      </c>
      <c r="S98" s="304">
        <v>1.7290197912569589</v>
      </c>
      <c r="T98" s="304">
        <v>1.8617662668408357</v>
      </c>
      <c r="U98" s="304"/>
      <c r="V98" s="304">
        <v>1.0095704815807209</v>
      </c>
      <c r="W98" s="304">
        <v>1.1761819612587612</v>
      </c>
      <c r="X98" s="304">
        <v>1.4131282935274752</v>
      </c>
      <c r="Y98" s="304"/>
      <c r="Z98" s="304">
        <v>7.1135594936870783</v>
      </c>
      <c r="AA98" s="304">
        <v>7.865395479279619</v>
      </c>
      <c r="AB98" s="304">
        <v>9.4452436721907151</v>
      </c>
      <c r="AC98" s="304"/>
      <c r="AD98" s="304">
        <v>4.6359994413659136</v>
      </c>
      <c r="AE98" s="304">
        <v>4.9996238849713883</v>
      </c>
      <c r="AF98" s="304">
        <v>4.3387094477204391</v>
      </c>
      <c r="AG98" s="304"/>
      <c r="AH98" s="304">
        <v>0.48763382139386841</v>
      </c>
      <c r="AI98" s="304">
        <v>0.28782135326516367</v>
      </c>
      <c r="AJ98" s="304">
        <v>0.17736706357537696</v>
      </c>
      <c r="AK98" s="304"/>
      <c r="AL98" s="304">
        <v>0.11313305385821004</v>
      </c>
      <c r="AM98" s="304">
        <v>0.11513871579539806</v>
      </c>
      <c r="AN98" s="304">
        <v>0.13239057972767279</v>
      </c>
    </row>
    <row r="99" spans="1:40" x14ac:dyDescent="0.2">
      <c r="A99" s="13" t="str">
        <f t="shared" si="80"/>
        <v>Sales and customer service occupations</v>
      </c>
      <c r="B99" s="305">
        <f t="shared" si="82"/>
        <v>0.85453840126847991</v>
      </c>
      <c r="C99" s="305">
        <f t="shared" si="83"/>
        <v>0.95476295707181946</v>
      </c>
      <c r="D99" s="305">
        <f>SUM(H99,L99,P99,T99,X99,AB99,AF99,AJ99,AN99)</f>
        <v>0.97933684980828939</v>
      </c>
      <c r="E99" s="304"/>
      <c r="F99" s="304">
        <v>4.6926814119722278E-3</v>
      </c>
      <c r="G99" s="304">
        <v>6.6214421883539079E-3</v>
      </c>
      <c r="H99" s="304">
        <v>8.8923481346309969E-3</v>
      </c>
      <c r="I99" s="304"/>
      <c r="J99" s="304">
        <v>8.1503135362798101E-2</v>
      </c>
      <c r="K99" s="304">
        <v>0.10485590300063659</v>
      </c>
      <c r="L99" s="304">
        <v>0.13522810162137955</v>
      </c>
      <c r="M99" s="304"/>
      <c r="N99" s="304">
        <v>0.19119195685567461</v>
      </c>
      <c r="O99" s="304">
        <v>0.22994307903966932</v>
      </c>
      <c r="P99" s="304">
        <v>0.26201005099109209</v>
      </c>
      <c r="Q99" s="304"/>
      <c r="R99" s="304">
        <v>0.10209327697596941</v>
      </c>
      <c r="S99" s="304">
        <v>0.1016849640147571</v>
      </c>
      <c r="T99" s="304">
        <v>0.10490563246198058</v>
      </c>
      <c r="U99" s="304"/>
      <c r="V99" s="304">
        <v>7.1544203159738778E-2</v>
      </c>
      <c r="W99" s="304">
        <v>8.4810514413748331E-2</v>
      </c>
      <c r="X99" s="304">
        <v>9.8639861269578202E-2</v>
      </c>
      <c r="Y99" s="304"/>
      <c r="Z99" s="304">
        <v>0.19339578829583098</v>
      </c>
      <c r="AA99" s="304">
        <v>0.20772510801648691</v>
      </c>
      <c r="AB99" s="304">
        <v>0.21331369273743259</v>
      </c>
      <c r="AC99" s="304"/>
      <c r="AD99" s="304">
        <v>0.13914364013345876</v>
      </c>
      <c r="AE99" s="304">
        <v>0.14424731507118677</v>
      </c>
      <c r="AF99" s="304">
        <v>8.6549013334834321E-2</v>
      </c>
      <c r="AG99" s="304"/>
      <c r="AH99" s="304">
        <v>4.9778532239704347E-2</v>
      </c>
      <c r="AI99" s="304">
        <v>4.5308340106019251E-2</v>
      </c>
      <c r="AJ99" s="304">
        <v>2.6294153794315895E-2</v>
      </c>
      <c r="AK99" s="304"/>
      <c r="AL99" s="304">
        <v>2.1195186833332911E-2</v>
      </c>
      <c r="AM99" s="304">
        <v>2.9566291220961338E-2</v>
      </c>
      <c r="AN99" s="304">
        <v>4.3503995463045085E-2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0.53264632234729292</v>
      </c>
      <c r="C100" s="305">
        <f t="shared" si="83"/>
        <v>0.64667919676802776</v>
      </c>
      <c r="D100" s="305">
        <f t="shared" si="84"/>
        <v>0.61006612021051743</v>
      </c>
      <c r="E100" s="304"/>
      <c r="F100" s="304">
        <v>5.1584423233470367E-3</v>
      </c>
      <c r="G100" s="304">
        <v>1.0716394266825382E-2</v>
      </c>
      <c r="H100" s="304">
        <v>1.8361842300171911E-2</v>
      </c>
      <c r="I100" s="304"/>
      <c r="J100" s="304">
        <v>1.1423600555863682E-2</v>
      </c>
      <c r="K100" s="304">
        <v>1.8416013866086319E-2</v>
      </c>
      <c r="L100" s="304">
        <v>2.3949495494421394E-2</v>
      </c>
      <c r="M100" s="304"/>
      <c r="N100" s="304">
        <v>4.2595400000262726E-2</v>
      </c>
      <c r="O100" s="304">
        <v>6.7026884142707854E-2</v>
      </c>
      <c r="P100" s="304">
        <v>9.1904365766915783E-2</v>
      </c>
      <c r="Q100" s="304"/>
      <c r="R100" s="304">
        <v>2.991212990971227E-2</v>
      </c>
      <c r="S100" s="304">
        <v>4.9220496014391574E-2</v>
      </c>
      <c r="T100" s="304">
        <v>7.5212695782679501E-2</v>
      </c>
      <c r="U100" s="304"/>
      <c r="V100" s="304">
        <v>4.8671950993407612E-2</v>
      </c>
      <c r="W100" s="304">
        <v>6.5872187392494813E-2</v>
      </c>
      <c r="X100" s="304">
        <v>8.784380485695871E-2</v>
      </c>
      <c r="Y100" s="304"/>
      <c r="Z100" s="304">
        <v>0.1337139203132722</v>
      </c>
      <c r="AA100" s="304">
        <v>0.15811803356437479</v>
      </c>
      <c r="AB100" s="304">
        <v>0.15243264817197708</v>
      </c>
      <c r="AC100" s="304"/>
      <c r="AD100" s="304">
        <v>0.1081110960835812</v>
      </c>
      <c r="AE100" s="304">
        <v>0.12434464082935995</v>
      </c>
      <c r="AF100" s="304">
        <v>5.4749756218272654E-2</v>
      </c>
      <c r="AG100" s="304"/>
      <c r="AH100" s="304">
        <v>0.12353858034373037</v>
      </c>
      <c r="AI100" s="304">
        <v>0.11847094142421147</v>
      </c>
      <c r="AJ100" s="304">
        <v>5.9319405450990223E-2</v>
      </c>
      <c r="AK100" s="304"/>
      <c r="AL100" s="304">
        <v>2.9521201824115779E-2</v>
      </c>
      <c r="AM100" s="304">
        <v>3.449360526757566E-2</v>
      </c>
      <c r="AN100" s="304">
        <v>4.6292106168130162E-2</v>
      </c>
    </row>
    <row r="101" spans="1:40" x14ac:dyDescent="0.2">
      <c r="A101" s="39" t="str">
        <f t="shared" si="80"/>
        <v>Elementary occupations</v>
      </c>
      <c r="B101" s="307">
        <f t="shared" si="82"/>
        <v>2.0554079501481146</v>
      </c>
      <c r="C101" s="307">
        <f t="shared" si="83"/>
        <v>1.8341507422369332</v>
      </c>
      <c r="D101" s="307">
        <f t="shared" si="84"/>
        <v>1.3928757991461955</v>
      </c>
      <c r="E101" s="307"/>
      <c r="F101" s="307">
        <v>1.4126631248822352E-3</v>
      </c>
      <c r="G101" s="307">
        <v>1.7999115735945867E-3</v>
      </c>
      <c r="H101" s="307">
        <v>1.7716084786677916E-3</v>
      </c>
      <c r="I101" s="307"/>
      <c r="J101" s="307">
        <v>2.4511509497189037E-2</v>
      </c>
      <c r="K101" s="307">
        <v>3.2473414014899241E-2</v>
      </c>
      <c r="L101" s="307">
        <v>4.866561574375753E-2</v>
      </c>
      <c r="M101" s="307"/>
      <c r="N101" s="307">
        <v>8.843954218604054E-2</v>
      </c>
      <c r="O101" s="307">
        <v>0.11026624498525982</v>
      </c>
      <c r="P101" s="307">
        <v>0.14067257963178867</v>
      </c>
      <c r="Q101" s="307"/>
      <c r="R101" s="307">
        <v>8.425372836152388E-2</v>
      </c>
      <c r="S101" s="307">
        <v>9.9792239231827326E-2</v>
      </c>
      <c r="T101" s="307">
        <v>0.12183551818862517</v>
      </c>
      <c r="U101" s="307"/>
      <c r="V101" s="307">
        <v>6.511968290826628E-2</v>
      </c>
      <c r="W101" s="307">
        <v>7.6707863062764378E-2</v>
      </c>
      <c r="X101" s="307">
        <v>9.2298478937835021E-2</v>
      </c>
      <c r="Y101" s="307"/>
      <c r="Z101" s="307">
        <v>0.39935116923995645</v>
      </c>
      <c r="AA101" s="307">
        <v>0.36584022742924821</v>
      </c>
      <c r="AB101" s="307">
        <v>0.30914860569027836</v>
      </c>
      <c r="AC101" s="307"/>
      <c r="AD101" s="307">
        <v>0.70584654772121258</v>
      </c>
      <c r="AE101" s="307">
        <v>0.71518771084175636</v>
      </c>
      <c r="AF101" s="307">
        <v>0.50989431672303009</v>
      </c>
      <c r="AG101" s="307"/>
      <c r="AH101" s="307">
        <v>0.51101312873233684</v>
      </c>
      <c r="AI101" s="307">
        <v>0.34496691583947364</v>
      </c>
      <c r="AJ101" s="307">
        <v>8.7857289049528553E-2</v>
      </c>
      <c r="AK101" s="307"/>
      <c r="AL101" s="307">
        <v>0.17545997837670702</v>
      </c>
      <c r="AM101" s="307">
        <v>8.7116215258109461E-2</v>
      </c>
      <c r="AN101" s="307">
        <v>8.0731786702684216E-2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Cumbria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Cumbria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Cumbria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Cumbria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Cumbria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Cumbria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Cumbria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Cumbria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Cumbria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0.15230188299636618</v>
      </c>
      <c r="C8" s="69">
        <v>0.18336068714160059</v>
      </c>
      <c r="D8" s="69">
        <v>0.22631866237985424</v>
      </c>
      <c r="E8" s="69">
        <v>0.24119032351345973</v>
      </c>
      <c r="F8" s="69">
        <v>0.30741048328917364</v>
      </c>
      <c r="G8" s="10"/>
      <c r="H8" s="69">
        <f>F8-D8</f>
        <v>8.1091820909319406E-2</v>
      </c>
      <c r="I8" s="69">
        <f>'RD T1'!E36</f>
        <v>0.14161194330091542</v>
      </c>
      <c r="J8" s="69">
        <f>SUM(H8:I8)</f>
        <v>0.22270376421023483</v>
      </c>
      <c r="L8" t="str">
        <f>A8</f>
        <v>11 Corporate managers and directors</v>
      </c>
      <c r="M8" s="69">
        <v>1.3022457737689537</v>
      </c>
      <c r="N8" s="69">
        <v>1.627634404938727</v>
      </c>
      <c r="O8" s="69">
        <v>1.8134742880298624</v>
      </c>
      <c r="P8" s="69">
        <v>1.9296636218535095</v>
      </c>
      <c r="Q8" s="69">
        <v>2.4572265177390014</v>
      </c>
      <c r="R8" s="10"/>
      <c r="S8" s="69">
        <f>Q8-O8</f>
        <v>0.64375222970913892</v>
      </c>
      <c r="T8" s="69">
        <f>'RD T1'!E65</f>
        <v>1.1567863068987483</v>
      </c>
      <c r="U8" s="69">
        <f>SUM(S8:T8)</f>
        <v>1.8005385366078872</v>
      </c>
      <c r="W8" t="str">
        <f>A8</f>
        <v>11 Corporate managers and directors</v>
      </c>
      <c r="X8" s="69">
        <v>3.5531773110281941</v>
      </c>
      <c r="Y8" s="69">
        <v>4.5832764095867216</v>
      </c>
      <c r="Z8" s="69">
        <v>4.5574027591547193</v>
      </c>
      <c r="AA8" s="69">
        <v>4.5470017929948101</v>
      </c>
      <c r="AB8" s="69">
        <v>5.5872509579487968</v>
      </c>
      <c r="AC8" s="69"/>
      <c r="AD8" s="69">
        <f>AB8-Z8</f>
        <v>1.0298481987940775</v>
      </c>
      <c r="AE8" s="69">
        <f>'RD T1'!E94</f>
        <v>2.762085123561572</v>
      </c>
      <c r="AF8" s="69">
        <f>SUM(AD8:AE8)</f>
        <v>3.7919333223556495</v>
      </c>
      <c r="AH8" t="str">
        <f>L8</f>
        <v>11 Corporate managers and directors</v>
      </c>
      <c r="AI8" s="69">
        <v>0.77667050127356585</v>
      </c>
      <c r="AJ8" s="69">
        <v>0.93997681135672428</v>
      </c>
      <c r="AK8" s="69">
        <v>0.94935096151412046</v>
      </c>
      <c r="AL8" s="69">
        <v>0.8952095354709072</v>
      </c>
      <c r="AM8" s="69">
        <v>1.0167044758683856</v>
      </c>
      <c r="AN8" s="69"/>
      <c r="AO8" s="69">
        <f>AM8-AK8</f>
        <v>6.7353514354265176E-2</v>
      </c>
      <c r="AP8" s="69">
        <f>'RD T1'!E123</f>
        <v>0.49058091720093744</v>
      </c>
      <c r="AQ8" s="69">
        <f>SUM(AO8:AP8)</f>
        <v>0.55793443155520261</v>
      </c>
      <c r="AS8" t="str">
        <f>W8</f>
        <v>11 Corporate managers and directors</v>
      </c>
      <c r="AT8" s="69">
        <v>1.1491848426942433</v>
      </c>
      <c r="AU8" s="69">
        <v>1.4206195113070841</v>
      </c>
      <c r="AV8" s="69">
        <v>1.4538714776868662</v>
      </c>
      <c r="AW8" s="69">
        <v>1.3509793493074458</v>
      </c>
      <c r="AX8" s="69">
        <v>1.59468957704835</v>
      </c>
      <c r="AY8" s="69"/>
      <c r="AZ8" s="69">
        <f>AX8-AV8</f>
        <v>0.14081809936148382</v>
      </c>
      <c r="BA8" s="69">
        <f>'RD T1'!E152</f>
        <v>0.73719940775352422</v>
      </c>
      <c r="BB8" s="69">
        <f>SUM(AZ8:BA8)</f>
        <v>0.87801750711500803</v>
      </c>
      <c r="BD8" t="str">
        <f>AH8</f>
        <v>11 Corporate managers and directors</v>
      </c>
      <c r="BE8" s="69">
        <v>2.8192608096555705</v>
      </c>
      <c r="BF8" s="69">
        <v>3.1026368307280654</v>
      </c>
      <c r="BG8" s="69">
        <v>3.1979205443257772</v>
      </c>
      <c r="BH8" s="69">
        <v>2.6801885784404886</v>
      </c>
      <c r="BI8" s="69">
        <v>2.6221748459098313</v>
      </c>
      <c r="BJ8" s="69"/>
      <c r="BK8" s="69">
        <f>BI8-BG8</f>
        <v>-0.57574569841594592</v>
      </c>
      <c r="BL8" s="69">
        <f>'RD T1'!E181</f>
        <v>1.1932047154543182</v>
      </c>
      <c r="BM8" s="69">
        <f>SUM(BK8:BL8)</f>
        <v>0.61745901703837225</v>
      </c>
      <c r="BO8" t="str">
        <f>AS8</f>
        <v>11 Corporate managers and directors</v>
      </c>
      <c r="BP8" s="69">
        <v>2.4911015378590529</v>
      </c>
      <c r="BQ8" s="69">
        <v>2.5729716058225893</v>
      </c>
      <c r="BR8" s="69">
        <v>2.5028433388193005</v>
      </c>
      <c r="BS8" s="69">
        <v>2.0684113257721144</v>
      </c>
      <c r="BT8" s="69">
        <v>1.7192325766755963</v>
      </c>
      <c r="BU8" s="69"/>
      <c r="BV8" s="69">
        <f>BT8-BR8</f>
        <v>-0.78361076214370429</v>
      </c>
      <c r="BW8" s="69">
        <f>'RD T1'!E210</f>
        <v>0.9020503264527564</v>
      </c>
      <c r="BX8" s="69">
        <f>SUM(BV8:BW8)</f>
        <v>0.11843956430905211</v>
      </c>
      <c r="BZ8" t="str">
        <f>BD8</f>
        <v>11 Corporate managers and directors</v>
      </c>
      <c r="CA8" s="69">
        <v>1.4553402626586718</v>
      </c>
      <c r="CB8" s="69">
        <v>1.6048701675841917</v>
      </c>
      <c r="CC8" s="69">
        <v>1.6712424383078932</v>
      </c>
      <c r="CD8" s="69">
        <v>1.3459644651218723</v>
      </c>
      <c r="CE8" s="69">
        <v>1.045960728399902</v>
      </c>
      <c r="CF8" s="69"/>
      <c r="CG8" s="69">
        <f>CE8-CC8</f>
        <v>-0.62528170990799126</v>
      </c>
      <c r="CH8" s="69">
        <f>'RD T1'!E239</f>
        <v>0.58624916948461259</v>
      </c>
      <c r="CI8" s="69">
        <f>SUM(CG8:CH8)</f>
        <v>-3.903254042337867E-2</v>
      </c>
      <c r="CK8" t="str">
        <f>BO8</f>
        <v>11 Corporate managers and directors</v>
      </c>
      <c r="CL8" s="69">
        <v>0.37579087125429311</v>
      </c>
      <c r="CM8" s="69">
        <v>0.34896114379567422</v>
      </c>
      <c r="CN8" s="69">
        <v>0.3993284630453634</v>
      </c>
      <c r="CO8" s="69">
        <v>0.35611670231920861</v>
      </c>
      <c r="CP8" s="69">
        <v>0.45718931389371315</v>
      </c>
      <c r="CQ8" s="69"/>
      <c r="CR8" s="69">
        <f>CP8-CN8</f>
        <v>5.7860850848349743E-2</v>
      </c>
      <c r="CS8" s="69">
        <f>'RD T1'!E268</f>
        <v>0.13225706038459908</v>
      </c>
      <c r="CT8" s="69">
        <f>SUM(CR8:CS8)</f>
        <v>0.19011791123294883</v>
      </c>
    </row>
    <row r="9" spans="1:98" x14ac:dyDescent="0.2">
      <c r="A9" s="10" t="str">
        <f>name!D5</f>
        <v>12 Other managers and proprietors</v>
      </c>
      <c r="B9" s="69">
        <v>7.2092413974151059E-2</v>
      </c>
      <c r="C9" s="69">
        <v>8.4507817431643206E-2</v>
      </c>
      <c r="D9" s="69">
        <v>9.5508646513770404E-2</v>
      </c>
      <c r="E9" s="69">
        <v>0.13549276313993103</v>
      </c>
      <c r="F9" s="69">
        <v>0.18601921895301005</v>
      </c>
      <c r="H9" s="69">
        <f t="shared" ref="H9:H32" si="26">F9-D9</f>
        <v>9.0510572439239642E-2</v>
      </c>
      <c r="I9" s="69">
        <f>'RD T1'!E37</f>
        <v>9.2360802814307127E-2</v>
      </c>
      <c r="J9" s="69">
        <f t="shared" ref="J9:J32" si="27">SUM(H9:I9)</f>
        <v>0.18287137525354677</v>
      </c>
      <c r="L9" t="str">
        <f t="shared" ref="L9:L32" si="28">A9</f>
        <v>12 Other managers and proprietors</v>
      </c>
      <c r="M9" s="69">
        <v>0.62099468899992072</v>
      </c>
      <c r="N9" s="69">
        <v>0.70083215790999742</v>
      </c>
      <c r="O9" s="69">
        <v>0.81147066633620912</v>
      </c>
      <c r="P9" s="69">
        <v>1.1495161754346912</v>
      </c>
      <c r="Q9" s="69">
        <v>1.6337755601566155</v>
      </c>
      <c r="S9" s="69">
        <f t="shared" ref="S9:S35" si="29">Q9-O9</f>
        <v>0.82230489382040639</v>
      </c>
      <c r="T9" s="69">
        <f>'RD T1'!E66</f>
        <v>0.78665600648193623</v>
      </c>
      <c r="U9" s="69">
        <f t="shared" ref="U9:U32" si="30">SUM(S9:T9)</f>
        <v>1.6089609003023426</v>
      </c>
      <c r="W9" t="str">
        <f t="shared" ref="W9:W32" si="31">A9</f>
        <v>12 Other managers and proprietors</v>
      </c>
      <c r="X9" s="69">
        <v>1.6395551230128487</v>
      </c>
      <c r="Y9" s="69">
        <v>1.9019979604527995</v>
      </c>
      <c r="Z9" s="69">
        <v>1.9900533813866079</v>
      </c>
      <c r="AA9" s="69">
        <v>2.7072980148295986</v>
      </c>
      <c r="AB9" s="69">
        <v>3.7784926650418389</v>
      </c>
      <c r="AC9" s="69"/>
      <c r="AD9" s="69">
        <f t="shared" ref="AD9:AD32" si="32">AB9-Z9</f>
        <v>1.788439283655231</v>
      </c>
      <c r="AE9" s="69">
        <f>'RD T1'!E95</f>
        <v>1.8439397920054543</v>
      </c>
      <c r="AF9" s="69">
        <f t="shared" ref="AF9:AF32" si="33">SUM(AD9:AE9)</f>
        <v>3.6323790756606851</v>
      </c>
      <c r="AH9" t="str">
        <f t="shared" ref="AH9:AH32" si="34">L9</f>
        <v>12 Other managers and proprietors</v>
      </c>
      <c r="AI9" s="69">
        <v>0.48316690728064793</v>
      </c>
      <c r="AJ9" s="69">
        <v>0.52388709803793287</v>
      </c>
      <c r="AK9" s="69">
        <v>0.59427343173547265</v>
      </c>
      <c r="AL9" s="69">
        <v>0.75341906077387377</v>
      </c>
      <c r="AM9" s="69">
        <v>1.0038559468580175</v>
      </c>
      <c r="AN9" s="69"/>
      <c r="AO9" s="69">
        <f t="shared" ref="AO9:AO32" si="35">AM9-AK9</f>
        <v>0.40958251512254484</v>
      </c>
      <c r="AP9" s="69">
        <f>'RD T1'!E124</f>
        <v>0.50668046779030051</v>
      </c>
      <c r="AQ9" s="69">
        <f t="shared" ref="AQ9:AQ32" si="36">SUM(AO9:AP9)</f>
        <v>0.91626298291284536</v>
      </c>
      <c r="AS9" t="str">
        <f t="shared" ref="AS9:AS32" si="37">W9</f>
        <v>12 Other managers and proprietors</v>
      </c>
      <c r="AT9" s="69">
        <v>0.54196561839601676</v>
      </c>
      <c r="AU9" s="69">
        <v>0.6152725146905198</v>
      </c>
      <c r="AV9" s="69">
        <v>0.63673094877158565</v>
      </c>
      <c r="AW9" s="69">
        <v>0.81695982724205429</v>
      </c>
      <c r="AX9" s="69">
        <v>1.0384350222761893</v>
      </c>
      <c r="AY9" s="69"/>
      <c r="AZ9" s="69">
        <f t="shared" ref="AZ9:AZ32" si="38">AX9-AV9</f>
        <v>0.40170407350460369</v>
      </c>
      <c r="BA9" s="69">
        <f>'RD T1'!E153</f>
        <v>0.51536544865119138</v>
      </c>
      <c r="BB9" s="69">
        <f t="shared" ref="BB9:BB32" si="39">SUM(AZ9:BA9)</f>
        <v>0.91706952215579507</v>
      </c>
      <c r="BD9" t="str">
        <f t="shared" ref="BD9:BD32" si="40">AH9</f>
        <v>12 Other managers and proprietors</v>
      </c>
      <c r="BE9" s="69">
        <v>1.7597277817956747</v>
      </c>
      <c r="BF9" s="69">
        <v>1.600969774137879</v>
      </c>
      <c r="BG9" s="69">
        <v>1.7018258720927641</v>
      </c>
      <c r="BH9" s="69">
        <v>1.8231448601524569</v>
      </c>
      <c r="BI9" s="69">
        <v>1.9123690315345812</v>
      </c>
      <c r="BJ9" s="69"/>
      <c r="BK9" s="69">
        <f t="shared" ref="BK9:BK32" si="41">BI9-BG9</f>
        <v>0.21054315944181701</v>
      </c>
      <c r="BL9" s="69">
        <f>'RD T1'!E182</f>
        <v>0.89977811256115392</v>
      </c>
      <c r="BM9" s="69">
        <f t="shared" ref="BM9:BM32" si="42">SUM(BK9:BL9)</f>
        <v>1.1103212720029709</v>
      </c>
      <c r="BO9" t="str">
        <f t="shared" ref="BO9:BO32" si="43">AS9</f>
        <v>12 Other managers and proprietors</v>
      </c>
      <c r="BP9" s="69">
        <v>1.8065587523329347</v>
      </c>
      <c r="BQ9" s="69">
        <v>1.7313054703614337</v>
      </c>
      <c r="BR9" s="69">
        <v>1.7649795314256898</v>
      </c>
      <c r="BS9" s="69">
        <v>2.0671718459822048</v>
      </c>
      <c r="BT9" s="69">
        <v>1.9439198657306356</v>
      </c>
      <c r="BU9" s="69"/>
      <c r="BV9" s="69">
        <f t="shared" ref="BV9:BV32" si="44">BT9-BR9</f>
        <v>0.17894033430494583</v>
      </c>
      <c r="BW9" s="69">
        <f>'RD T1'!E211</f>
        <v>1.0491728271715715</v>
      </c>
      <c r="BX9" s="69">
        <f t="shared" ref="BX9:BX32" si="45">SUM(BV9:BW9)</f>
        <v>1.2281131614765173</v>
      </c>
      <c r="BZ9" t="str">
        <f t="shared" ref="BZ9:BZ32" si="46">BD9</f>
        <v>12 Other managers and proprietors</v>
      </c>
      <c r="CA9" s="69">
        <v>1.1253790975589071</v>
      </c>
      <c r="CB9" s="69">
        <v>1.0776264381244229</v>
      </c>
      <c r="CC9" s="69">
        <v>1.1520302542976466</v>
      </c>
      <c r="CD9" s="69">
        <v>1.1708029429203872</v>
      </c>
      <c r="CE9" s="69">
        <v>0.88161469776334822</v>
      </c>
      <c r="CF9" s="69"/>
      <c r="CG9" s="69">
        <f t="shared" ref="CG9:CG32" si="47">CE9-CC9</f>
        <v>-0.27041555653429838</v>
      </c>
      <c r="CH9" s="69">
        <f>'RD T1'!E240</f>
        <v>0.52899288280266155</v>
      </c>
      <c r="CI9" s="69">
        <f t="shared" ref="CI9:CI32" si="48">SUM(CG9:CH9)</f>
        <v>0.25857732626836316</v>
      </c>
      <c r="CK9" t="str">
        <f t="shared" ref="CK9:CK32" si="49">BO9</f>
        <v>12 Other managers and proprietors</v>
      </c>
      <c r="CL9" s="69">
        <v>0.51970066166369377</v>
      </c>
      <c r="CM9" s="69">
        <v>0.38667073005128477</v>
      </c>
      <c r="CN9" s="69">
        <v>0.46112703733939958</v>
      </c>
      <c r="CO9" s="69">
        <v>0.57762718093157039</v>
      </c>
      <c r="CP9" s="69">
        <v>0.74816719820557653</v>
      </c>
      <c r="CQ9" s="69"/>
      <c r="CR9" s="69">
        <f t="shared" ref="CR9:CR32" si="50">CP9-CN9</f>
        <v>0.28704016086617695</v>
      </c>
      <c r="CS9" s="69">
        <f>'RD T1'!E269</f>
        <v>0.24233129219919547</v>
      </c>
      <c r="CT9" s="69">
        <f t="shared" ref="CT9:CT32" si="51">SUM(CR9:CS9)</f>
        <v>0.52937145306537237</v>
      </c>
    </row>
    <row r="10" spans="1:98" x14ac:dyDescent="0.2">
      <c r="A10" s="10" t="str">
        <f>name!D6</f>
        <v>21 Science, research, engineering and technology professionals</v>
      </c>
      <c r="B10" s="69">
        <v>0.57647393677168135</v>
      </c>
      <c r="C10" s="69">
        <v>0.66223754314434702</v>
      </c>
      <c r="D10" s="69">
        <v>0.75987384493824817</v>
      </c>
      <c r="E10" s="69">
        <v>0.89058385459444867</v>
      </c>
      <c r="F10" s="69">
        <v>1.1110676760393763</v>
      </c>
      <c r="G10" s="11"/>
      <c r="H10" s="69">
        <f t="shared" si="26"/>
        <v>0.35119383110112812</v>
      </c>
      <c r="I10" s="69">
        <f>'RD T1'!E38</f>
        <v>0.36956840002296665</v>
      </c>
      <c r="J10" s="69">
        <f t="shared" si="27"/>
        <v>0.72076223112409477</v>
      </c>
      <c r="L10" t="str">
        <f t="shared" si="28"/>
        <v>21 Science, research, engineering and technology professionals</v>
      </c>
      <c r="M10" s="69">
        <v>1.8528668752121022</v>
      </c>
      <c r="N10" s="69">
        <v>2.1797843342819427</v>
      </c>
      <c r="O10" s="69">
        <v>2.5064851679874351</v>
      </c>
      <c r="P10" s="69">
        <v>3.0145037600755709</v>
      </c>
      <c r="Q10" s="69">
        <v>3.8755247486804842</v>
      </c>
      <c r="R10" s="11"/>
      <c r="S10" s="69">
        <f t="shared" si="29"/>
        <v>1.3690395806930491</v>
      </c>
      <c r="T10" s="69">
        <f>'RD T1'!E67</f>
        <v>1.3560898388051499</v>
      </c>
      <c r="U10" s="69">
        <f t="shared" si="30"/>
        <v>2.7251294194981988</v>
      </c>
      <c r="W10" t="str">
        <f t="shared" si="31"/>
        <v>21 Science, research, engineering and technology professionals</v>
      </c>
      <c r="X10" s="69">
        <v>3.9132438236961624</v>
      </c>
      <c r="Y10" s="69">
        <v>4.7012588276987044</v>
      </c>
      <c r="Z10" s="69">
        <v>4.6481288038780635</v>
      </c>
      <c r="AA10" s="69">
        <v>4.8968941551860423</v>
      </c>
      <c r="AB10" s="69">
        <v>5.6076094750375134</v>
      </c>
      <c r="AC10" s="69"/>
      <c r="AD10" s="69">
        <f t="shared" si="32"/>
        <v>0.9594806711594499</v>
      </c>
      <c r="AE10" s="69">
        <f>'RD T1'!E96</f>
        <v>1.9562636149833796</v>
      </c>
      <c r="AF10" s="69">
        <f t="shared" si="33"/>
        <v>2.9157442861428295</v>
      </c>
      <c r="AH10" t="str">
        <f t="shared" si="34"/>
        <v>21 Science, research, engineering and technology professionals</v>
      </c>
      <c r="AI10" s="69">
        <v>0.4341205606439526</v>
      </c>
      <c r="AJ10" s="69">
        <v>0.49104536322194425</v>
      </c>
      <c r="AK10" s="69">
        <v>0.50490625947573575</v>
      </c>
      <c r="AL10" s="69">
        <v>0.50765957613075918</v>
      </c>
      <c r="AM10" s="69">
        <v>0.57171438372697958</v>
      </c>
      <c r="AN10" s="69"/>
      <c r="AO10" s="69">
        <f t="shared" si="35"/>
        <v>6.6808124251243828E-2</v>
      </c>
      <c r="AP10" s="69">
        <f>'RD T1'!E125</f>
        <v>0.19872826325189885</v>
      </c>
      <c r="AQ10" s="69">
        <f t="shared" si="36"/>
        <v>0.26553638750314268</v>
      </c>
      <c r="AS10" t="str">
        <f t="shared" si="37"/>
        <v>21 Science, research, engineering and technology professionals</v>
      </c>
      <c r="AT10" s="69">
        <v>1.3634229816446584</v>
      </c>
      <c r="AU10" s="69">
        <v>1.5920845608679524</v>
      </c>
      <c r="AV10" s="69">
        <v>1.5706194821419148</v>
      </c>
      <c r="AW10" s="69">
        <v>1.5068392575095861</v>
      </c>
      <c r="AX10" s="69">
        <v>1.6303283346510089</v>
      </c>
      <c r="AY10" s="69"/>
      <c r="AZ10" s="69">
        <f t="shared" si="38"/>
        <v>5.9708852509094079E-2</v>
      </c>
      <c r="BA10" s="69">
        <f>'RD T1'!E154</f>
        <v>0.51223154821936068</v>
      </c>
      <c r="BB10" s="69">
        <f t="shared" si="39"/>
        <v>0.57194040072845476</v>
      </c>
      <c r="BD10" t="str">
        <f t="shared" si="40"/>
        <v>21 Science, research, engineering and technology professionals</v>
      </c>
      <c r="BE10" s="69">
        <v>2.0692170293096659</v>
      </c>
      <c r="BF10" s="69">
        <v>2.1341100281491916</v>
      </c>
      <c r="BG10" s="69">
        <v>2.1506066134439417</v>
      </c>
      <c r="BH10" s="69">
        <v>1.9061165665000837</v>
      </c>
      <c r="BI10" s="69">
        <v>1.5880778979106904</v>
      </c>
      <c r="BJ10" s="69"/>
      <c r="BK10" s="69">
        <f t="shared" si="41"/>
        <v>-0.56252871553325123</v>
      </c>
      <c r="BL10" s="69">
        <f>'RD T1'!E183</f>
        <v>0.53242170008236478</v>
      </c>
      <c r="BM10" s="69">
        <f t="shared" si="42"/>
        <v>-3.0107015450886454E-2</v>
      </c>
      <c r="BO10" t="str">
        <f t="shared" si="43"/>
        <v>21 Science, research, engineering and technology professionals</v>
      </c>
      <c r="BP10" s="69">
        <v>1.522363666366821</v>
      </c>
      <c r="BQ10" s="69">
        <v>1.5297561006034954</v>
      </c>
      <c r="BR10" s="69">
        <v>1.5315253630462964</v>
      </c>
      <c r="BS10" s="69">
        <v>1.4434126825979279</v>
      </c>
      <c r="BT10" s="69">
        <v>1.2497114531884734</v>
      </c>
      <c r="BU10" s="69"/>
      <c r="BV10" s="69">
        <f t="shared" si="44"/>
        <v>-0.28181390985782295</v>
      </c>
      <c r="BW10" s="69">
        <f>'RD T1'!E212</f>
        <v>0.46668584242930478</v>
      </c>
      <c r="BX10" s="69">
        <f t="shared" si="45"/>
        <v>0.18487193257148182</v>
      </c>
      <c r="BZ10" t="str">
        <f t="shared" si="46"/>
        <v>21 Science, research, engineering and technology professionals</v>
      </c>
      <c r="CA10" s="69">
        <v>0.75870328587066493</v>
      </c>
      <c r="CB10" s="69">
        <v>0.83889258028699665</v>
      </c>
      <c r="CC10" s="69">
        <v>0.86196744267506253</v>
      </c>
      <c r="CD10" s="69">
        <v>0.75370858882986658</v>
      </c>
      <c r="CE10" s="69">
        <v>0.57048533216850739</v>
      </c>
      <c r="CF10" s="69"/>
      <c r="CG10" s="69">
        <f t="shared" si="47"/>
        <v>-0.29148211050655515</v>
      </c>
      <c r="CH10" s="69">
        <f>'RD T1'!E241</f>
        <v>0.2243686722158803</v>
      </c>
      <c r="CI10" s="69">
        <f t="shared" si="48"/>
        <v>-6.7113438290674843E-2</v>
      </c>
      <c r="CK10" t="str">
        <f t="shared" si="49"/>
        <v>21 Science, research, engineering and technology professionals</v>
      </c>
      <c r="CL10" s="69">
        <v>0.17106596438349622</v>
      </c>
      <c r="CM10" s="69">
        <v>0.15730108227439157</v>
      </c>
      <c r="CN10" s="69">
        <v>0.18821378863985447</v>
      </c>
      <c r="CO10" s="69">
        <v>0.24124057947785046</v>
      </c>
      <c r="CP10" s="69">
        <v>0.30818637334016658</v>
      </c>
      <c r="CQ10" s="69"/>
      <c r="CR10" s="69">
        <f t="shared" si="50"/>
        <v>0.11997258470031211</v>
      </c>
      <c r="CS10" s="69">
        <f>'RD T1'!E270</f>
        <v>8.0604373428853321E-2</v>
      </c>
      <c r="CT10" s="69">
        <f t="shared" si="51"/>
        <v>0.20057695812916543</v>
      </c>
    </row>
    <row r="11" spans="1:98" x14ac:dyDescent="0.2">
      <c r="A11" s="10" t="str">
        <f>name!D7</f>
        <v>22 Health professionals</v>
      </c>
      <c r="B11" s="69">
        <v>0.60664270235579554</v>
      </c>
      <c r="C11" s="69">
        <v>0.66883970794514847</v>
      </c>
      <c r="D11" s="69">
        <v>0.74942944737525907</v>
      </c>
      <c r="E11" s="69">
        <v>0.943760645419778</v>
      </c>
      <c r="F11" s="69">
        <v>1.2470961639217981</v>
      </c>
      <c r="G11" s="11"/>
      <c r="H11" s="69">
        <f t="shared" si="26"/>
        <v>0.49766671654653905</v>
      </c>
      <c r="I11" s="69">
        <f>'RD T1'!E39</f>
        <v>0.51014416451502487</v>
      </c>
      <c r="J11" s="69">
        <f t="shared" si="27"/>
        <v>1.0078108810615638</v>
      </c>
      <c r="L11" t="str">
        <f t="shared" si="28"/>
        <v>22 Health professionals</v>
      </c>
      <c r="M11" s="69">
        <v>1.6767132291410083</v>
      </c>
      <c r="N11" s="69">
        <v>1.896200060687909</v>
      </c>
      <c r="O11" s="69">
        <v>2.1065955142409374</v>
      </c>
      <c r="P11" s="69">
        <v>2.5778278756863324</v>
      </c>
      <c r="Q11" s="69">
        <v>3.3668617539810346</v>
      </c>
      <c r="R11" s="11"/>
      <c r="S11" s="69">
        <f t="shared" si="29"/>
        <v>1.2602662397400972</v>
      </c>
      <c r="T11" s="69">
        <f>'RD T1'!E68</f>
        <v>1.4594875966543168</v>
      </c>
      <c r="U11" s="69">
        <f t="shared" si="30"/>
        <v>2.719753836394414</v>
      </c>
      <c r="W11" t="str">
        <f t="shared" si="31"/>
        <v>22 Health professionals</v>
      </c>
      <c r="X11" s="69">
        <v>3.8180512861807734</v>
      </c>
      <c r="Y11" s="69">
        <v>4.3757088302022842</v>
      </c>
      <c r="Z11" s="69">
        <v>4.3498304438546675</v>
      </c>
      <c r="AA11" s="69">
        <v>5.0906976543106621</v>
      </c>
      <c r="AB11" s="69">
        <v>6.057060138197075</v>
      </c>
      <c r="AC11" s="69"/>
      <c r="AD11" s="69">
        <f t="shared" si="32"/>
        <v>1.7072296943424075</v>
      </c>
      <c r="AE11" s="69">
        <f>'RD T1'!E97</f>
        <v>2.9897833541990591</v>
      </c>
      <c r="AF11" s="69">
        <f t="shared" si="33"/>
        <v>4.6970130485414661</v>
      </c>
      <c r="AH11" t="str">
        <f t="shared" si="34"/>
        <v>22 Health professionals</v>
      </c>
      <c r="AI11" s="69">
        <v>2.0573163964656436</v>
      </c>
      <c r="AJ11" s="69">
        <v>1.5720987518491805</v>
      </c>
      <c r="AK11" s="69">
        <v>1.3838166550295969</v>
      </c>
      <c r="AL11" s="69">
        <v>0.83011440380898227</v>
      </c>
      <c r="AM11" s="69">
        <v>0.29371540021608916</v>
      </c>
      <c r="AN11" s="69"/>
      <c r="AO11" s="69">
        <f t="shared" si="35"/>
        <v>-1.0901012548135078</v>
      </c>
      <c r="AP11" s="69">
        <f>'RD T1'!E126</f>
        <v>0.26406385192735526</v>
      </c>
      <c r="AQ11" s="69">
        <f t="shared" si="36"/>
        <v>-0.82603740288615257</v>
      </c>
      <c r="AS11" t="str">
        <f t="shared" si="37"/>
        <v>22 Health professionals</v>
      </c>
      <c r="AT11" s="69">
        <v>0.22884682500740752</v>
      </c>
      <c r="AU11" s="69">
        <v>0.26910468119409375</v>
      </c>
      <c r="AV11" s="69">
        <v>0.27835866738474546</v>
      </c>
      <c r="AW11" s="69">
        <v>0.31061019301452081</v>
      </c>
      <c r="AX11" s="69">
        <v>0.37783443851951448</v>
      </c>
      <c r="AY11" s="69"/>
      <c r="AZ11" s="69">
        <f t="shared" si="38"/>
        <v>9.947577113476902E-2</v>
      </c>
      <c r="BA11" s="69">
        <f>'RD T1'!E155</f>
        <v>0.15992809389744436</v>
      </c>
      <c r="BB11" s="69">
        <f t="shared" si="39"/>
        <v>0.25940386503221335</v>
      </c>
      <c r="BD11" t="str">
        <f t="shared" si="40"/>
        <v>22 Health professionals</v>
      </c>
      <c r="BE11" s="69">
        <v>0.91084723229060482</v>
      </c>
      <c r="BF11" s="69">
        <v>1.1227303738712151</v>
      </c>
      <c r="BG11" s="69">
        <v>1.1878509768114287</v>
      </c>
      <c r="BH11" s="69">
        <v>1.2698048648871652</v>
      </c>
      <c r="BI11" s="69">
        <v>1.4051362910478566</v>
      </c>
      <c r="BJ11" s="69"/>
      <c r="BK11" s="69">
        <f t="shared" si="41"/>
        <v>0.21728531423642794</v>
      </c>
      <c r="BL11" s="69">
        <f>'RD T1'!E184</f>
        <v>0.69820940869774306</v>
      </c>
      <c r="BM11" s="69">
        <f t="shared" si="42"/>
        <v>0.915494722934171</v>
      </c>
      <c r="BO11" t="str">
        <f t="shared" si="43"/>
        <v>22 Health professionals</v>
      </c>
      <c r="BP11" s="69">
        <v>0.71780684866535305</v>
      </c>
      <c r="BQ11" s="69">
        <v>0.81060308697634986</v>
      </c>
      <c r="BR11" s="69">
        <v>0.77192693033468474</v>
      </c>
      <c r="BS11" s="69">
        <v>0.79963578204850383</v>
      </c>
      <c r="BT11" s="69">
        <v>0.64458624412825283</v>
      </c>
      <c r="BU11" s="69"/>
      <c r="BV11" s="69">
        <f t="shared" si="44"/>
        <v>-0.12734068620643191</v>
      </c>
      <c r="BW11" s="69">
        <f>'RD T1'!E213</f>
        <v>0.33751956819706913</v>
      </c>
      <c r="BX11" s="69">
        <f t="shared" si="45"/>
        <v>0.21017888199063722</v>
      </c>
      <c r="BZ11" t="str">
        <f t="shared" si="46"/>
        <v>22 Health professionals</v>
      </c>
      <c r="CA11" s="69">
        <v>0.41749408485949935</v>
      </c>
      <c r="CB11" s="69">
        <v>0.47402777490333714</v>
      </c>
      <c r="CC11" s="69">
        <v>0.44766546521789097</v>
      </c>
      <c r="CD11" s="69">
        <v>0.42751926217283176</v>
      </c>
      <c r="CE11" s="69">
        <v>0.30497167411070475</v>
      </c>
      <c r="CF11" s="69"/>
      <c r="CG11" s="69">
        <f t="shared" si="47"/>
        <v>-0.14269379110718622</v>
      </c>
      <c r="CH11" s="69">
        <f>'RD T1'!E242</f>
        <v>0.17644649542473612</v>
      </c>
      <c r="CI11" s="69">
        <f t="shared" si="48"/>
        <v>3.3752704317549898E-2</v>
      </c>
      <c r="CK11" t="str">
        <f t="shared" si="49"/>
        <v>22 Health professionals</v>
      </c>
      <c r="CL11" s="69">
        <v>5.8931958655062969E-2</v>
      </c>
      <c r="CM11" s="69">
        <v>6.1994813846561123E-2</v>
      </c>
      <c r="CN11" s="69">
        <v>8.0626453958834804E-2</v>
      </c>
      <c r="CO11" s="69">
        <v>0.10565372601605426</v>
      </c>
      <c r="CP11" s="69">
        <v>0.1725187058749123</v>
      </c>
      <c r="CQ11" s="69"/>
      <c r="CR11" s="69">
        <f t="shared" si="50"/>
        <v>9.18922519160775E-2</v>
      </c>
      <c r="CS11" s="69">
        <f>'RD T1'!E271</f>
        <v>4.7395713847436828E-2</v>
      </c>
      <c r="CT11" s="69">
        <f t="shared" si="51"/>
        <v>0.13928796576351432</v>
      </c>
    </row>
    <row r="12" spans="1:98" x14ac:dyDescent="0.2">
      <c r="A12" s="10" t="str">
        <f>name!D8</f>
        <v>23 Teaching and other educational professionals</v>
      </c>
      <c r="B12" s="69">
        <v>0.99117467480229415</v>
      </c>
      <c r="C12" s="69">
        <v>0.96047760653226932</v>
      </c>
      <c r="D12" s="69">
        <v>1.0511998217494449</v>
      </c>
      <c r="E12" s="69">
        <v>1.2641676649220959</v>
      </c>
      <c r="F12" s="69">
        <v>1.6006241670880912</v>
      </c>
      <c r="G12" s="11"/>
      <c r="H12" s="69">
        <f t="shared" si="26"/>
        <v>0.54942434533864626</v>
      </c>
      <c r="I12" s="69">
        <f>'RD T1'!E40</f>
        <v>0.67208735739033909</v>
      </c>
      <c r="J12" s="69">
        <f t="shared" si="27"/>
        <v>1.2215117027289852</v>
      </c>
      <c r="L12" t="str">
        <f t="shared" si="28"/>
        <v>23 Teaching and other educational professionals</v>
      </c>
      <c r="M12" s="69">
        <v>5.4736374120039075</v>
      </c>
      <c r="N12" s="69">
        <v>5.2803375426169659</v>
      </c>
      <c r="O12" s="69">
        <v>5.8526266949043659</v>
      </c>
      <c r="P12" s="69">
        <v>6.9937583515225228</v>
      </c>
      <c r="Q12" s="69">
        <v>8.8807962357996502</v>
      </c>
      <c r="R12" s="11"/>
      <c r="S12" s="69">
        <f t="shared" si="29"/>
        <v>3.0281695408952842</v>
      </c>
      <c r="T12" s="69">
        <f>'RD T1'!E69</f>
        <v>3.8617309592804525</v>
      </c>
      <c r="U12" s="69">
        <f t="shared" si="30"/>
        <v>6.8899005001757363</v>
      </c>
      <c r="W12" t="str">
        <f t="shared" si="31"/>
        <v>23 Teaching and other educational professionals</v>
      </c>
      <c r="X12" s="69">
        <v>3.8943223601886165</v>
      </c>
      <c r="Y12" s="69">
        <v>3.2874606791488525</v>
      </c>
      <c r="Z12" s="69">
        <v>3.2537943358010764</v>
      </c>
      <c r="AA12" s="69">
        <v>3.0873528036971312</v>
      </c>
      <c r="AB12" s="69">
        <v>2.6459704016254926</v>
      </c>
      <c r="AC12" s="69"/>
      <c r="AD12" s="69">
        <f t="shared" si="32"/>
        <v>-0.60782393417558378</v>
      </c>
      <c r="AE12" s="69">
        <f>'RD T1'!E98</f>
        <v>1.5211128324506518</v>
      </c>
      <c r="AF12" s="69">
        <f t="shared" si="33"/>
        <v>0.91328889827506798</v>
      </c>
      <c r="AH12" t="str">
        <f t="shared" si="34"/>
        <v>23 Teaching and other educational professionals</v>
      </c>
      <c r="AI12" s="69">
        <v>0.50525324271272554</v>
      </c>
      <c r="AJ12" s="69">
        <v>0.31700454335935929</v>
      </c>
      <c r="AK12" s="69">
        <v>0.29235695991261856</v>
      </c>
      <c r="AL12" s="69">
        <v>0.2351318956736678</v>
      </c>
      <c r="AM12" s="69">
        <v>0.2569517036391078</v>
      </c>
      <c r="AN12" s="69"/>
      <c r="AO12" s="69">
        <f t="shared" si="35"/>
        <v>-3.5405256273510766E-2</v>
      </c>
      <c r="AP12" s="69">
        <f>'RD T1'!E127</f>
        <v>7.6733324162391148E-2</v>
      </c>
      <c r="AQ12" s="69">
        <f t="shared" si="36"/>
        <v>4.1328067888880382E-2</v>
      </c>
      <c r="AS12" t="str">
        <f t="shared" si="37"/>
        <v>23 Teaching and other educational professionals</v>
      </c>
      <c r="AT12" s="69">
        <v>0.13476965560283308</v>
      </c>
      <c r="AU12" s="69">
        <v>0.13950207648876159</v>
      </c>
      <c r="AV12" s="69">
        <v>0.13472432321775693</v>
      </c>
      <c r="AW12" s="69">
        <v>0.12257438581952006</v>
      </c>
      <c r="AX12" s="69">
        <v>0.11887749550016734</v>
      </c>
      <c r="AY12" s="69"/>
      <c r="AZ12" s="69">
        <f t="shared" si="38"/>
        <v>-1.5846827717589593E-2</v>
      </c>
      <c r="BA12" s="69">
        <f>'RD T1'!E156</f>
        <v>5.9429513023988204E-2</v>
      </c>
      <c r="BB12" s="69">
        <f t="shared" si="39"/>
        <v>4.3582685306398611E-2</v>
      </c>
      <c r="BD12" t="str">
        <f t="shared" si="40"/>
        <v>23 Teaching and other educational professionals</v>
      </c>
      <c r="BE12" s="69">
        <v>0.63339677031528807</v>
      </c>
      <c r="BF12" s="69">
        <v>0.6281194216849465</v>
      </c>
      <c r="BG12" s="69">
        <v>0.70820151282792332</v>
      </c>
      <c r="BH12" s="69">
        <v>0.71390225825677112</v>
      </c>
      <c r="BI12" s="69">
        <v>0.80327957738350109</v>
      </c>
      <c r="BJ12" s="69"/>
      <c r="BK12" s="69">
        <f t="shared" si="41"/>
        <v>9.5078064555577768E-2</v>
      </c>
      <c r="BL12" s="69">
        <f>'RD T1'!E185</f>
        <v>0.32291773376818012</v>
      </c>
      <c r="BM12" s="69">
        <f t="shared" si="42"/>
        <v>0.41799579832375788</v>
      </c>
      <c r="BO12" t="str">
        <f t="shared" si="43"/>
        <v>23 Teaching and other educational professionals</v>
      </c>
      <c r="BP12" s="69">
        <v>0.43114201352207188</v>
      </c>
      <c r="BQ12" s="69">
        <v>0.41432190128542012</v>
      </c>
      <c r="BR12" s="69">
        <v>0.41131234889820489</v>
      </c>
      <c r="BS12" s="69">
        <v>0.40638064282828135</v>
      </c>
      <c r="BT12" s="69">
        <v>0.36271087924209167</v>
      </c>
      <c r="BU12" s="69"/>
      <c r="BV12" s="69">
        <f t="shared" si="44"/>
        <v>-4.8601469656113228E-2</v>
      </c>
      <c r="BW12" s="69">
        <f>'RD T1'!E214</f>
        <v>0.17873070499149044</v>
      </c>
      <c r="BX12" s="69">
        <f t="shared" si="45"/>
        <v>0.13012923533537721</v>
      </c>
      <c r="BZ12" t="str">
        <f t="shared" si="46"/>
        <v>23 Teaching and other educational professionals</v>
      </c>
      <c r="CA12" s="69">
        <v>0.32225000335557469</v>
      </c>
      <c r="CB12" s="69">
        <v>0.31058343502151037</v>
      </c>
      <c r="CC12" s="69">
        <v>0.33019382095642658</v>
      </c>
      <c r="CD12" s="69">
        <v>0.30755992881501309</v>
      </c>
      <c r="CE12" s="69">
        <v>0.24245693611708691</v>
      </c>
      <c r="CF12" s="69"/>
      <c r="CG12" s="69">
        <f t="shared" si="47"/>
        <v>-8.7736884839339668E-2</v>
      </c>
      <c r="CH12" s="69">
        <f>'RD T1'!E243</f>
        <v>0.12935649926418111</v>
      </c>
      <c r="CI12" s="69">
        <f t="shared" si="48"/>
        <v>4.1619614424841439E-2</v>
      </c>
      <c r="CK12" t="str">
        <f t="shared" si="49"/>
        <v>23 Teaching and other educational professionals</v>
      </c>
      <c r="CL12" s="69">
        <v>8.3031493838645845E-2</v>
      </c>
      <c r="CM12" s="69">
        <v>7.5127343062896396E-2</v>
      </c>
      <c r="CN12" s="69">
        <v>0.11293474437781198</v>
      </c>
      <c r="CO12" s="69">
        <v>0.13847739359648892</v>
      </c>
      <c r="CP12" s="69">
        <v>0.17628727296960686</v>
      </c>
      <c r="CQ12" s="69"/>
      <c r="CR12" s="69">
        <f t="shared" si="50"/>
        <v>6.3352528591794882E-2</v>
      </c>
      <c r="CS12" s="69">
        <f>'RD T1'!E272</f>
        <v>5.8506135837160821E-2</v>
      </c>
      <c r="CT12" s="69">
        <f t="shared" si="51"/>
        <v>0.12185866442895571</v>
      </c>
    </row>
    <row r="13" spans="1:98" x14ac:dyDescent="0.2">
      <c r="A13" s="10" t="str">
        <f>name!D9</f>
        <v>24 Business, media and public service professionals</v>
      </c>
      <c r="B13" s="69">
        <v>0.16581501650389036</v>
      </c>
      <c r="C13" s="69">
        <v>0.20418926291162645</v>
      </c>
      <c r="D13" s="69">
        <v>0.24484813067815853</v>
      </c>
      <c r="E13" s="69">
        <v>0.31293489203535663</v>
      </c>
      <c r="F13" s="69">
        <v>0.4116192791452325</v>
      </c>
      <c r="G13" s="11"/>
      <c r="H13" s="69">
        <f t="shared" si="26"/>
        <v>0.16677114846707397</v>
      </c>
      <c r="I13" s="69">
        <f>'RD T1'!E41</f>
        <v>0.17370060686146943</v>
      </c>
      <c r="J13" s="69">
        <f t="shared" si="27"/>
        <v>0.3404717553285434</v>
      </c>
      <c r="L13" t="str">
        <f t="shared" si="28"/>
        <v>24 Business, media and public service professionals</v>
      </c>
      <c r="M13" s="69">
        <v>2.0505316748336186</v>
      </c>
      <c r="N13" s="69">
        <v>2.5178220885519154</v>
      </c>
      <c r="O13" s="69">
        <v>2.9395475388600367</v>
      </c>
      <c r="P13" s="69">
        <v>3.5814051244739509</v>
      </c>
      <c r="Q13" s="69">
        <v>4.584717964465816</v>
      </c>
      <c r="R13" s="11"/>
      <c r="S13" s="69">
        <f t="shared" si="29"/>
        <v>1.6451704256057793</v>
      </c>
      <c r="T13" s="69">
        <f>'RD T1'!E70</f>
        <v>1.9615912158973798</v>
      </c>
      <c r="U13" s="69">
        <f t="shared" si="30"/>
        <v>3.6067616415031591</v>
      </c>
      <c r="W13" t="str">
        <f t="shared" si="31"/>
        <v>24 Business, media and public service professionals</v>
      </c>
      <c r="X13" s="69">
        <v>4.0344282414061814</v>
      </c>
      <c r="Y13" s="69">
        <v>4.9084764247735118</v>
      </c>
      <c r="Z13" s="69">
        <v>5.2248891095625059</v>
      </c>
      <c r="AA13" s="69">
        <v>5.8920514264113182</v>
      </c>
      <c r="AB13" s="69">
        <v>6.8443812371209169</v>
      </c>
      <c r="AC13" s="69"/>
      <c r="AD13" s="69">
        <f t="shared" si="32"/>
        <v>1.6194921275584111</v>
      </c>
      <c r="AE13" s="69">
        <f>'RD T1'!E99</f>
        <v>3.1435033419652951</v>
      </c>
      <c r="AF13" s="69">
        <f t="shared" si="33"/>
        <v>4.7629954695237062</v>
      </c>
      <c r="AH13" t="str">
        <f t="shared" si="34"/>
        <v>24 Business, media and public service professionals</v>
      </c>
      <c r="AI13" s="69">
        <v>0.45799812516967092</v>
      </c>
      <c r="AJ13" s="69">
        <v>0.44802397771971897</v>
      </c>
      <c r="AK13" s="69">
        <v>0.4738283177817057</v>
      </c>
      <c r="AL13" s="69">
        <v>0.47349020918070672</v>
      </c>
      <c r="AM13" s="69">
        <v>0.53751224117798213</v>
      </c>
      <c r="AN13" s="69"/>
      <c r="AO13" s="69">
        <f t="shared" si="35"/>
        <v>6.3683923396276432E-2</v>
      </c>
      <c r="AP13" s="69">
        <f>'RD T1'!E128</f>
        <v>0.1742642136121457</v>
      </c>
      <c r="AQ13" s="69">
        <f t="shared" si="36"/>
        <v>0.23794813700842213</v>
      </c>
      <c r="AS13" t="str">
        <f t="shared" si="37"/>
        <v>24 Business, media and public service professionals</v>
      </c>
      <c r="AT13" s="69">
        <v>0.69551532862958032</v>
      </c>
      <c r="AU13" s="69">
        <v>0.83024086012772802</v>
      </c>
      <c r="AV13" s="69">
        <v>0.90119469669107444</v>
      </c>
      <c r="AW13" s="69">
        <v>1.0159935793130686</v>
      </c>
      <c r="AX13" s="69">
        <v>1.2370858516616103</v>
      </c>
      <c r="AY13" s="69"/>
      <c r="AZ13" s="69">
        <f t="shared" si="38"/>
        <v>0.3358911549705359</v>
      </c>
      <c r="BA13" s="69">
        <f>'RD T1'!E157</f>
        <v>0.51231209733609362</v>
      </c>
      <c r="BB13" s="69">
        <f t="shared" si="39"/>
        <v>0.84820325230662952</v>
      </c>
      <c r="BD13" t="str">
        <f t="shared" si="40"/>
        <v>24 Business, media and public service professionals</v>
      </c>
      <c r="BE13" s="69">
        <v>1.7053673694531279</v>
      </c>
      <c r="BF13" s="69">
        <v>1.9417586242178275</v>
      </c>
      <c r="BG13" s="69">
        <v>2.1424852608413598</v>
      </c>
      <c r="BH13" s="69">
        <v>2.2286602763647525</v>
      </c>
      <c r="BI13" s="69">
        <v>2.2602352201167886</v>
      </c>
      <c r="BJ13" s="69"/>
      <c r="BK13" s="69">
        <f t="shared" si="41"/>
        <v>0.11774995927542875</v>
      </c>
      <c r="BL13" s="69">
        <f>'RD T1'!E186</f>
        <v>0.92690323069056468</v>
      </c>
      <c r="BM13" s="69">
        <f t="shared" si="42"/>
        <v>1.0446531899659934</v>
      </c>
      <c r="BO13" t="str">
        <f t="shared" si="43"/>
        <v>24 Business, media and public service professionals</v>
      </c>
      <c r="BP13" s="69">
        <v>1.271539112004139</v>
      </c>
      <c r="BQ13" s="69">
        <v>1.3059111163336499</v>
      </c>
      <c r="BR13" s="69">
        <v>1.3815107440778192</v>
      </c>
      <c r="BS13" s="69">
        <v>1.3691123960480669</v>
      </c>
      <c r="BT13" s="69">
        <v>1.1769139401886963</v>
      </c>
      <c r="BU13" s="69"/>
      <c r="BV13" s="69">
        <f t="shared" si="44"/>
        <v>-0.20459680388912282</v>
      </c>
      <c r="BW13" s="69">
        <f>'RD T1'!E215</f>
        <v>0.52218597375844189</v>
      </c>
      <c r="BX13" s="69">
        <f t="shared" si="45"/>
        <v>0.31758916986931907</v>
      </c>
      <c r="BZ13" t="str">
        <f t="shared" si="46"/>
        <v>24 Business, media and public service professionals</v>
      </c>
      <c r="CA13" s="69">
        <v>0.68636629097292856</v>
      </c>
      <c r="CB13" s="69">
        <v>0.76961997405286442</v>
      </c>
      <c r="CC13" s="69">
        <v>0.85050779066300575</v>
      </c>
      <c r="CD13" s="69">
        <v>0.77678889139721896</v>
      </c>
      <c r="CE13" s="69">
        <v>0.55176326187189628</v>
      </c>
      <c r="CF13" s="69"/>
      <c r="CG13" s="69">
        <f t="shared" si="47"/>
        <v>-0.29874452879110946</v>
      </c>
      <c r="CH13" s="69">
        <f>'RD T1'!E244</f>
        <v>0.28988892814215722</v>
      </c>
      <c r="CI13" s="69">
        <f t="shared" si="48"/>
        <v>-8.8556006489522443E-3</v>
      </c>
      <c r="CK13" t="str">
        <f t="shared" si="49"/>
        <v>24 Business, media and public service professionals</v>
      </c>
      <c r="CL13" s="69">
        <v>0.1833091403806778</v>
      </c>
      <c r="CM13" s="69">
        <v>0.18911570153592414</v>
      </c>
      <c r="CN13" s="69">
        <v>0.23576223901499124</v>
      </c>
      <c r="CO13" s="69">
        <v>0.26957816699834219</v>
      </c>
      <c r="CP13" s="69">
        <v>0.35940279172905465</v>
      </c>
      <c r="CQ13" s="69"/>
      <c r="CR13" s="69">
        <f t="shared" si="50"/>
        <v>0.12364055271406341</v>
      </c>
      <c r="CS13" s="69">
        <f>'RD T1'!E273</f>
        <v>0.10772782756822184</v>
      </c>
      <c r="CT13" s="69">
        <f t="shared" si="51"/>
        <v>0.23136838028228524</v>
      </c>
    </row>
    <row r="14" spans="1:98" x14ac:dyDescent="0.2">
      <c r="A14" s="10" t="str">
        <f>name!D10</f>
        <v>31 Science, engineering and technology associate professionals</v>
      </c>
      <c r="B14" s="69">
        <v>6.1493220036321752E-2</v>
      </c>
      <c r="C14" s="69">
        <v>8.1803328068325409E-2</v>
      </c>
      <c r="D14" s="69">
        <v>0.10186245233545387</v>
      </c>
      <c r="E14" s="69">
        <v>0.11264280826583457</v>
      </c>
      <c r="F14" s="69">
        <v>0.15683233685539177</v>
      </c>
      <c r="G14" s="11"/>
      <c r="H14" s="69">
        <f t="shared" si="26"/>
        <v>5.4969884519937909E-2</v>
      </c>
      <c r="I14" s="69">
        <f>'RD T1'!E42</f>
        <v>5.9897229190563533E-2</v>
      </c>
      <c r="J14" s="69">
        <f t="shared" si="27"/>
        <v>0.11486711371050144</v>
      </c>
      <c r="L14" t="str">
        <f t="shared" si="28"/>
        <v>31 Science, engineering and technology associate professionals</v>
      </c>
      <c r="M14" s="69">
        <v>0.37771702478534591</v>
      </c>
      <c r="N14" s="69">
        <v>0.45153148707128815</v>
      </c>
      <c r="O14" s="69">
        <v>0.54382764369205561</v>
      </c>
      <c r="P14" s="69">
        <v>0.55518427222670153</v>
      </c>
      <c r="Q14" s="69">
        <v>0.71718825099180661</v>
      </c>
      <c r="R14" s="11"/>
      <c r="S14" s="69">
        <f t="shared" si="29"/>
        <v>0.173360607299751</v>
      </c>
      <c r="T14" s="69">
        <f>'RD T1'!E71</f>
        <v>0.27313563495627258</v>
      </c>
      <c r="U14" s="69">
        <f t="shared" si="30"/>
        <v>0.44649624225602358</v>
      </c>
      <c r="W14" t="str">
        <f t="shared" si="31"/>
        <v>31 Science, engineering and technology associate professionals</v>
      </c>
      <c r="X14" s="69">
        <v>0.9083074200208916</v>
      </c>
      <c r="Y14" s="69">
        <v>1.1493409962533636</v>
      </c>
      <c r="Z14" s="69">
        <v>1.2155989058884484</v>
      </c>
      <c r="AA14" s="69">
        <v>1.1302306878333337</v>
      </c>
      <c r="AB14" s="69">
        <v>1.3092829624638964</v>
      </c>
      <c r="AC14" s="69"/>
      <c r="AD14" s="69">
        <f t="shared" si="32"/>
        <v>9.3684056575447983E-2</v>
      </c>
      <c r="AE14" s="69">
        <f>'RD T1'!E100</f>
        <v>0.5282364033643695</v>
      </c>
      <c r="AF14" s="69">
        <f t="shared" si="33"/>
        <v>0.62192045993981748</v>
      </c>
      <c r="AH14" t="str">
        <f t="shared" si="34"/>
        <v>31 Science, engineering and technology associate professionals</v>
      </c>
      <c r="AI14" s="69">
        <v>0.17661064307746022</v>
      </c>
      <c r="AJ14" s="69">
        <v>0.22235109126649949</v>
      </c>
      <c r="AK14" s="69">
        <v>0.23580879032446875</v>
      </c>
      <c r="AL14" s="69">
        <v>0.23585921641053151</v>
      </c>
      <c r="AM14" s="69">
        <v>0.30444466294124606</v>
      </c>
      <c r="AN14" s="69"/>
      <c r="AO14" s="69">
        <f t="shared" si="35"/>
        <v>6.863587261677731E-2</v>
      </c>
      <c r="AP14" s="69">
        <f>'RD T1'!E129</f>
        <v>0.11538817128671923</v>
      </c>
      <c r="AQ14" s="69">
        <f t="shared" si="36"/>
        <v>0.18402404390349653</v>
      </c>
      <c r="AS14" t="str">
        <f t="shared" si="37"/>
        <v>31 Science, engineering and technology associate professionals</v>
      </c>
      <c r="AT14" s="69">
        <v>0.54054665010891711</v>
      </c>
      <c r="AU14" s="69">
        <v>0.66253574251567871</v>
      </c>
      <c r="AV14" s="69">
        <v>0.69374401874905411</v>
      </c>
      <c r="AW14" s="69">
        <v>0.57406520413070738</v>
      </c>
      <c r="AX14" s="69">
        <v>0.59544269891631507</v>
      </c>
      <c r="AY14" s="69"/>
      <c r="AZ14" s="69">
        <f t="shared" si="38"/>
        <v>-9.8301319832739043E-2</v>
      </c>
      <c r="BA14" s="69">
        <f>'RD T1'!E158</f>
        <v>0.21833711211509063</v>
      </c>
      <c r="BB14" s="69">
        <f t="shared" si="39"/>
        <v>0.12003579228235159</v>
      </c>
      <c r="BD14" t="str">
        <f t="shared" si="40"/>
        <v>31 Science, engineering and technology associate professionals</v>
      </c>
      <c r="BE14" s="69">
        <v>0.9832743321379922</v>
      </c>
      <c r="BF14" s="69">
        <v>1.0582956145350375</v>
      </c>
      <c r="BG14" s="69">
        <v>1.1202656747076449</v>
      </c>
      <c r="BH14" s="69">
        <v>0.80450946048559013</v>
      </c>
      <c r="BI14" s="69">
        <v>0.62798710232072286</v>
      </c>
      <c r="BJ14" s="69"/>
      <c r="BK14" s="69">
        <f t="shared" si="41"/>
        <v>-0.49227857238692208</v>
      </c>
      <c r="BL14" s="69">
        <f>'RD T1'!E187</f>
        <v>0.26065806193956043</v>
      </c>
      <c r="BM14" s="69">
        <f t="shared" si="42"/>
        <v>-0.23162051044736165</v>
      </c>
      <c r="BO14" t="str">
        <f t="shared" si="43"/>
        <v>31 Science, engineering and technology associate professionals</v>
      </c>
      <c r="BP14" s="69">
        <v>0.76343424456947107</v>
      </c>
      <c r="BQ14" s="69">
        <v>0.83137749777914105</v>
      </c>
      <c r="BR14" s="69">
        <v>0.85721650886180112</v>
      </c>
      <c r="BS14" s="69">
        <v>0.69040994196137662</v>
      </c>
      <c r="BT14" s="69">
        <v>0.60941472484108306</v>
      </c>
      <c r="BU14" s="69"/>
      <c r="BV14" s="69">
        <f t="shared" si="44"/>
        <v>-0.24780178402071806</v>
      </c>
      <c r="BW14" s="69">
        <f>'RD T1'!E216</f>
        <v>0.2505416581987866</v>
      </c>
      <c r="BX14" s="69">
        <f t="shared" si="45"/>
        <v>2.7398741780685354E-3</v>
      </c>
      <c r="BZ14" t="str">
        <f t="shared" si="46"/>
        <v>31 Science, engineering and technology associate professionals</v>
      </c>
      <c r="CA14" s="69">
        <v>0.4638139290419121</v>
      </c>
      <c r="CB14" s="69">
        <v>0.54796483458068035</v>
      </c>
      <c r="CC14" s="69">
        <v>0.61384254033839181</v>
      </c>
      <c r="CD14" s="69">
        <v>0.4555543770081027</v>
      </c>
      <c r="CE14" s="69">
        <v>0.36347753640251312</v>
      </c>
      <c r="CF14" s="69"/>
      <c r="CG14" s="69">
        <f t="shared" si="47"/>
        <v>-0.25036500393587868</v>
      </c>
      <c r="CH14" s="69">
        <f>'RD T1'!E245</f>
        <v>0.1611327715960999</v>
      </c>
      <c r="CI14" s="69">
        <f t="shared" si="48"/>
        <v>-8.9232232339778783E-2</v>
      </c>
      <c r="CK14" t="str">
        <f t="shared" si="49"/>
        <v>31 Science, engineering and technology associate professionals</v>
      </c>
      <c r="CL14" s="69">
        <v>9.3013235299614083E-2</v>
      </c>
      <c r="CM14" s="69">
        <v>0.10120804752776102</v>
      </c>
      <c r="CN14" s="69">
        <v>0.14250449745219221</v>
      </c>
      <c r="CO14" s="69">
        <v>0.15830597302760077</v>
      </c>
      <c r="CP14" s="69">
        <v>0.22981376507856643</v>
      </c>
      <c r="CQ14" s="69"/>
      <c r="CR14" s="69">
        <f t="shared" si="50"/>
        <v>8.7309267626374226E-2</v>
      </c>
      <c r="CS14" s="69">
        <f>'RD T1'!E274</f>
        <v>6.7492786774448102E-2</v>
      </c>
      <c r="CT14" s="69">
        <f t="shared" si="51"/>
        <v>0.15480205440082234</v>
      </c>
    </row>
    <row r="15" spans="1:98" x14ac:dyDescent="0.2">
      <c r="A15" s="10" t="str">
        <f>name!D11</f>
        <v>32 Health and social care associate professionals</v>
      </c>
      <c r="B15" s="69">
        <v>1.6385976672414641E-2</v>
      </c>
      <c r="C15" s="69">
        <v>2.0110523998430635E-2</v>
      </c>
      <c r="D15" s="69">
        <v>2.2370555955448679E-2</v>
      </c>
      <c r="E15" s="69">
        <v>2.9988820426975257E-2</v>
      </c>
      <c r="F15" s="69">
        <v>4.5843916107042866E-2</v>
      </c>
      <c r="G15" s="11"/>
      <c r="H15" s="69">
        <f t="shared" si="26"/>
        <v>2.3473360151594187E-2</v>
      </c>
      <c r="I15" s="69">
        <f>'RD T1'!E43</f>
        <v>2.0892796912255415E-2</v>
      </c>
      <c r="J15" s="69">
        <f t="shared" si="27"/>
        <v>4.4366157063849603E-2</v>
      </c>
      <c r="L15" t="str">
        <f t="shared" si="28"/>
        <v>32 Health and social care associate professionals</v>
      </c>
      <c r="M15" s="69">
        <v>0.40245440767620794</v>
      </c>
      <c r="N15" s="69">
        <v>0.45996470625133623</v>
      </c>
      <c r="O15" s="69">
        <v>0.53294578994386355</v>
      </c>
      <c r="P15" s="69">
        <v>0.65512069253177863</v>
      </c>
      <c r="Q15" s="69">
        <v>0.94623974475271255</v>
      </c>
      <c r="R15" s="11"/>
      <c r="S15" s="69">
        <f t="shared" si="29"/>
        <v>0.41329395480884901</v>
      </c>
      <c r="T15" s="69">
        <f>'RD T1'!E72</f>
        <v>0.43067886921351062</v>
      </c>
      <c r="U15" s="69">
        <f t="shared" si="30"/>
        <v>0.84397282402235962</v>
      </c>
      <c r="W15" t="str">
        <f t="shared" si="31"/>
        <v>32 Health and social care associate professionals</v>
      </c>
      <c r="X15" s="69">
        <v>1.3432134047142983</v>
      </c>
      <c r="Y15" s="69">
        <v>1.5244170257293357</v>
      </c>
      <c r="Z15" s="69">
        <v>1.5565148247130514</v>
      </c>
      <c r="AA15" s="69">
        <v>1.8085802068752552</v>
      </c>
      <c r="AB15" s="69">
        <v>2.3265426030591057</v>
      </c>
      <c r="AC15" s="69"/>
      <c r="AD15" s="69">
        <f t="shared" si="32"/>
        <v>0.77002777834605429</v>
      </c>
      <c r="AE15" s="69">
        <f>'RD T1'!E101</f>
        <v>1.2245911059585042</v>
      </c>
      <c r="AF15" s="69">
        <f t="shared" si="33"/>
        <v>1.9946188843045585</v>
      </c>
      <c r="AH15" t="str">
        <f t="shared" si="34"/>
        <v>32 Health and social care associate professionals</v>
      </c>
      <c r="AI15" s="69">
        <v>0.99351305812507262</v>
      </c>
      <c r="AJ15" s="69">
        <v>0.82717930923629324</v>
      </c>
      <c r="AK15" s="69">
        <v>0.78661104143712668</v>
      </c>
      <c r="AL15" s="69">
        <v>0.60220697201994056</v>
      </c>
      <c r="AM15" s="69">
        <v>0.35829574177012974</v>
      </c>
      <c r="AN15" s="69"/>
      <c r="AO15" s="69">
        <f t="shared" si="35"/>
        <v>-0.42831529966699694</v>
      </c>
      <c r="AP15" s="69">
        <f>'RD T1'!E130</f>
        <v>0.23366551498206475</v>
      </c>
      <c r="AQ15" s="69">
        <f t="shared" si="36"/>
        <v>-0.19464978468493219</v>
      </c>
      <c r="AS15" t="str">
        <f t="shared" si="37"/>
        <v>32 Health and social care associate professionals</v>
      </c>
      <c r="AT15" s="69">
        <v>0.19640165206858926</v>
      </c>
      <c r="AU15" s="69">
        <v>0.22112490022433823</v>
      </c>
      <c r="AV15" s="69">
        <v>0.23607783494512435</v>
      </c>
      <c r="AW15" s="69">
        <v>0.24056677854627395</v>
      </c>
      <c r="AX15" s="69">
        <v>0.29047203384218095</v>
      </c>
      <c r="AY15" s="69"/>
      <c r="AZ15" s="69">
        <f t="shared" si="38"/>
        <v>5.43941988970566E-2</v>
      </c>
      <c r="BA15" s="69">
        <f>'RD T1'!E159</f>
        <v>0.14409223718559264</v>
      </c>
      <c r="BB15" s="69">
        <f t="shared" si="39"/>
        <v>0.19848643608264924</v>
      </c>
      <c r="BD15" t="str">
        <f t="shared" si="40"/>
        <v>32 Health and social care associate professionals</v>
      </c>
      <c r="BE15" s="69">
        <v>0.82311039707148714</v>
      </c>
      <c r="BF15" s="69">
        <v>0.93546650655482588</v>
      </c>
      <c r="BG15" s="69">
        <v>1.0428072663276942</v>
      </c>
      <c r="BH15" s="69">
        <v>1.0576929394921706</v>
      </c>
      <c r="BI15" s="69">
        <v>1.2660616562057894</v>
      </c>
      <c r="BJ15" s="69"/>
      <c r="BK15" s="69">
        <f t="shared" si="41"/>
        <v>0.22325438987809521</v>
      </c>
      <c r="BL15" s="69">
        <f>'RD T1'!E188</f>
        <v>0.64315401686383344</v>
      </c>
      <c r="BM15" s="69">
        <f t="shared" si="42"/>
        <v>0.86640840674192865</v>
      </c>
      <c r="BO15" t="str">
        <f t="shared" si="43"/>
        <v>32 Health and social care associate professionals</v>
      </c>
      <c r="BP15" s="69">
        <v>0.69445259266298065</v>
      </c>
      <c r="BQ15" s="69">
        <v>0.73443143052432402</v>
      </c>
      <c r="BR15" s="69">
        <v>0.71894169418083631</v>
      </c>
      <c r="BS15" s="69">
        <v>0.71235283552259254</v>
      </c>
      <c r="BT15" s="69">
        <v>0.61779195063446357</v>
      </c>
      <c r="BU15" s="69"/>
      <c r="BV15" s="69">
        <f t="shared" si="44"/>
        <v>-0.10114974354637274</v>
      </c>
      <c r="BW15" s="69">
        <f>'RD T1'!E217</f>
        <v>0.3434798584341564</v>
      </c>
      <c r="BX15" s="69">
        <f t="shared" si="45"/>
        <v>0.24233011488778367</v>
      </c>
      <c r="BZ15" t="str">
        <f t="shared" si="46"/>
        <v>32 Health and social care associate professionals</v>
      </c>
      <c r="CA15" s="69">
        <v>0.26457775049992588</v>
      </c>
      <c r="CB15" s="69">
        <v>0.23255361361719429</v>
      </c>
      <c r="CC15" s="69">
        <v>0.22119328329544777</v>
      </c>
      <c r="CD15" s="69">
        <v>0.18742545991492932</v>
      </c>
      <c r="CE15" s="69">
        <v>0.1317306857094285</v>
      </c>
      <c r="CF15" s="69"/>
      <c r="CG15" s="69">
        <f t="shared" si="47"/>
        <v>-8.9462597586019266E-2</v>
      </c>
      <c r="CH15" s="69">
        <f>'RD T1'!E246</f>
        <v>7.9041030847221735E-2</v>
      </c>
      <c r="CI15" s="69">
        <f t="shared" si="48"/>
        <v>-1.042156673879753E-2</v>
      </c>
      <c r="CK15" t="str">
        <f t="shared" si="49"/>
        <v>32 Health and social care associate professionals</v>
      </c>
      <c r="CL15" s="69">
        <v>4.3589499228435712E-2</v>
      </c>
      <c r="CM15" s="69">
        <v>3.9873244180412735E-2</v>
      </c>
      <c r="CN15" s="69">
        <v>5.0248901051512626E-2</v>
      </c>
      <c r="CO15" s="69">
        <v>5.9277917774892767E-2</v>
      </c>
      <c r="CP15" s="69">
        <v>9.6430305563653854E-2</v>
      </c>
      <c r="CQ15" s="69"/>
      <c r="CR15" s="69">
        <f t="shared" si="50"/>
        <v>4.6181404512141228E-2</v>
      </c>
      <c r="CS15" s="69">
        <f>'RD T1'!E275</f>
        <v>2.8563717369763941E-2</v>
      </c>
      <c r="CT15" s="69">
        <f t="shared" si="51"/>
        <v>7.4745121881905172E-2</v>
      </c>
    </row>
    <row r="16" spans="1:98" x14ac:dyDescent="0.2">
      <c r="A16" s="10" t="str">
        <f>name!D12</f>
        <v>33 Protective service occupations</v>
      </c>
      <c r="B16" s="69">
        <v>6.1691592617955293E-3</v>
      </c>
      <c r="C16" s="69">
        <v>7.5152898777778058E-3</v>
      </c>
      <c r="D16" s="69">
        <v>8.4604854812505102E-3</v>
      </c>
      <c r="E16" s="69">
        <v>1.2242464350804536E-2</v>
      </c>
      <c r="F16" s="69">
        <v>1.7899200404436919E-2</v>
      </c>
      <c r="G16" s="11"/>
      <c r="H16" s="69">
        <f t="shared" si="26"/>
        <v>9.4387149231864084E-3</v>
      </c>
      <c r="I16" s="69">
        <f>'RD T1'!E44</f>
        <v>5.1778946878310679E-3</v>
      </c>
      <c r="J16" s="69">
        <f t="shared" si="27"/>
        <v>1.4616609611017475E-2</v>
      </c>
      <c r="L16" t="str">
        <f t="shared" si="28"/>
        <v>33 Protective service occupations</v>
      </c>
      <c r="M16" s="69">
        <v>9.4779470704759922E-2</v>
      </c>
      <c r="N16" s="69">
        <v>0.10996713487513932</v>
      </c>
      <c r="O16" s="69">
        <v>0.12913008557974029</v>
      </c>
      <c r="P16" s="69">
        <v>0.17902690535950441</v>
      </c>
      <c r="Q16" s="69">
        <v>0.26610655465666389</v>
      </c>
      <c r="R16" s="11"/>
      <c r="S16" s="69">
        <f t="shared" si="29"/>
        <v>0.1369764690769236</v>
      </c>
      <c r="T16" s="69">
        <f>'RD T1'!E73</f>
        <v>6.765646608251058E-2</v>
      </c>
      <c r="U16" s="69">
        <f t="shared" si="30"/>
        <v>0.20463293515943418</v>
      </c>
      <c r="W16" t="str">
        <f t="shared" si="31"/>
        <v>33 Protective service occupations</v>
      </c>
      <c r="X16" s="69">
        <v>0.450029613748965</v>
      </c>
      <c r="Y16" s="69">
        <v>0.56442690705161469</v>
      </c>
      <c r="Z16" s="69">
        <v>0.60139783027462079</v>
      </c>
      <c r="AA16" s="69">
        <v>0.78654149301552434</v>
      </c>
      <c r="AB16" s="69">
        <v>1.1676029304493003</v>
      </c>
      <c r="AC16" s="69"/>
      <c r="AD16" s="69">
        <f t="shared" si="32"/>
        <v>0.56620510017467951</v>
      </c>
      <c r="AE16" s="69">
        <f>'RD T1'!E102</f>
        <v>0.35256205363566617</v>
      </c>
      <c r="AF16" s="69">
        <f t="shared" si="33"/>
        <v>0.91876715381034568</v>
      </c>
      <c r="AH16" t="str">
        <f t="shared" si="34"/>
        <v>33 Protective service occupations</v>
      </c>
      <c r="AI16" s="69">
        <v>0.13790763410128237</v>
      </c>
      <c r="AJ16" s="69">
        <v>0.17373058238840511</v>
      </c>
      <c r="AK16" s="69">
        <v>0.18528922168650072</v>
      </c>
      <c r="AL16" s="69">
        <v>0.23903021313795961</v>
      </c>
      <c r="AM16" s="69">
        <v>0.34911607182664417</v>
      </c>
      <c r="AN16" s="69"/>
      <c r="AO16" s="69">
        <f t="shared" si="35"/>
        <v>0.16382685014014345</v>
      </c>
      <c r="AP16" s="69">
        <f>'RD T1'!E131</f>
        <v>9.4825096642552065E-2</v>
      </c>
      <c r="AQ16" s="69">
        <f t="shared" si="36"/>
        <v>0.25865194678269554</v>
      </c>
      <c r="AS16" t="str">
        <f t="shared" si="37"/>
        <v>33 Protective service occupations</v>
      </c>
      <c r="AT16" s="69">
        <v>0.12838367221150546</v>
      </c>
      <c r="AU16" s="69">
        <v>0.13571599878437171</v>
      </c>
      <c r="AV16" s="69">
        <v>0.13902979840008883</v>
      </c>
      <c r="AW16" s="69">
        <v>0.15548769537129911</v>
      </c>
      <c r="AX16" s="69">
        <v>0.18447485099799343</v>
      </c>
      <c r="AY16" s="69"/>
      <c r="AZ16" s="69">
        <f t="shared" si="38"/>
        <v>4.54450525979046E-2</v>
      </c>
      <c r="BA16" s="69">
        <f>'RD T1'!E160</f>
        <v>5.7586198439115152E-2</v>
      </c>
      <c r="BB16" s="69">
        <f t="shared" si="39"/>
        <v>0.10303125103701975</v>
      </c>
      <c r="BD16" t="str">
        <f t="shared" si="40"/>
        <v>33 Protective service occupations</v>
      </c>
      <c r="BE16" s="69">
        <v>0.52157715088416334</v>
      </c>
      <c r="BF16" s="69">
        <v>0.50265592656219804</v>
      </c>
      <c r="BG16" s="69">
        <v>0.49942373629258446</v>
      </c>
      <c r="BH16" s="69">
        <v>0.51836089301721622</v>
      </c>
      <c r="BI16" s="69">
        <v>0.44550488141053274</v>
      </c>
      <c r="BJ16" s="69"/>
      <c r="BK16" s="69">
        <f t="shared" si="41"/>
        <v>-5.3918854882051725E-2</v>
      </c>
      <c r="BL16" s="69">
        <f>'RD T1'!E189</f>
        <v>0.12250894529307894</v>
      </c>
      <c r="BM16" s="69">
        <f t="shared" si="42"/>
        <v>6.8590090411027219E-2</v>
      </c>
      <c r="BO16" t="str">
        <f t="shared" si="43"/>
        <v>33 Protective service occupations</v>
      </c>
      <c r="BP16" s="69">
        <v>0.61712821927178574</v>
      </c>
      <c r="BQ16" s="69">
        <v>0.58211421227262072</v>
      </c>
      <c r="BR16" s="69">
        <v>0.56156418557588872</v>
      </c>
      <c r="BS16" s="69">
        <v>0.58785107175131601</v>
      </c>
      <c r="BT16" s="69">
        <v>0.48305116435909756</v>
      </c>
      <c r="BU16" s="69"/>
      <c r="BV16" s="69">
        <f t="shared" si="44"/>
        <v>-7.8513021216791157E-2</v>
      </c>
      <c r="BW16" s="69">
        <f>'RD T1'!E218</f>
        <v>0.15826929466294751</v>
      </c>
      <c r="BX16" s="69">
        <f t="shared" si="45"/>
        <v>7.9756273446156351E-2</v>
      </c>
      <c r="BZ16" t="str">
        <f t="shared" si="46"/>
        <v>33 Protective service occupations</v>
      </c>
      <c r="CA16" s="69">
        <v>0.28774046580557011</v>
      </c>
      <c r="CB16" s="69">
        <v>0.29185853652751992</v>
      </c>
      <c r="CC16" s="69">
        <v>0.30202899845473435</v>
      </c>
      <c r="CD16" s="69">
        <v>0.30600625692321165</v>
      </c>
      <c r="CE16" s="69">
        <v>0.24017429073146393</v>
      </c>
      <c r="CF16" s="69"/>
      <c r="CG16" s="69">
        <f t="shared" si="47"/>
        <v>-6.1854707723270425E-2</v>
      </c>
      <c r="CH16" s="69">
        <f>'RD T1'!E247</f>
        <v>0.10128478242926128</v>
      </c>
      <c r="CI16" s="69">
        <f t="shared" si="48"/>
        <v>3.9430074705990859E-2</v>
      </c>
      <c r="CK16" t="str">
        <f t="shared" si="49"/>
        <v>33 Protective service occupations</v>
      </c>
      <c r="CL16" s="69">
        <v>6.1737174801686799E-2</v>
      </c>
      <c r="CM16" s="69">
        <v>4.5300397094052119E-2</v>
      </c>
      <c r="CN16" s="69">
        <v>5.0979842459484184E-2</v>
      </c>
      <c r="CO16" s="69">
        <v>4.9407708552100534E-2</v>
      </c>
      <c r="CP16" s="69">
        <v>5.2302078469429851E-2</v>
      </c>
      <c r="CQ16" s="69"/>
      <c r="CR16" s="69">
        <f t="shared" si="50"/>
        <v>1.3222360099456668E-3</v>
      </c>
      <c r="CS16" s="69">
        <f>'RD T1'!E276</f>
        <v>1.0331516481693365E-2</v>
      </c>
      <c r="CT16" s="69">
        <f t="shared" si="51"/>
        <v>1.1653752491639031E-2</v>
      </c>
    </row>
    <row r="17" spans="1:98" x14ac:dyDescent="0.2">
      <c r="A17" s="10" t="str">
        <f>name!D13</f>
        <v>34 Culture, media and sports occupations</v>
      </c>
      <c r="B17" s="69">
        <v>3.2162517148963343E-2</v>
      </c>
      <c r="C17" s="69">
        <v>3.9913961855817408E-2</v>
      </c>
      <c r="D17" s="69">
        <v>4.0457717862568097E-2</v>
      </c>
      <c r="E17" s="69">
        <v>4.4309415878259005E-2</v>
      </c>
      <c r="F17" s="69">
        <v>5.5268448548713794E-2</v>
      </c>
      <c r="G17" s="11"/>
      <c r="H17" s="69">
        <f t="shared" si="26"/>
        <v>1.4810730686145697E-2</v>
      </c>
      <c r="I17" s="69">
        <f>'RD T1'!E45</f>
        <v>2.5493863741976614E-2</v>
      </c>
      <c r="J17" s="69">
        <f t="shared" si="27"/>
        <v>4.0304594428122315E-2</v>
      </c>
      <c r="L17" t="str">
        <f t="shared" si="28"/>
        <v>34 Culture, media and sports occupations</v>
      </c>
      <c r="M17" s="69">
        <v>0.45034652201368225</v>
      </c>
      <c r="N17" s="69">
        <v>0.52615666621564627</v>
      </c>
      <c r="O17" s="69">
        <v>0.55259208269329274</v>
      </c>
      <c r="P17" s="69">
        <v>0.57230279013800256</v>
      </c>
      <c r="Q17" s="69">
        <v>0.75622157682008961</v>
      </c>
      <c r="R17" s="11"/>
      <c r="S17" s="69">
        <f t="shared" si="29"/>
        <v>0.20362949412679687</v>
      </c>
      <c r="T17" s="69">
        <f>'RD T1'!E74</f>
        <v>0.31978831808729336</v>
      </c>
      <c r="U17" s="69">
        <f t="shared" si="30"/>
        <v>0.52341781221409023</v>
      </c>
      <c r="W17" t="str">
        <f t="shared" si="31"/>
        <v>34 Culture, media and sports occupations</v>
      </c>
      <c r="X17" s="69">
        <v>1.0413310285155852</v>
      </c>
      <c r="Y17" s="69">
        <v>1.3104645898452016</v>
      </c>
      <c r="Z17" s="69">
        <v>1.1716701560170051</v>
      </c>
      <c r="AA17" s="69">
        <v>1.1029467223213714</v>
      </c>
      <c r="AB17" s="69">
        <v>1.2630001036860719</v>
      </c>
      <c r="AC17" s="69"/>
      <c r="AD17" s="69">
        <f t="shared" si="32"/>
        <v>9.1329947669066769E-2</v>
      </c>
      <c r="AE17" s="69">
        <f>'RD T1'!E103</f>
        <v>0.56050821697985964</v>
      </c>
      <c r="AF17" s="69">
        <f t="shared" si="33"/>
        <v>0.65183816464892641</v>
      </c>
      <c r="AH17" t="str">
        <f t="shared" si="34"/>
        <v>34 Culture, media and sports occupations</v>
      </c>
      <c r="AI17" s="69">
        <v>0.12019912705539136</v>
      </c>
      <c r="AJ17" s="69">
        <v>0.13539456990370466</v>
      </c>
      <c r="AK17" s="69">
        <v>0.15231899669694826</v>
      </c>
      <c r="AL17" s="69">
        <v>0.14689441097116496</v>
      </c>
      <c r="AM17" s="69">
        <v>0.19425311255785446</v>
      </c>
      <c r="AN17" s="69"/>
      <c r="AO17" s="69">
        <f t="shared" si="35"/>
        <v>4.1934115860906201E-2</v>
      </c>
      <c r="AP17" s="69">
        <f>'RD T1'!E132</f>
        <v>7.6473778046926649E-2</v>
      </c>
      <c r="AQ17" s="69">
        <f t="shared" si="36"/>
        <v>0.11840789390783285</v>
      </c>
      <c r="AS17" t="str">
        <f t="shared" si="37"/>
        <v>34 Culture, media and sports occupations</v>
      </c>
      <c r="AT17" s="69">
        <v>0.17768314758313092</v>
      </c>
      <c r="AU17" s="69">
        <v>0.19845974186939</v>
      </c>
      <c r="AV17" s="69">
        <v>0.18665653908775603</v>
      </c>
      <c r="AW17" s="69">
        <v>0.16715740720738209</v>
      </c>
      <c r="AX17" s="69">
        <v>0.1815937322128264</v>
      </c>
      <c r="AY17" s="69"/>
      <c r="AZ17" s="69">
        <f t="shared" si="38"/>
        <v>-5.0628068749296318E-3</v>
      </c>
      <c r="BA17" s="69">
        <f>'RD T1'!E161</f>
        <v>7.8808984993155765E-2</v>
      </c>
      <c r="BB17" s="69">
        <f t="shared" si="39"/>
        <v>7.3746178118226133E-2</v>
      </c>
      <c r="BD17" t="str">
        <f t="shared" si="40"/>
        <v>34 Culture, media and sports occupations</v>
      </c>
      <c r="BE17" s="69">
        <v>0.49354752252440187</v>
      </c>
      <c r="BF17" s="69">
        <v>0.54234584454459456</v>
      </c>
      <c r="BG17" s="69">
        <v>0.50021259843688826</v>
      </c>
      <c r="BH17" s="69">
        <v>0.40825645920480724</v>
      </c>
      <c r="BI17" s="69">
        <v>0.39887790810439483</v>
      </c>
      <c r="BJ17" s="69"/>
      <c r="BK17" s="69">
        <f t="shared" si="41"/>
        <v>-0.10133469033249343</v>
      </c>
      <c r="BL17" s="69">
        <f>'RD T1'!E190</f>
        <v>0.15880874708305801</v>
      </c>
      <c r="BM17" s="69">
        <f t="shared" si="42"/>
        <v>5.7474056750564578E-2</v>
      </c>
      <c r="BO17" t="str">
        <f t="shared" si="43"/>
        <v>34 Culture, media and sports occupations</v>
      </c>
      <c r="BP17" s="69">
        <v>0.29684685851506271</v>
      </c>
      <c r="BQ17" s="69">
        <v>0.27544366631200823</v>
      </c>
      <c r="BR17" s="69">
        <v>0.23584656880600216</v>
      </c>
      <c r="BS17" s="69">
        <v>0.17959819005451141</v>
      </c>
      <c r="BT17" s="69">
        <v>0.12925800206995264</v>
      </c>
      <c r="BU17" s="69"/>
      <c r="BV17" s="69">
        <f t="shared" si="44"/>
        <v>-0.10658856673604952</v>
      </c>
      <c r="BW17" s="69">
        <f>'RD T1'!E219</f>
        <v>6.0442510148091384E-2</v>
      </c>
      <c r="BX17" s="69">
        <f t="shared" si="45"/>
        <v>-4.6146056587958138E-2</v>
      </c>
      <c r="BZ17" t="str">
        <f t="shared" si="46"/>
        <v>34 Culture, media and sports occupations</v>
      </c>
      <c r="CA17" s="69">
        <v>0.2107279046075157</v>
      </c>
      <c r="CB17" s="69">
        <v>0.20567359556145237</v>
      </c>
      <c r="CC17" s="69">
        <v>0.19954218868935511</v>
      </c>
      <c r="CD17" s="69">
        <v>0.15136374562977364</v>
      </c>
      <c r="CE17" s="69">
        <v>0.10657196667524058</v>
      </c>
      <c r="CF17" s="69"/>
      <c r="CG17" s="69">
        <f t="shared" si="47"/>
        <v>-9.2970222014114534E-2</v>
      </c>
      <c r="CH17" s="69">
        <f>'RD T1'!E248</f>
        <v>5.635693297203806E-2</v>
      </c>
      <c r="CI17" s="69">
        <f t="shared" si="48"/>
        <v>-3.6613289042076474E-2</v>
      </c>
      <c r="CK17" t="str">
        <f t="shared" si="49"/>
        <v>34 Culture, media and sports occupations</v>
      </c>
      <c r="CL17" s="69">
        <v>7.3231198574693138E-2</v>
      </c>
      <c r="CM17" s="69">
        <v>7.3776880851894391E-2</v>
      </c>
      <c r="CN17" s="69">
        <v>7.9538384383031166E-2</v>
      </c>
      <c r="CO17" s="69">
        <v>8.4564769581229091E-2</v>
      </c>
      <c r="CP17" s="69">
        <v>0.13349817012839515</v>
      </c>
      <c r="CQ17" s="69"/>
      <c r="CR17" s="69">
        <f t="shared" si="50"/>
        <v>5.3959785745363989E-2</v>
      </c>
      <c r="CS17" s="69">
        <f>'RD T1'!E277</f>
        <v>3.3996599130610053E-2</v>
      </c>
      <c r="CT17" s="69">
        <f t="shared" si="51"/>
        <v>8.7956384875974042E-2</v>
      </c>
    </row>
    <row r="18" spans="1:98" x14ac:dyDescent="0.2">
      <c r="A18" s="10" t="str">
        <f>name!D14</f>
        <v>35 Business and public service associate professionals</v>
      </c>
      <c r="B18" s="69">
        <v>0.12163550561961901</v>
      </c>
      <c r="C18" s="69">
        <v>0.13992129441439008</v>
      </c>
      <c r="D18" s="69">
        <v>0.15871354343835592</v>
      </c>
      <c r="E18" s="69">
        <v>0.18000705228184782</v>
      </c>
      <c r="F18" s="69">
        <v>0.23158308052793916</v>
      </c>
      <c r="G18" s="11"/>
      <c r="H18" s="69">
        <f t="shared" si="26"/>
        <v>7.2869537089583242E-2</v>
      </c>
      <c r="I18" s="69">
        <f>'RD T1'!E46</f>
        <v>9.7158851179370662E-2</v>
      </c>
      <c r="J18" s="69">
        <f t="shared" si="27"/>
        <v>0.17002838826895389</v>
      </c>
      <c r="L18" t="str">
        <f t="shared" si="28"/>
        <v>35 Business and public service associate professionals</v>
      </c>
      <c r="M18" s="69">
        <v>1.2798301736001527</v>
      </c>
      <c r="N18" s="69">
        <v>1.4942238260121212</v>
      </c>
      <c r="O18" s="69">
        <v>1.6798689282531667</v>
      </c>
      <c r="P18" s="69">
        <v>1.8911435040852929</v>
      </c>
      <c r="Q18" s="69">
        <v>2.3971439629188964</v>
      </c>
      <c r="R18" s="11"/>
      <c r="S18" s="69">
        <f t="shared" si="29"/>
        <v>0.71727503466572973</v>
      </c>
      <c r="T18" s="69">
        <f>'RD T1'!E75</f>
        <v>1.0551471357397042</v>
      </c>
      <c r="U18" s="69">
        <f t="shared" si="30"/>
        <v>1.7724221704054339</v>
      </c>
      <c r="W18" t="str">
        <f t="shared" si="31"/>
        <v>35 Business and public service associate professionals</v>
      </c>
      <c r="X18" s="69">
        <v>3.1164185139848275</v>
      </c>
      <c r="Y18" s="69">
        <v>3.6234607901022615</v>
      </c>
      <c r="Z18" s="69">
        <v>3.6166045857836471</v>
      </c>
      <c r="AA18" s="69">
        <v>3.6481736278865675</v>
      </c>
      <c r="AB18" s="69">
        <v>4.1239609339769476</v>
      </c>
      <c r="AC18" s="69"/>
      <c r="AD18" s="69">
        <f t="shared" si="32"/>
        <v>0.50735634819330055</v>
      </c>
      <c r="AE18" s="69">
        <f>'RD T1'!E104</f>
        <v>1.9273501025849251</v>
      </c>
      <c r="AF18" s="69">
        <f t="shared" si="33"/>
        <v>2.4347064507782257</v>
      </c>
      <c r="AH18" t="str">
        <f t="shared" si="34"/>
        <v>35 Business and public service associate professionals</v>
      </c>
      <c r="AI18" s="69">
        <v>0.88758157215102296</v>
      </c>
      <c r="AJ18" s="69">
        <v>1.0074778246005294</v>
      </c>
      <c r="AK18" s="69">
        <v>1.0447213680046168</v>
      </c>
      <c r="AL18" s="69">
        <v>1.053676657627113</v>
      </c>
      <c r="AM18" s="69">
        <v>1.219808588410461</v>
      </c>
      <c r="AN18" s="69"/>
      <c r="AO18" s="69">
        <f t="shared" si="35"/>
        <v>0.17508722040584423</v>
      </c>
      <c r="AP18" s="69">
        <f>'RD T1'!E133</f>
        <v>0.52742336753178609</v>
      </c>
      <c r="AQ18" s="69">
        <f t="shared" si="36"/>
        <v>0.70251058793763033</v>
      </c>
      <c r="AS18" t="str">
        <f t="shared" si="37"/>
        <v>35 Business and public service associate professionals</v>
      </c>
      <c r="AT18" s="69">
        <v>0.8099542952356823</v>
      </c>
      <c r="AU18" s="69">
        <v>0.91223834062229436</v>
      </c>
      <c r="AV18" s="69">
        <v>0.94001563530527354</v>
      </c>
      <c r="AW18" s="69">
        <v>0.92826925136913629</v>
      </c>
      <c r="AX18" s="69">
        <v>1.0631765251551935</v>
      </c>
      <c r="AY18" s="69"/>
      <c r="AZ18" s="69">
        <f t="shared" si="38"/>
        <v>0.12316088984991991</v>
      </c>
      <c r="BA18" s="69">
        <f>'RD T1'!E162</f>
        <v>0.45216246096862206</v>
      </c>
      <c r="BB18" s="69">
        <f t="shared" si="39"/>
        <v>0.57532335081854202</v>
      </c>
      <c r="BD18" t="str">
        <f t="shared" si="40"/>
        <v>35 Business and public service associate professionals</v>
      </c>
      <c r="BE18" s="69">
        <v>2.6057775928029501</v>
      </c>
      <c r="BF18" s="69">
        <v>2.6899065296693925</v>
      </c>
      <c r="BG18" s="69">
        <v>2.871597704197097</v>
      </c>
      <c r="BH18" s="69">
        <v>2.5063254434352502</v>
      </c>
      <c r="BI18" s="69">
        <v>2.3570161632035651</v>
      </c>
      <c r="BJ18" s="69"/>
      <c r="BK18" s="69">
        <f t="shared" si="41"/>
        <v>-0.51458154099353193</v>
      </c>
      <c r="BL18" s="69">
        <f>'RD T1'!E191</f>
        <v>1.0470304159052215</v>
      </c>
      <c r="BM18" s="69">
        <f t="shared" si="42"/>
        <v>0.53244887491168957</v>
      </c>
      <c r="BO18" t="str">
        <f t="shared" si="43"/>
        <v>35 Business and public service associate professionals</v>
      </c>
      <c r="BP18" s="69">
        <v>2.2520057143486225</v>
      </c>
      <c r="BQ18" s="69">
        <v>2.2098366205289328</v>
      </c>
      <c r="BR18" s="69">
        <v>2.171512425708225</v>
      </c>
      <c r="BS18" s="69">
        <v>1.877333231701958</v>
      </c>
      <c r="BT18" s="69">
        <v>1.5164650841378173</v>
      </c>
      <c r="BU18" s="69"/>
      <c r="BV18" s="69">
        <f t="shared" si="44"/>
        <v>-0.65504734157040767</v>
      </c>
      <c r="BW18" s="69">
        <f>'RD T1'!E220</f>
        <v>0.69428739839219356</v>
      </c>
      <c r="BX18" s="69">
        <f t="shared" si="45"/>
        <v>3.9240056821785885E-2</v>
      </c>
      <c r="BZ18" t="str">
        <f t="shared" si="46"/>
        <v>35 Business and public service associate professionals</v>
      </c>
      <c r="CA18" s="69">
        <v>1.1888950622012582</v>
      </c>
      <c r="CB18" s="69">
        <v>1.2173282871597955</v>
      </c>
      <c r="CC18" s="69">
        <v>1.2206517402559485</v>
      </c>
      <c r="CD18" s="69">
        <v>0.91710221930984648</v>
      </c>
      <c r="CE18" s="69">
        <v>0.56125720863912654</v>
      </c>
      <c r="CF18" s="69"/>
      <c r="CG18" s="69">
        <f t="shared" si="47"/>
        <v>-0.65939453161682193</v>
      </c>
      <c r="CH18" s="69">
        <f>'RD T1'!E249</f>
        <v>0.31237075625256328</v>
      </c>
      <c r="CI18" s="69">
        <f t="shared" si="48"/>
        <v>-0.34702377536425866</v>
      </c>
      <c r="CK18" t="str">
        <f t="shared" si="49"/>
        <v>35 Business and public service associate professionals</v>
      </c>
      <c r="CL18" s="69">
        <v>0.31078316463182798</v>
      </c>
      <c r="CM18" s="69">
        <v>0.27731895783267851</v>
      </c>
      <c r="CN18" s="69">
        <v>0.31723105140767288</v>
      </c>
      <c r="CO18" s="69">
        <v>0.29195507382159591</v>
      </c>
      <c r="CP18" s="69">
        <v>0.40843646410151857</v>
      </c>
      <c r="CQ18" s="69"/>
      <c r="CR18" s="69">
        <f t="shared" si="50"/>
        <v>9.1205412693845689E-2</v>
      </c>
      <c r="CS18" s="69">
        <f>'RD T1'!E278</f>
        <v>0.11115300790721121</v>
      </c>
      <c r="CT18" s="69">
        <f t="shared" si="51"/>
        <v>0.20235842060105691</v>
      </c>
    </row>
    <row r="19" spans="1:98" x14ac:dyDescent="0.2">
      <c r="A19" s="10" t="str">
        <f>name!D15</f>
        <v>41 Administrative occupations</v>
      </c>
      <c r="B19" s="69">
        <v>0.113508275504278</v>
      </c>
      <c r="C19" s="69">
        <v>0.12891884657143893</v>
      </c>
      <c r="D19" s="69">
        <v>0.14861908564036841</v>
      </c>
      <c r="E19" s="69">
        <v>0.17334306134746316</v>
      </c>
      <c r="F19" s="69">
        <v>0.23541748006607724</v>
      </c>
      <c r="G19" s="11"/>
      <c r="H19" s="69">
        <f t="shared" si="26"/>
        <v>8.679839442570883E-2</v>
      </c>
      <c r="I19" s="69">
        <f>'RD T1'!E47</f>
        <v>0.10083860019346483</v>
      </c>
      <c r="J19" s="69">
        <f t="shared" si="27"/>
        <v>0.18763699461917366</v>
      </c>
      <c r="L19" t="str">
        <f t="shared" si="28"/>
        <v>41 Administrative occupations</v>
      </c>
      <c r="M19" s="69">
        <v>1.1796319870086438</v>
      </c>
      <c r="N19" s="69">
        <v>1.3101223161152737</v>
      </c>
      <c r="O19" s="69">
        <v>1.5229545095272008</v>
      </c>
      <c r="P19" s="69">
        <v>1.7681625226251876</v>
      </c>
      <c r="Q19" s="69">
        <v>2.4073598432186691</v>
      </c>
      <c r="R19" s="11"/>
      <c r="S19" s="69">
        <f t="shared" si="29"/>
        <v>0.88440533369146834</v>
      </c>
      <c r="T19" s="69">
        <f>'RD T1'!E76</f>
        <v>1.0574047486189724</v>
      </c>
      <c r="U19" s="69">
        <f t="shared" si="30"/>
        <v>1.9418100823104407</v>
      </c>
      <c r="W19" t="str">
        <f t="shared" si="31"/>
        <v>41 Administrative occupations</v>
      </c>
      <c r="X19" s="69">
        <v>4.3922755410465255</v>
      </c>
      <c r="Y19" s="69">
        <v>4.8226788186376082</v>
      </c>
      <c r="Z19" s="69">
        <v>5.0071797731684429</v>
      </c>
      <c r="AA19" s="69">
        <v>5.2928562773330778</v>
      </c>
      <c r="AB19" s="69">
        <v>6.5050982757832614</v>
      </c>
      <c r="AC19" s="69"/>
      <c r="AD19" s="69">
        <f t="shared" si="32"/>
        <v>1.4979185026148185</v>
      </c>
      <c r="AE19" s="69">
        <f>'RD T1'!E105</f>
        <v>3.0865806692280771</v>
      </c>
      <c r="AF19" s="69">
        <f t="shared" si="33"/>
        <v>4.5844991718428956</v>
      </c>
      <c r="AH19" t="str">
        <f t="shared" si="34"/>
        <v>41 Administrative occupations</v>
      </c>
      <c r="AI19" s="69">
        <v>1.6112880231953688</v>
      </c>
      <c r="AJ19" s="69">
        <v>1.7094193982070456</v>
      </c>
      <c r="AK19" s="69">
        <v>1.7303509264253567</v>
      </c>
      <c r="AL19" s="69">
        <v>1.7870783422185454</v>
      </c>
      <c r="AM19" s="69">
        <v>2.0964062326879196</v>
      </c>
      <c r="AN19" s="69"/>
      <c r="AO19" s="69">
        <f t="shared" si="35"/>
        <v>0.36605530626256289</v>
      </c>
      <c r="AP19" s="69">
        <f>'RD T1'!E134</f>
        <v>1.103102357556637</v>
      </c>
      <c r="AQ19" s="69">
        <f t="shared" si="36"/>
        <v>1.4691576638191999</v>
      </c>
      <c r="AS19" t="str">
        <f t="shared" si="37"/>
        <v>41 Administrative occupations</v>
      </c>
      <c r="AT19" s="69">
        <v>1.4636689179859477</v>
      </c>
      <c r="AU19" s="69">
        <v>1.5899735477675014</v>
      </c>
      <c r="AV19" s="69">
        <v>1.7032729549496572</v>
      </c>
      <c r="AW19" s="69">
        <v>1.7078144852618933</v>
      </c>
      <c r="AX19" s="69">
        <v>2.0285460448702888</v>
      </c>
      <c r="AY19" s="69"/>
      <c r="AZ19" s="69">
        <f t="shared" si="38"/>
        <v>0.32527308992063153</v>
      </c>
      <c r="BA19" s="69">
        <f>'RD T1'!E163</f>
        <v>0.96490434209480369</v>
      </c>
      <c r="BB19" s="69">
        <f t="shared" si="39"/>
        <v>1.2901774320154353</v>
      </c>
      <c r="BD19" t="str">
        <f t="shared" si="40"/>
        <v>41 Administrative occupations</v>
      </c>
      <c r="BE19" s="69">
        <v>5.3383218191123216</v>
      </c>
      <c r="BF19" s="69">
        <v>5.2498639760684211</v>
      </c>
      <c r="BG19" s="69">
        <v>5.7796947144429156</v>
      </c>
      <c r="BH19" s="69">
        <v>4.9101961523153506</v>
      </c>
      <c r="BI19" s="69">
        <v>4.3465570753016616</v>
      </c>
      <c r="BJ19" s="69"/>
      <c r="BK19" s="69">
        <f t="shared" si="41"/>
        <v>-1.433137639141254</v>
      </c>
      <c r="BL19" s="69">
        <f>'RD T1'!E192</f>
        <v>2.2202689903870851</v>
      </c>
      <c r="BM19" s="69">
        <f t="shared" si="42"/>
        <v>0.78713135124583111</v>
      </c>
      <c r="BO19" t="str">
        <f t="shared" si="43"/>
        <v>41 Administrative occupations</v>
      </c>
      <c r="BP19" s="69">
        <v>6.4588364631810204</v>
      </c>
      <c r="BQ19" s="69">
        <v>6.1861562515967732</v>
      </c>
      <c r="BR19" s="69">
        <v>6.0627753252961538</v>
      </c>
      <c r="BS19" s="69">
        <v>5.3277493019161311</v>
      </c>
      <c r="BT19" s="69">
        <v>3.8602215497621395</v>
      </c>
      <c r="BU19" s="69"/>
      <c r="BV19" s="69">
        <f t="shared" si="44"/>
        <v>-2.2025537755340143</v>
      </c>
      <c r="BW19" s="69">
        <f>'RD T1'!E221</f>
        <v>2.0708555539783737</v>
      </c>
      <c r="BX19" s="69">
        <f t="shared" si="45"/>
        <v>-0.13169822155564059</v>
      </c>
      <c r="BZ19" t="str">
        <f t="shared" si="46"/>
        <v>41 Administrative occupations</v>
      </c>
      <c r="CA19" s="69">
        <v>3.177745336831939</v>
      </c>
      <c r="CB19" s="69">
        <v>2.8393912233955523</v>
      </c>
      <c r="CC19" s="69">
        <v>2.8065463514291307</v>
      </c>
      <c r="CD19" s="69">
        <v>1.9162982815997525</v>
      </c>
      <c r="CE19" s="69">
        <v>0.80692670256527022</v>
      </c>
      <c r="CF19" s="69"/>
      <c r="CG19" s="69">
        <f t="shared" si="47"/>
        <v>-1.9996196488638605</v>
      </c>
      <c r="CH19" s="69">
        <f>'RD T1'!E250</f>
        <v>0.6217201793803433</v>
      </c>
      <c r="CI19" s="69">
        <f t="shared" si="48"/>
        <v>-1.3778994694835172</v>
      </c>
      <c r="CK19" t="str">
        <f t="shared" si="49"/>
        <v>41 Administrative occupations</v>
      </c>
      <c r="CL19" s="69">
        <v>0.85134264744760491</v>
      </c>
      <c r="CM19" s="69">
        <v>0.64499399449949102</v>
      </c>
      <c r="CN19" s="69">
        <v>0.81135459761303808</v>
      </c>
      <c r="CO19" s="69">
        <v>0.71457389094514079</v>
      </c>
      <c r="CP19" s="69">
        <v>0.67855719014813742</v>
      </c>
      <c r="CQ19" s="69"/>
      <c r="CR19" s="69">
        <f t="shared" si="50"/>
        <v>-0.13279740746490065</v>
      </c>
      <c r="CS19" s="69">
        <f>'RD T1'!E279</f>
        <v>0.21434671261375077</v>
      </c>
      <c r="CT19" s="69">
        <f t="shared" si="51"/>
        <v>8.1549305148850115E-2</v>
      </c>
    </row>
    <row r="20" spans="1:98" x14ac:dyDescent="0.2">
      <c r="A20" s="10" t="str">
        <f>name!D16</f>
        <v>42 Secretarial and related occupations</v>
      </c>
      <c r="B20" s="69">
        <v>1.0853721872576111E-2</v>
      </c>
      <c r="C20" s="69">
        <v>1.2629478188074757E-2</v>
      </c>
      <c r="D20" s="69">
        <v>1.3005408110684088E-2</v>
      </c>
      <c r="E20" s="69">
        <v>2.1298732151029714E-2</v>
      </c>
      <c r="F20" s="69">
        <v>4.1582054750565624E-2</v>
      </c>
      <c r="G20" s="11"/>
      <c r="H20" s="69">
        <f t="shared" si="26"/>
        <v>2.8576646639881534E-2</v>
      </c>
      <c r="I20" s="69">
        <f>'RD T1'!E48</f>
        <v>1.6829094231823386E-2</v>
      </c>
      <c r="J20" s="69">
        <f t="shared" si="27"/>
        <v>4.5405740871704917E-2</v>
      </c>
      <c r="L20" t="str">
        <f t="shared" si="28"/>
        <v>42 Secretarial and related occupations</v>
      </c>
      <c r="M20" s="69">
        <v>0.21360111896377795</v>
      </c>
      <c r="N20" s="69">
        <v>0.21460888187953092</v>
      </c>
      <c r="O20" s="69">
        <v>0.23992550677403787</v>
      </c>
      <c r="P20" s="69">
        <v>0.3727594632415358</v>
      </c>
      <c r="Q20" s="69">
        <v>0.5852434586187546</v>
      </c>
      <c r="R20" s="11"/>
      <c r="S20" s="69">
        <f t="shared" si="29"/>
        <v>0.3453179518447167</v>
      </c>
      <c r="T20" s="69">
        <f>'RD T1'!E77</f>
        <v>0.25563992709912964</v>
      </c>
      <c r="U20" s="69">
        <f t="shared" si="30"/>
        <v>0.60095787894384634</v>
      </c>
      <c r="W20" t="str">
        <f t="shared" si="31"/>
        <v>42 Secretarial and related occupations</v>
      </c>
      <c r="X20" s="69">
        <v>0.76978910551722013</v>
      </c>
      <c r="Y20" s="69">
        <v>0.79431299202737382</v>
      </c>
      <c r="Z20" s="69">
        <v>0.75714778859388976</v>
      </c>
      <c r="AA20" s="69">
        <v>1.1035785156766096</v>
      </c>
      <c r="AB20" s="69">
        <v>1.4838817782500093</v>
      </c>
      <c r="AC20" s="69"/>
      <c r="AD20" s="69">
        <f t="shared" si="32"/>
        <v>0.72673398965611957</v>
      </c>
      <c r="AE20" s="69">
        <f>'RD T1'!E106</f>
        <v>0.75024037544425126</v>
      </c>
      <c r="AF20" s="69">
        <f t="shared" si="33"/>
        <v>1.4769743651003708</v>
      </c>
      <c r="AH20" t="str">
        <f t="shared" si="34"/>
        <v>42 Secretarial and related occupations</v>
      </c>
      <c r="AI20" s="69">
        <v>0.34772892398598504</v>
      </c>
      <c r="AJ20" s="69">
        <v>0.34477415545730006</v>
      </c>
      <c r="AK20" s="69">
        <v>0.33695451361970591</v>
      </c>
      <c r="AL20" s="69">
        <v>0.43787530577412631</v>
      </c>
      <c r="AM20" s="69">
        <v>0.44170364483905933</v>
      </c>
      <c r="AN20" s="69"/>
      <c r="AO20" s="69">
        <f t="shared" si="35"/>
        <v>0.10474913121935342</v>
      </c>
      <c r="AP20" s="69">
        <f>'RD T1'!E135</f>
        <v>0.25793259138271718</v>
      </c>
      <c r="AQ20" s="69">
        <f t="shared" si="36"/>
        <v>0.3626817226020706</v>
      </c>
      <c r="AS20" t="str">
        <f t="shared" si="37"/>
        <v>42 Secretarial and related occupations</v>
      </c>
      <c r="AT20" s="69">
        <v>0.27230729169828605</v>
      </c>
      <c r="AU20" s="69">
        <v>0.24863535943342474</v>
      </c>
      <c r="AV20" s="69">
        <v>0.24353921697308181</v>
      </c>
      <c r="AW20" s="69">
        <v>0.29437648927853816</v>
      </c>
      <c r="AX20" s="69">
        <v>0.25402734402528682</v>
      </c>
      <c r="AY20" s="69"/>
      <c r="AZ20" s="69">
        <f t="shared" si="38"/>
        <v>1.0488127052205004E-2</v>
      </c>
      <c r="BA20" s="69">
        <f>'RD T1'!E164</f>
        <v>0.15867575691697342</v>
      </c>
      <c r="BB20" s="69">
        <f t="shared" si="39"/>
        <v>0.16916388396917842</v>
      </c>
      <c r="BD20" t="str">
        <f t="shared" si="40"/>
        <v>42 Secretarial and related occupations</v>
      </c>
      <c r="BE20" s="69">
        <v>1.1509549652607434</v>
      </c>
      <c r="BF20" s="69">
        <v>1.0276840668538729</v>
      </c>
      <c r="BG20" s="69">
        <v>1.0772475024438835</v>
      </c>
      <c r="BH20" s="69">
        <v>1.1424585617460932</v>
      </c>
      <c r="BI20" s="69">
        <v>0.44478309752769246</v>
      </c>
      <c r="BJ20" s="69"/>
      <c r="BK20" s="69">
        <f t="shared" si="41"/>
        <v>-0.63246440491619094</v>
      </c>
      <c r="BL20" s="69">
        <f>'RD T1'!E193</f>
        <v>0.43202421801032093</v>
      </c>
      <c r="BM20" s="69">
        <f t="shared" si="42"/>
        <v>-0.20044018690587001</v>
      </c>
      <c r="BO20" t="str">
        <f t="shared" si="43"/>
        <v>42 Secretarial and related occupations</v>
      </c>
      <c r="BP20" s="69">
        <v>1.4828107845135055</v>
      </c>
      <c r="BQ20" s="69">
        <v>1.2481438005354391</v>
      </c>
      <c r="BR20" s="69">
        <v>1.1001266606606415</v>
      </c>
      <c r="BS20" s="69">
        <v>1.0324301052190199</v>
      </c>
      <c r="BT20" s="69">
        <v>0.35499836925722483</v>
      </c>
      <c r="BU20" s="69"/>
      <c r="BV20" s="69">
        <f t="shared" si="44"/>
        <v>-0.74512829140341663</v>
      </c>
      <c r="BW20" s="69">
        <f>'RD T1'!E222</f>
        <v>0.3487099793128971</v>
      </c>
      <c r="BX20" s="69">
        <f t="shared" si="45"/>
        <v>-0.39641831209051953</v>
      </c>
      <c r="BZ20" t="str">
        <f t="shared" si="46"/>
        <v>42 Secretarial and related occupations</v>
      </c>
      <c r="CA20" s="69">
        <v>1.236150450974409</v>
      </c>
      <c r="CB20" s="69">
        <v>1.0875291002806537</v>
      </c>
      <c r="CC20" s="69">
        <v>1.004167902831772</v>
      </c>
      <c r="CD20" s="69">
        <v>0.69455335591265766</v>
      </c>
      <c r="CE20" s="69">
        <v>0.17227552039792565</v>
      </c>
      <c r="CF20" s="69"/>
      <c r="CG20" s="69">
        <f t="shared" si="47"/>
        <v>-0.83189238243384644</v>
      </c>
      <c r="CH20" s="69">
        <f>'RD T1'!E251</f>
        <v>0.24483589735407968</v>
      </c>
      <c r="CI20" s="69">
        <f t="shared" si="48"/>
        <v>-0.58705648507976682</v>
      </c>
      <c r="CK20" t="str">
        <f t="shared" si="49"/>
        <v>42 Secretarial and related occupations</v>
      </c>
      <c r="CL20" s="69">
        <v>0.31858722536788597</v>
      </c>
      <c r="CM20" s="69">
        <v>0.26845097648829375</v>
      </c>
      <c r="CN20" s="69">
        <v>0.32516609290755744</v>
      </c>
      <c r="CO20" s="69">
        <v>0.35107623219577411</v>
      </c>
      <c r="CP20" s="69">
        <v>0.34180772296960094</v>
      </c>
      <c r="CQ20" s="69"/>
      <c r="CR20" s="69">
        <f t="shared" si="50"/>
        <v>1.66416300620435E-2</v>
      </c>
      <c r="CS20" s="69">
        <f>'RD T1'!E280</f>
        <v>0.13922338989288358</v>
      </c>
      <c r="CT20" s="69">
        <f t="shared" si="51"/>
        <v>0.15586501995492708</v>
      </c>
    </row>
    <row r="21" spans="1:98" x14ac:dyDescent="0.2">
      <c r="A21" s="10" t="str">
        <f>name!D17</f>
        <v>51 Skilled agricultural and related trades</v>
      </c>
      <c r="B21" s="69">
        <v>1.3154093421105276E-2</v>
      </c>
      <c r="C21" s="69">
        <v>7.4919736961366855E-3</v>
      </c>
      <c r="D21" s="69">
        <v>1.1018155488653579E-2</v>
      </c>
      <c r="E21" s="69">
        <v>1.2826367953842562E-2</v>
      </c>
      <c r="F21" s="69">
        <v>1.7665413056304383E-2</v>
      </c>
      <c r="G21" s="11"/>
      <c r="H21" s="69">
        <f t="shared" si="26"/>
        <v>6.6472575676508033E-3</v>
      </c>
      <c r="I21" s="69">
        <f>'RD T1'!E49</f>
        <v>9.6523814461054597E-3</v>
      </c>
      <c r="J21" s="69">
        <f t="shared" si="27"/>
        <v>1.6299639013756265E-2</v>
      </c>
      <c r="L21" t="str">
        <f t="shared" si="28"/>
        <v>51 Skilled agricultural and related trades</v>
      </c>
      <c r="M21" s="69">
        <v>4.9423769674855761E-2</v>
      </c>
      <c r="N21" s="69">
        <v>4.7172280532168896E-2</v>
      </c>
      <c r="O21" s="69">
        <v>4.5974844262846877E-2</v>
      </c>
      <c r="P21" s="69">
        <v>4.6838968985499232E-2</v>
      </c>
      <c r="Q21" s="69">
        <v>6.7251884972316975E-2</v>
      </c>
      <c r="R21" s="11"/>
      <c r="S21" s="69">
        <f t="shared" si="29"/>
        <v>2.1277040709470098E-2</v>
      </c>
      <c r="T21" s="69">
        <f>'RD T1'!E78</f>
        <v>2.7753103992058169E-2</v>
      </c>
      <c r="U21" s="69">
        <f t="shared" si="30"/>
        <v>4.9030144701528264E-2</v>
      </c>
      <c r="W21" t="str">
        <f t="shared" si="31"/>
        <v>51 Skilled agricultural and related trades</v>
      </c>
      <c r="X21" s="69">
        <v>0.48858167195227042</v>
      </c>
      <c r="Y21" s="69">
        <v>0.54407345736393586</v>
      </c>
      <c r="Z21" s="69">
        <v>0.58798615137613586</v>
      </c>
      <c r="AA21" s="69">
        <v>0.67123737409973971</v>
      </c>
      <c r="AB21" s="69">
        <v>0.97626339894812342</v>
      </c>
      <c r="AC21" s="69"/>
      <c r="AD21" s="69">
        <f t="shared" si="32"/>
        <v>0.38827724757198756</v>
      </c>
      <c r="AE21" s="69">
        <f>'RD T1'!E107</f>
        <v>0.49749978787878341</v>
      </c>
      <c r="AF21" s="69">
        <f t="shared" si="33"/>
        <v>0.88577703545077102</v>
      </c>
      <c r="AH21" t="str">
        <f t="shared" si="34"/>
        <v>51 Skilled agricultural and related trades</v>
      </c>
      <c r="AI21" s="69">
        <v>0.19397238306534076</v>
      </c>
      <c r="AJ21" s="69">
        <v>0.23329975504530903</v>
      </c>
      <c r="AK21" s="69">
        <v>0.22038503696831294</v>
      </c>
      <c r="AL21" s="69">
        <v>0.2436670782592176</v>
      </c>
      <c r="AM21" s="69">
        <v>0.33307158051058527</v>
      </c>
      <c r="AN21" s="69"/>
      <c r="AO21" s="69">
        <f t="shared" si="35"/>
        <v>0.11268654354227234</v>
      </c>
      <c r="AP21" s="69">
        <f>'RD T1'!E136</f>
        <v>0.18825515159581249</v>
      </c>
      <c r="AQ21" s="69">
        <f t="shared" si="36"/>
        <v>0.30094169513808483</v>
      </c>
      <c r="AS21" t="str">
        <f t="shared" si="37"/>
        <v>51 Skilled agricultural and related trades</v>
      </c>
      <c r="AT21" s="69">
        <v>0.28556195332436296</v>
      </c>
      <c r="AU21" s="69">
        <v>0.37027282586576316</v>
      </c>
      <c r="AV21" s="69">
        <v>0.36454129261072454</v>
      </c>
      <c r="AW21" s="69">
        <v>0.3931559804150504</v>
      </c>
      <c r="AX21" s="69">
        <v>0.55170165334183252</v>
      </c>
      <c r="AY21" s="69"/>
      <c r="AZ21" s="69">
        <f t="shared" si="38"/>
        <v>0.18716036073110798</v>
      </c>
      <c r="BA21" s="69">
        <f>'RD T1'!E165</f>
        <v>0.28416100749710482</v>
      </c>
      <c r="BB21" s="69">
        <f t="shared" si="39"/>
        <v>0.4713213682282128</v>
      </c>
      <c r="BD21" t="str">
        <f t="shared" si="40"/>
        <v>51 Skilled agricultural and related trades</v>
      </c>
      <c r="BE21" s="69">
        <v>0.62225603240351224</v>
      </c>
      <c r="BF21" s="69">
        <v>0.59423308569202304</v>
      </c>
      <c r="BG21" s="69">
        <v>0.57502923351390112</v>
      </c>
      <c r="BH21" s="69">
        <v>0.53523949230868051</v>
      </c>
      <c r="BI21" s="69">
        <v>0.53829251279585222</v>
      </c>
      <c r="BJ21" s="69"/>
      <c r="BK21" s="69">
        <f t="shared" si="41"/>
        <v>-3.6736720718048899E-2</v>
      </c>
      <c r="BL21" s="69">
        <f>'RD T1'!E194</f>
        <v>0.29372344113537802</v>
      </c>
      <c r="BM21" s="69">
        <f t="shared" si="42"/>
        <v>0.25698672041732912</v>
      </c>
      <c r="BO21" t="str">
        <f t="shared" si="43"/>
        <v>51 Skilled agricultural and related trades</v>
      </c>
      <c r="BP21" s="69">
        <v>1.0907338437985259</v>
      </c>
      <c r="BQ21" s="69">
        <v>1.0206082507388552</v>
      </c>
      <c r="BR21" s="69">
        <v>0.93994777186484402</v>
      </c>
      <c r="BS21" s="69">
        <v>0.90122712514611325</v>
      </c>
      <c r="BT21" s="69">
        <v>0.86696309465355137</v>
      </c>
      <c r="BU21" s="69"/>
      <c r="BV21" s="69">
        <f t="shared" si="44"/>
        <v>-7.2984677211292648E-2</v>
      </c>
      <c r="BW21" s="69">
        <f>'RD T1'!E223</f>
        <v>0.49026078252511501</v>
      </c>
      <c r="BX21" s="69">
        <f t="shared" si="45"/>
        <v>0.41727610531382237</v>
      </c>
      <c r="BZ21" t="str">
        <f t="shared" si="46"/>
        <v>51 Skilled agricultural and related trades</v>
      </c>
      <c r="CA21" s="69">
        <v>0.67442776656397407</v>
      </c>
      <c r="CB21" s="69">
        <v>0.66313620042714549</v>
      </c>
      <c r="CC21" s="69">
        <v>0.61739474836351993</v>
      </c>
      <c r="CD21" s="69">
        <v>0.504482312856529</v>
      </c>
      <c r="CE21" s="69">
        <v>0.4527213645610329</v>
      </c>
      <c r="CF21" s="69"/>
      <c r="CG21" s="69">
        <f t="shared" si="47"/>
        <v>-0.16467338380248703</v>
      </c>
      <c r="CH21" s="69">
        <f>'RD T1'!E252</f>
        <v>0.24153196550842709</v>
      </c>
      <c r="CI21" s="69">
        <f t="shared" si="48"/>
        <v>7.6858581705940066E-2</v>
      </c>
      <c r="CK21" t="str">
        <f t="shared" si="49"/>
        <v>51 Skilled agricultural and related trades</v>
      </c>
      <c r="CL21" s="69">
        <v>0.56819040711965496</v>
      </c>
      <c r="CM21" s="69">
        <v>0.56661635432573365</v>
      </c>
      <c r="CN21" s="69">
        <v>0.51678156411994658</v>
      </c>
      <c r="CO21" s="69">
        <v>0.53407569172265712</v>
      </c>
      <c r="CP21" s="69">
        <v>0.2629020415763072</v>
      </c>
      <c r="CQ21" s="69"/>
      <c r="CR21" s="69">
        <f t="shared" si="50"/>
        <v>-0.25387952254363938</v>
      </c>
      <c r="CS21" s="69">
        <f>'RD T1'!E281</f>
        <v>0.16292117043280574</v>
      </c>
      <c r="CT21" s="69">
        <f t="shared" si="51"/>
        <v>-9.095835211083364E-2</v>
      </c>
    </row>
    <row r="22" spans="1:98" x14ac:dyDescent="0.2">
      <c r="A22" s="10" t="str">
        <f>name!D18</f>
        <v>52 Skilled metal, electrical and electronic trades</v>
      </c>
      <c r="B22" s="69">
        <v>6.1067992458702968E-3</v>
      </c>
      <c r="C22" s="69">
        <v>6.2116437556178098E-3</v>
      </c>
      <c r="D22" s="69">
        <v>7.1352081976502118E-3</v>
      </c>
      <c r="E22" s="69">
        <v>8.8864247474042951E-3</v>
      </c>
      <c r="F22" s="69">
        <v>1.2123369514899323E-2</v>
      </c>
      <c r="G22" s="11"/>
      <c r="H22" s="69">
        <f t="shared" si="26"/>
        <v>4.9881613172491112E-3</v>
      </c>
      <c r="I22" s="69">
        <f>'RD T1'!E50</f>
        <v>4.482190512020208E-3</v>
      </c>
      <c r="J22" s="69">
        <f t="shared" si="27"/>
        <v>9.4703518292693183E-3</v>
      </c>
      <c r="L22" t="str">
        <f t="shared" si="28"/>
        <v>52 Skilled metal, electrical and electronic trades</v>
      </c>
      <c r="M22" s="69">
        <v>0.13771784634541348</v>
      </c>
      <c r="N22" s="69">
        <v>0.18630963436835929</v>
      </c>
      <c r="O22" s="69">
        <v>0.16115674588458809</v>
      </c>
      <c r="P22" s="69">
        <v>0.21972110946482809</v>
      </c>
      <c r="Q22" s="69">
        <v>0.32198295618773892</v>
      </c>
      <c r="R22" s="11"/>
      <c r="S22" s="69">
        <f t="shared" si="29"/>
        <v>0.16082621030315083</v>
      </c>
      <c r="T22" s="69">
        <f>'RD T1'!E79</f>
        <v>0.12004228435616172</v>
      </c>
      <c r="U22" s="69">
        <f t="shared" si="30"/>
        <v>0.28086849465931257</v>
      </c>
      <c r="W22" t="str">
        <f t="shared" si="31"/>
        <v>52 Skilled metal, electrical and electronic trades</v>
      </c>
      <c r="X22" s="69">
        <v>0.4557807947147598</v>
      </c>
      <c r="Y22" s="69">
        <v>0.61741592055470118</v>
      </c>
      <c r="Z22" s="69">
        <v>0.50472408310175043</v>
      </c>
      <c r="AA22" s="69">
        <v>0.62003210839236811</v>
      </c>
      <c r="AB22" s="69">
        <v>0.86000237237931587</v>
      </c>
      <c r="AC22" s="69"/>
      <c r="AD22" s="69">
        <f t="shared" si="32"/>
        <v>0.35527828927756544</v>
      </c>
      <c r="AE22" s="69">
        <f>'RD T1'!E108</f>
        <v>0.32035924787846526</v>
      </c>
      <c r="AF22" s="69">
        <f t="shared" si="33"/>
        <v>0.6756375371560307</v>
      </c>
      <c r="AH22" t="str">
        <f t="shared" si="34"/>
        <v>52 Skilled metal, electrical and electronic trades</v>
      </c>
      <c r="AI22" s="69">
        <v>0.17593249575159212</v>
      </c>
      <c r="AJ22" s="69">
        <v>0.22004354334511531</v>
      </c>
      <c r="AK22" s="69">
        <v>0.18824600788071291</v>
      </c>
      <c r="AL22" s="69">
        <v>0.20142551238822956</v>
      </c>
      <c r="AM22" s="69">
        <v>0.2585605353577759</v>
      </c>
      <c r="AN22" s="69"/>
      <c r="AO22" s="69">
        <f t="shared" si="35"/>
        <v>7.0314527477062988E-2</v>
      </c>
      <c r="AP22" s="69">
        <f>'RD T1'!E137</f>
        <v>9.3914374395950087E-2</v>
      </c>
      <c r="AQ22" s="69">
        <f t="shared" si="36"/>
        <v>0.16422890187301309</v>
      </c>
      <c r="AS22" t="str">
        <f t="shared" si="37"/>
        <v>52 Skilled metal, electrical and electronic trades</v>
      </c>
      <c r="AT22" s="69">
        <v>0.80794243324713855</v>
      </c>
      <c r="AU22" s="69">
        <v>1.0139022590406064</v>
      </c>
      <c r="AV22" s="69">
        <v>0.87351049274390447</v>
      </c>
      <c r="AW22" s="69">
        <v>0.93435357339076219</v>
      </c>
      <c r="AX22" s="69">
        <v>1.1774171179458892</v>
      </c>
      <c r="AY22" s="69"/>
      <c r="AZ22" s="69">
        <f t="shared" si="38"/>
        <v>0.30390662520198475</v>
      </c>
      <c r="BA22" s="69">
        <f>'RD T1'!E166</f>
        <v>0.42391656506067121</v>
      </c>
      <c r="BB22" s="69">
        <f t="shared" si="39"/>
        <v>0.72782319026265596</v>
      </c>
      <c r="BD22" t="str">
        <f t="shared" si="40"/>
        <v>52 Skilled metal, electrical and electronic trades</v>
      </c>
      <c r="BE22" s="69">
        <v>5.0907204035274116</v>
      </c>
      <c r="BF22" s="69">
        <v>5.3728693395385365</v>
      </c>
      <c r="BG22" s="69">
        <v>4.5078878190561813</v>
      </c>
      <c r="BH22" s="69">
        <v>4.1683490369513203</v>
      </c>
      <c r="BI22" s="69">
        <v>3.5464385498602771</v>
      </c>
      <c r="BJ22" s="69"/>
      <c r="BK22" s="69">
        <f t="shared" si="41"/>
        <v>-0.96144926919590423</v>
      </c>
      <c r="BL22" s="69">
        <f>'RD T1'!E195</f>
        <v>1.3851374171749309</v>
      </c>
      <c r="BM22" s="69">
        <f t="shared" si="42"/>
        <v>0.42368814797902665</v>
      </c>
      <c r="BO22" t="str">
        <f t="shared" si="43"/>
        <v>52 Skilled metal, electrical and electronic trades</v>
      </c>
      <c r="BP22" s="69">
        <v>3.2003663818469557</v>
      </c>
      <c r="BQ22" s="69">
        <v>3.0799811199218725</v>
      </c>
      <c r="BR22" s="69">
        <v>2.5555228661313252</v>
      </c>
      <c r="BS22" s="69">
        <v>2.2600193928310923</v>
      </c>
      <c r="BT22" s="69">
        <v>1.8352724133427258</v>
      </c>
      <c r="BU22" s="69"/>
      <c r="BV22" s="69">
        <f t="shared" si="44"/>
        <v>-0.72025045278859934</v>
      </c>
      <c r="BW22" s="69">
        <f>'RD T1'!E224</f>
        <v>0.77973394674076979</v>
      </c>
      <c r="BX22" s="69">
        <f t="shared" si="45"/>
        <v>5.9483493952170452E-2</v>
      </c>
      <c r="BZ22" t="str">
        <f t="shared" si="46"/>
        <v>52 Skilled metal, electrical and electronic trades</v>
      </c>
      <c r="CA22" s="69">
        <v>1.3512296970030984</v>
      </c>
      <c r="CB22" s="69">
        <v>1.3510042812901732</v>
      </c>
      <c r="CC22" s="69">
        <v>1.1462901924781717</v>
      </c>
      <c r="CD22" s="69">
        <v>0.93272401128972482</v>
      </c>
      <c r="CE22" s="69">
        <v>0.508322356840191</v>
      </c>
      <c r="CF22" s="69"/>
      <c r="CG22" s="69">
        <f t="shared" si="47"/>
        <v>-0.63796783563798065</v>
      </c>
      <c r="CH22" s="69">
        <f>'RD T1'!E253</f>
        <v>0.3003356492300075</v>
      </c>
      <c r="CI22" s="69">
        <f t="shared" si="48"/>
        <v>-0.33763218640797316</v>
      </c>
      <c r="CK22" t="str">
        <f t="shared" si="49"/>
        <v>52 Skilled metal, electrical and electronic trades</v>
      </c>
      <c r="CL22" s="69">
        <v>0.67120973894762315</v>
      </c>
      <c r="CM22" s="69">
        <v>0.61007025546028182</v>
      </c>
      <c r="CN22" s="69">
        <v>0.52501253943607495</v>
      </c>
      <c r="CO22" s="69">
        <v>0.46041971223416267</v>
      </c>
      <c r="CP22" s="69">
        <v>0.32757537589167968</v>
      </c>
      <c r="CQ22" s="69"/>
      <c r="CR22" s="69">
        <f t="shared" si="50"/>
        <v>-0.19743716354439528</v>
      </c>
      <c r="CS22" s="69">
        <f>'RD T1'!E282</f>
        <v>0.14346871944139783</v>
      </c>
      <c r="CT22" s="69">
        <f t="shared" si="51"/>
        <v>-5.3968444102997448E-2</v>
      </c>
    </row>
    <row r="23" spans="1:98" x14ac:dyDescent="0.2">
      <c r="A23" s="10" t="str">
        <f>name!D19</f>
        <v>53 Skilled construction and building trades</v>
      </c>
      <c r="B23" s="69">
        <v>2.3119693175836218E-3</v>
      </c>
      <c r="C23" s="69">
        <v>1.9688691106476688E-3</v>
      </c>
      <c r="D23" s="69">
        <v>1.8483155050563419E-3</v>
      </c>
      <c r="E23" s="69">
        <v>3.0795194802080306E-3</v>
      </c>
      <c r="F23" s="69">
        <v>3.0732042101585672E-3</v>
      </c>
      <c r="G23" s="11"/>
      <c r="H23" s="69">
        <f t="shared" si="26"/>
        <v>1.2248887051022252E-3</v>
      </c>
      <c r="I23" s="69">
        <f>'RD T1'!E51</f>
        <v>1.3793139262906194E-3</v>
      </c>
      <c r="J23" s="69">
        <f t="shared" si="27"/>
        <v>2.6042026313928446E-3</v>
      </c>
      <c r="L23" t="str">
        <f t="shared" si="28"/>
        <v>53 Skilled construction and building trades</v>
      </c>
      <c r="M23" s="69">
        <v>5.4916272764845321E-2</v>
      </c>
      <c r="N23" s="69">
        <v>6.5114965378165468E-2</v>
      </c>
      <c r="O23" s="69">
        <v>6.0226578352021713E-2</v>
      </c>
      <c r="P23" s="69">
        <v>8.1161745699324203E-2</v>
      </c>
      <c r="Q23" s="69">
        <v>0.10177950227172176</v>
      </c>
      <c r="R23" s="11"/>
      <c r="S23" s="69">
        <f t="shared" si="29"/>
        <v>4.1552923919700051E-2</v>
      </c>
      <c r="T23" s="69">
        <f>'RD T1'!E80</f>
        <v>4.3756545307344089E-2</v>
      </c>
      <c r="U23" s="69">
        <f t="shared" si="30"/>
        <v>8.5309469227044132E-2</v>
      </c>
      <c r="W23" t="str">
        <f t="shared" si="31"/>
        <v>53 Skilled construction and building trades</v>
      </c>
      <c r="X23" s="69">
        <v>0.23287237812828096</v>
      </c>
      <c r="Y23" s="69">
        <v>0.30188003957426218</v>
      </c>
      <c r="Z23" s="69">
        <v>0.26581605982214124</v>
      </c>
      <c r="AA23" s="69">
        <v>0.34154117521785715</v>
      </c>
      <c r="AB23" s="69">
        <v>0.46417679994183997</v>
      </c>
      <c r="AC23" s="69"/>
      <c r="AD23" s="69">
        <f t="shared" si="32"/>
        <v>0.19836074011969873</v>
      </c>
      <c r="AE23" s="69">
        <f>'RD T1'!E109</f>
        <v>0.18642004480975341</v>
      </c>
      <c r="AF23" s="69">
        <f t="shared" si="33"/>
        <v>0.38478078492945211</v>
      </c>
      <c r="AH23" t="str">
        <f t="shared" si="34"/>
        <v>53 Skilled construction and building trades</v>
      </c>
      <c r="AI23" s="69">
        <v>0.13906068611227743</v>
      </c>
      <c r="AJ23" s="69">
        <v>0.19988591067647088</v>
      </c>
      <c r="AK23" s="69">
        <v>0.17731835218601846</v>
      </c>
      <c r="AL23" s="69">
        <v>0.2226940885936638</v>
      </c>
      <c r="AM23" s="69">
        <v>0.31570244750897763</v>
      </c>
      <c r="AN23" s="69"/>
      <c r="AO23" s="69">
        <f t="shared" si="35"/>
        <v>0.13838409532295917</v>
      </c>
      <c r="AP23" s="69">
        <f>'RD T1'!E138</f>
        <v>0.12804379310079975</v>
      </c>
      <c r="AQ23" s="69">
        <f t="shared" si="36"/>
        <v>0.26642788842375892</v>
      </c>
      <c r="AS23" t="str">
        <f t="shared" si="37"/>
        <v>53 Skilled construction and building trades</v>
      </c>
      <c r="AT23" s="69">
        <v>0.24292487649504513</v>
      </c>
      <c r="AU23" s="69">
        <v>0.31496914475159965</v>
      </c>
      <c r="AV23" s="69">
        <v>0.27416073390392431</v>
      </c>
      <c r="AW23" s="69">
        <v>0.34635160186014041</v>
      </c>
      <c r="AX23" s="69">
        <v>0.43757056031334385</v>
      </c>
      <c r="AY23" s="69"/>
      <c r="AZ23" s="69">
        <f t="shared" si="38"/>
        <v>0.16340982640941953</v>
      </c>
      <c r="BA23" s="69">
        <f>'RD T1'!E167</f>
        <v>0.18527713432511486</v>
      </c>
      <c r="BB23" s="69">
        <f t="shared" si="39"/>
        <v>0.34868696073453442</v>
      </c>
      <c r="BD23" t="str">
        <f t="shared" si="40"/>
        <v>53 Skilled construction and building trades</v>
      </c>
      <c r="BE23" s="69">
        <v>3.316060372789932</v>
      </c>
      <c r="BF23" s="69">
        <v>3.4101902964445849</v>
      </c>
      <c r="BG23" s="69">
        <v>2.8724043620768525</v>
      </c>
      <c r="BH23" s="69">
        <v>2.8581546480183651</v>
      </c>
      <c r="BI23" s="69">
        <v>2.5311184788592604</v>
      </c>
      <c r="BJ23" s="69"/>
      <c r="BK23" s="69">
        <f t="shared" si="41"/>
        <v>-0.34128588321759201</v>
      </c>
      <c r="BL23" s="69">
        <f>'RD T1'!E196</f>
        <v>1.0382265606236907</v>
      </c>
      <c r="BM23" s="69">
        <f t="shared" si="42"/>
        <v>0.69694067740609866</v>
      </c>
      <c r="BO23" t="str">
        <f t="shared" si="43"/>
        <v>53 Skilled construction and building trades</v>
      </c>
      <c r="BP23" s="69">
        <v>3.1348444807998668</v>
      </c>
      <c r="BQ23" s="69">
        <v>3.3152795807212323</v>
      </c>
      <c r="BR23" s="69">
        <v>2.7583851972861066</v>
      </c>
      <c r="BS23" s="69">
        <v>2.92762795985958</v>
      </c>
      <c r="BT23" s="69">
        <v>2.830636190395091</v>
      </c>
      <c r="BU23" s="69"/>
      <c r="BV23" s="69">
        <f t="shared" si="44"/>
        <v>7.2250993108984307E-2</v>
      </c>
      <c r="BW23" s="69">
        <f>'RD T1'!E225</f>
        <v>1.2626094859421124</v>
      </c>
      <c r="BX23" s="69">
        <f t="shared" si="45"/>
        <v>1.3348604790510967</v>
      </c>
      <c r="BZ23" t="str">
        <f t="shared" si="46"/>
        <v>53 Skilled construction and building trades</v>
      </c>
      <c r="CA23" s="69">
        <v>1.3663548586228969</v>
      </c>
      <c r="CB23" s="69">
        <v>1.4544448977164606</v>
      </c>
      <c r="CC23" s="69">
        <v>1.2545024294660414</v>
      </c>
      <c r="CD23" s="69">
        <v>1.1471195225686559</v>
      </c>
      <c r="CE23" s="69">
        <v>0.94477566956066195</v>
      </c>
      <c r="CF23" s="69"/>
      <c r="CG23" s="69">
        <f t="shared" si="47"/>
        <v>-0.30972675990537946</v>
      </c>
      <c r="CH23" s="69">
        <f>'RD T1'!E254</f>
        <v>0.44462991063208929</v>
      </c>
      <c r="CI23" s="69">
        <f t="shared" si="48"/>
        <v>0.13490315072670983</v>
      </c>
      <c r="CK23" t="str">
        <f t="shared" si="49"/>
        <v>53 Skilled construction and building trades</v>
      </c>
      <c r="CL23" s="69">
        <v>0.92285915310371103</v>
      </c>
      <c r="CM23" s="69">
        <v>0.77677816774356423</v>
      </c>
      <c r="CN23" s="69">
        <v>0.64839320070797646</v>
      </c>
      <c r="CO23" s="69">
        <v>0.48081737280233466</v>
      </c>
      <c r="CP23" s="69">
        <v>0.1051700449491933</v>
      </c>
      <c r="CQ23" s="69"/>
      <c r="CR23" s="69">
        <f t="shared" si="50"/>
        <v>-0.54322315575878322</v>
      </c>
      <c r="CS23" s="69">
        <f>'RD T1'!E283</f>
        <v>9.8689058816272851E-2</v>
      </c>
      <c r="CT23" s="69">
        <f t="shared" si="51"/>
        <v>-0.44453409694251034</v>
      </c>
    </row>
    <row r="24" spans="1:98" x14ac:dyDescent="0.2">
      <c r="A24" s="10" t="str">
        <f>name!D20</f>
        <v>54 Textiles, printing and other skilled trades</v>
      </c>
      <c r="B24" s="69">
        <v>2.2201791121370735E-2</v>
      </c>
      <c r="C24" s="69">
        <v>2.020654915182411E-2</v>
      </c>
      <c r="D24" s="69">
        <v>1.8961181824231576E-2</v>
      </c>
      <c r="E24" s="69">
        <v>2.4281182304696142E-2</v>
      </c>
      <c r="F24" s="69">
        <v>3.3140833114763499E-2</v>
      </c>
      <c r="G24" s="11"/>
      <c r="H24" s="69">
        <f t="shared" si="26"/>
        <v>1.4179651290531923E-2</v>
      </c>
      <c r="I24" s="69">
        <f>'RD T1'!E52</f>
        <v>1.4029131529670696E-2</v>
      </c>
      <c r="J24" s="69">
        <f t="shared" si="27"/>
        <v>2.8208782820202619E-2</v>
      </c>
      <c r="L24" t="str">
        <f t="shared" si="28"/>
        <v>54 Textiles, printing and other skilled trades</v>
      </c>
      <c r="M24" s="69">
        <v>0.15022337863097832</v>
      </c>
      <c r="N24" s="69">
        <v>0.17871160255951196</v>
      </c>
      <c r="O24" s="69">
        <v>0.17600845635980739</v>
      </c>
      <c r="P24" s="69">
        <v>0.21376597882404733</v>
      </c>
      <c r="Q24" s="69">
        <v>0.30460496737927029</v>
      </c>
      <c r="R24" s="11"/>
      <c r="S24" s="69">
        <f t="shared" si="29"/>
        <v>0.1285965110194629</v>
      </c>
      <c r="T24" s="69">
        <f>'RD T1'!E81</f>
        <v>0.13607786502033647</v>
      </c>
      <c r="U24" s="69">
        <f t="shared" si="30"/>
        <v>0.26467437603979937</v>
      </c>
      <c r="W24" t="str">
        <f t="shared" si="31"/>
        <v>54 Textiles, printing and other skilled trades</v>
      </c>
      <c r="X24" s="69">
        <v>0.45271262332036355</v>
      </c>
      <c r="Y24" s="69">
        <v>0.48295470046120292</v>
      </c>
      <c r="Z24" s="69">
        <v>0.45442393381573265</v>
      </c>
      <c r="AA24" s="69">
        <v>0.54383919228924327</v>
      </c>
      <c r="AB24" s="69">
        <v>0.70045392660089845</v>
      </c>
      <c r="AC24" s="69"/>
      <c r="AD24" s="69">
        <f t="shared" si="32"/>
        <v>0.2460299927851658</v>
      </c>
      <c r="AE24" s="69">
        <f>'RD T1'!E110</f>
        <v>0.33014777841825038</v>
      </c>
      <c r="AF24" s="69">
        <f t="shared" si="33"/>
        <v>0.57617777120341618</v>
      </c>
      <c r="AH24" t="str">
        <f t="shared" si="34"/>
        <v>54 Textiles, printing and other skilled trades</v>
      </c>
      <c r="AI24" s="69">
        <v>0.19821365044684777</v>
      </c>
      <c r="AJ24" s="69">
        <v>0.17772510401326455</v>
      </c>
      <c r="AK24" s="69">
        <v>0.18608044343949806</v>
      </c>
      <c r="AL24" s="69">
        <v>0.20641094580480249</v>
      </c>
      <c r="AM24" s="69">
        <v>0.2649486439024446</v>
      </c>
      <c r="AN24" s="69"/>
      <c r="AO24" s="69">
        <f t="shared" si="35"/>
        <v>7.8868200462946542E-2</v>
      </c>
      <c r="AP24" s="69">
        <f>'RD T1'!E139</f>
        <v>0.12716988623031972</v>
      </c>
      <c r="AQ24" s="69">
        <f t="shared" si="36"/>
        <v>0.20603808669326626</v>
      </c>
      <c r="AS24" t="str">
        <f t="shared" si="37"/>
        <v>54 Textiles, printing and other skilled trades</v>
      </c>
      <c r="AT24" s="69">
        <v>0.20738905649265313</v>
      </c>
      <c r="AU24" s="69">
        <v>0.20902785492387355</v>
      </c>
      <c r="AV24" s="69">
        <v>0.19654442491757099</v>
      </c>
      <c r="AW24" s="69">
        <v>0.22959177762948463</v>
      </c>
      <c r="AX24" s="69">
        <v>0.29415072366512496</v>
      </c>
      <c r="AY24" s="69"/>
      <c r="AZ24" s="69">
        <f t="shared" si="38"/>
        <v>9.7606298747553971E-2</v>
      </c>
      <c r="BA24" s="69">
        <f>'RD T1'!E168</f>
        <v>0.13120815731535701</v>
      </c>
      <c r="BB24" s="69">
        <f t="shared" si="39"/>
        <v>0.22881445606291098</v>
      </c>
      <c r="BD24" t="str">
        <f t="shared" si="40"/>
        <v>54 Textiles, printing and other skilled trades</v>
      </c>
      <c r="BE24" s="69">
        <v>1.7524084413015404</v>
      </c>
      <c r="BF24" s="69">
        <v>1.6081808365748764</v>
      </c>
      <c r="BG24" s="69">
        <v>1.4946153149996106</v>
      </c>
      <c r="BH24" s="69">
        <v>1.509783717457428</v>
      </c>
      <c r="BI24" s="69">
        <v>1.4484506470489522</v>
      </c>
      <c r="BJ24" s="69"/>
      <c r="BK24" s="69">
        <f t="shared" si="41"/>
        <v>-4.6164667950658433E-2</v>
      </c>
      <c r="BL24" s="69">
        <f>'RD T1'!E197</f>
        <v>0.61975162120260607</v>
      </c>
      <c r="BM24" s="69">
        <f t="shared" si="42"/>
        <v>0.57358695325194764</v>
      </c>
      <c r="BO24" t="str">
        <f t="shared" si="43"/>
        <v>54 Textiles, printing and other skilled trades</v>
      </c>
      <c r="BP24" s="69">
        <v>2.1850411080288996</v>
      </c>
      <c r="BQ24" s="69">
        <v>1.7757483718545608</v>
      </c>
      <c r="BR24" s="69">
        <v>1.6833631171973136</v>
      </c>
      <c r="BS24" s="69">
        <v>1.6062697654356199</v>
      </c>
      <c r="BT24" s="69">
        <v>1.5058994405216348</v>
      </c>
      <c r="BU24" s="69"/>
      <c r="BV24" s="69">
        <f t="shared" si="44"/>
        <v>-0.17746367667567875</v>
      </c>
      <c r="BW24" s="69">
        <f>'RD T1'!E226</f>
        <v>0.58751162536666868</v>
      </c>
      <c r="BX24" s="69">
        <f t="shared" si="45"/>
        <v>0.41004794869098993</v>
      </c>
      <c r="BZ24" t="str">
        <f t="shared" si="46"/>
        <v>54 Textiles, printing and other skilled trades</v>
      </c>
      <c r="CA24" s="69">
        <v>1.5792501558068035</v>
      </c>
      <c r="CB24" s="69">
        <v>1.364490630955288</v>
      </c>
      <c r="CC24" s="69">
        <v>1.3564691752649951</v>
      </c>
      <c r="CD24" s="69">
        <v>1.1947714599534314</v>
      </c>
      <c r="CE24" s="69">
        <v>0.82705091707275846</v>
      </c>
      <c r="CF24" s="69"/>
      <c r="CG24" s="69">
        <f t="shared" si="47"/>
        <v>-0.52941825819223665</v>
      </c>
      <c r="CH24" s="69">
        <f>'RD T1'!E255</f>
        <v>0.42480762017320867</v>
      </c>
      <c r="CI24" s="69">
        <f t="shared" si="48"/>
        <v>-0.10461063801902798</v>
      </c>
      <c r="CK24" t="str">
        <f t="shared" si="49"/>
        <v>54 Textiles, printing and other skilled trades</v>
      </c>
      <c r="CL24" s="69">
        <v>0.91638745906168384</v>
      </c>
      <c r="CM24" s="69">
        <v>0.60632939656251716</v>
      </c>
      <c r="CN24" s="69">
        <v>0.65522344131653409</v>
      </c>
      <c r="CO24" s="69">
        <v>0.42177232451335461</v>
      </c>
      <c r="CP24" s="69">
        <v>0.35595856904702428</v>
      </c>
      <c r="CQ24" s="69"/>
      <c r="CR24" s="69">
        <f t="shared" si="50"/>
        <v>-0.29926487226950982</v>
      </c>
      <c r="CS24" s="69">
        <f>'RD T1'!E284</f>
        <v>0.13710605068352763</v>
      </c>
      <c r="CT24" s="69">
        <f t="shared" si="51"/>
        <v>-0.16215882158598219</v>
      </c>
    </row>
    <row r="25" spans="1:98" x14ac:dyDescent="0.2">
      <c r="A25" s="10" t="str">
        <f>name!D21</f>
        <v>61 Caring personal service occupations</v>
      </c>
      <c r="B25" s="69">
        <v>1.358711014407883E-2</v>
      </c>
      <c r="C25" s="69">
        <v>1.5938434015434585E-2</v>
      </c>
      <c r="D25" s="69">
        <v>1.6766954266411956E-2</v>
      </c>
      <c r="E25" s="69">
        <v>2.1654179931609147E-2</v>
      </c>
      <c r="F25" s="69">
        <v>2.960779994787794E-2</v>
      </c>
      <c r="G25" s="11"/>
      <c r="H25" s="69">
        <f t="shared" si="26"/>
        <v>1.2840845681465984E-2</v>
      </c>
      <c r="I25" s="69">
        <f>'RD T1'!E53</f>
        <v>1.352632147007321E-2</v>
      </c>
      <c r="J25" s="69">
        <f t="shared" si="27"/>
        <v>2.6367167151539195E-2</v>
      </c>
      <c r="L25" t="str">
        <f t="shared" si="28"/>
        <v>61 Caring personal service occupations</v>
      </c>
      <c r="M25" s="69">
        <v>0.61567834625658102</v>
      </c>
      <c r="N25" s="69">
        <v>0.65129795151342373</v>
      </c>
      <c r="O25" s="69">
        <v>0.70481903688792436</v>
      </c>
      <c r="P25" s="69">
        <v>0.96730088222311539</v>
      </c>
      <c r="Q25" s="69">
        <v>1.4291308871097554</v>
      </c>
      <c r="R25" s="11"/>
      <c r="S25" s="69">
        <f t="shared" si="29"/>
        <v>0.72431185022183109</v>
      </c>
      <c r="T25" s="69">
        <f>'RD T1'!E82</f>
        <v>0.65210589728587987</v>
      </c>
      <c r="U25" s="69">
        <f t="shared" si="30"/>
        <v>1.3764177475077108</v>
      </c>
      <c r="W25" t="str">
        <f t="shared" si="31"/>
        <v>61 Caring personal service occupations</v>
      </c>
      <c r="X25" s="69">
        <v>2.214732329534935</v>
      </c>
      <c r="Y25" s="69">
        <v>2.290090777677797</v>
      </c>
      <c r="Z25" s="69">
        <v>2.2007176366844963</v>
      </c>
      <c r="AA25" s="69">
        <v>2.7528883427513686</v>
      </c>
      <c r="AB25" s="69">
        <v>3.5915931336193001</v>
      </c>
      <c r="AC25" s="69"/>
      <c r="AD25" s="69">
        <f t="shared" si="32"/>
        <v>1.3908754969348038</v>
      </c>
      <c r="AE25" s="69">
        <f>'RD T1'!E111</f>
        <v>1.9339769288098636</v>
      </c>
      <c r="AF25" s="69">
        <f t="shared" si="33"/>
        <v>3.3248524257446674</v>
      </c>
      <c r="AH25" t="str">
        <f t="shared" si="34"/>
        <v>61 Caring personal service occupations</v>
      </c>
      <c r="AI25" s="69">
        <v>2.0321008798589202</v>
      </c>
      <c r="AJ25" s="69">
        <v>1.8438387681282751</v>
      </c>
      <c r="AK25" s="69">
        <v>1.7697057054153467</v>
      </c>
      <c r="AL25" s="69">
        <v>1.9646762638911122</v>
      </c>
      <c r="AM25" s="69">
        <v>2.1550233249687425</v>
      </c>
      <c r="AN25" s="69"/>
      <c r="AO25" s="69">
        <f t="shared" si="35"/>
        <v>0.38531761955339583</v>
      </c>
      <c r="AP25" s="69">
        <f>'RD T1'!E140</f>
        <v>1.1856333718535264</v>
      </c>
      <c r="AQ25" s="69">
        <f t="shared" si="36"/>
        <v>1.5709509914069222</v>
      </c>
      <c r="AS25" t="str">
        <f t="shared" si="37"/>
        <v>61 Caring personal service occupations</v>
      </c>
      <c r="AT25" s="69">
        <v>1.09067617973834</v>
      </c>
      <c r="AU25" s="69">
        <v>1.0909019641853865</v>
      </c>
      <c r="AV25" s="69">
        <v>1.0711342810178497</v>
      </c>
      <c r="AW25" s="69">
        <v>1.2443238469902236</v>
      </c>
      <c r="AX25" s="69">
        <v>1.4969591906660984</v>
      </c>
      <c r="AY25" s="69"/>
      <c r="AZ25" s="69">
        <f t="shared" si="38"/>
        <v>0.42582490964824871</v>
      </c>
      <c r="BA25" s="69">
        <f>'RD T1'!E169</f>
        <v>0.79133852020570883</v>
      </c>
      <c r="BB25" s="69">
        <f t="shared" si="39"/>
        <v>1.2171634298539575</v>
      </c>
      <c r="BD25" t="str">
        <f t="shared" si="40"/>
        <v>61 Caring personal service occupations</v>
      </c>
      <c r="BE25" s="69">
        <v>6.9954391479177076</v>
      </c>
      <c r="BF25" s="69">
        <v>6.9791451690241626</v>
      </c>
      <c r="BG25" s="69">
        <v>7.4750523141649694</v>
      </c>
      <c r="BH25" s="69">
        <v>8.2354658760983899</v>
      </c>
      <c r="BI25" s="69">
        <v>9.8896526485957299</v>
      </c>
      <c r="BJ25" s="69"/>
      <c r="BK25" s="69">
        <f t="shared" si="41"/>
        <v>2.4146003344307605</v>
      </c>
      <c r="BL25" s="69">
        <f>'RD T1'!E198</f>
        <v>4.8728667041029352</v>
      </c>
      <c r="BM25" s="69">
        <f t="shared" si="42"/>
        <v>7.2874670385336957</v>
      </c>
      <c r="BO25" t="str">
        <f t="shared" si="43"/>
        <v>61 Caring personal service occupations</v>
      </c>
      <c r="BP25" s="69">
        <v>5.8836792381665912</v>
      </c>
      <c r="BQ25" s="69">
        <v>5.4178842174420696</v>
      </c>
      <c r="BR25" s="69">
        <v>4.9094626078944144</v>
      </c>
      <c r="BS25" s="69">
        <v>5.2610825582048184</v>
      </c>
      <c r="BT25" s="69">
        <v>4.5730273797463958</v>
      </c>
      <c r="BU25" s="69"/>
      <c r="BV25" s="69">
        <f t="shared" si="44"/>
        <v>-0.33643522814801852</v>
      </c>
      <c r="BW25" s="69">
        <f>'RD T1'!E227</f>
        <v>2.4125522080724977</v>
      </c>
      <c r="BX25" s="69">
        <f t="shared" si="45"/>
        <v>2.0761169799244792</v>
      </c>
      <c r="BZ25" t="str">
        <f t="shared" si="46"/>
        <v>61 Caring personal service occupations</v>
      </c>
      <c r="CA25" s="69">
        <v>1.5780090589424105</v>
      </c>
      <c r="CB25" s="69">
        <v>0.86552233058464578</v>
      </c>
      <c r="CC25" s="69">
        <v>0.75308786406847239</v>
      </c>
      <c r="CD25" s="69">
        <v>0.56947225634290022</v>
      </c>
      <c r="CE25" s="69">
        <v>0.50618996444605113</v>
      </c>
      <c r="CF25" s="69"/>
      <c r="CG25" s="69">
        <f t="shared" si="47"/>
        <v>-0.24689789962242126</v>
      </c>
      <c r="CH25" s="69">
        <f>'RD T1'!E256</f>
        <v>0.18257171164762934</v>
      </c>
      <c r="CI25" s="69">
        <f t="shared" si="48"/>
        <v>-6.4326187974791921E-2</v>
      </c>
      <c r="CK25" t="str">
        <f t="shared" si="49"/>
        <v>61 Caring personal service occupations</v>
      </c>
      <c r="CL25" s="69">
        <v>0.30128128795366388</v>
      </c>
      <c r="CM25" s="69">
        <v>0.22919386874602915</v>
      </c>
      <c r="CN25" s="69">
        <v>0.23896215291721346</v>
      </c>
      <c r="CO25" s="69">
        <v>0.2816126959309494</v>
      </c>
      <c r="CP25" s="69">
        <v>0.35602421983400295</v>
      </c>
      <c r="CQ25" s="69"/>
      <c r="CR25" s="69">
        <f t="shared" si="50"/>
        <v>0.1170620669167895</v>
      </c>
      <c r="CS25" s="69">
        <f>'RD T1'!E285</f>
        <v>8.134180107249718E-2</v>
      </c>
      <c r="CT25" s="69">
        <f t="shared" si="51"/>
        <v>0.19840386798928666</v>
      </c>
    </row>
    <row r="26" spans="1:98" x14ac:dyDescent="0.2">
      <c r="A26" s="10" t="str">
        <f>name!D22</f>
        <v>62 Leisure, travel and related personal service occupations</v>
      </c>
      <c r="B26" s="69">
        <v>5.2883250455641071E-3</v>
      </c>
      <c r="C26" s="69">
        <v>1.1249169139824379E-2</v>
      </c>
      <c r="D26" s="69">
        <v>8.8202615594353256E-3</v>
      </c>
      <c r="E26" s="69">
        <v>1.0811942930336577E-2</v>
      </c>
      <c r="F26" s="69">
        <v>1.3357456886864795E-2</v>
      </c>
      <c r="G26" s="11"/>
      <c r="H26" s="69">
        <f t="shared" si="26"/>
        <v>4.5371953274294698E-3</v>
      </c>
      <c r="I26" s="69">
        <f>'RD T1'!E54</f>
        <v>6.5206899119392564E-3</v>
      </c>
      <c r="J26" s="69">
        <f t="shared" si="27"/>
        <v>1.1057885239368726E-2</v>
      </c>
      <c r="L26" t="str">
        <f t="shared" si="28"/>
        <v>62 Leisure, travel and related personal service occupations</v>
      </c>
      <c r="M26" s="69">
        <v>0.11717841303022022</v>
      </c>
      <c r="N26" s="69">
        <v>0.13434067148281839</v>
      </c>
      <c r="O26" s="69">
        <v>0.12416763313382097</v>
      </c>
      <c r="P26" s="69">
        <v>0.15844895205134282</v>
      </c>
      <c r="Q26" s="69">
        <v>0.22445216617296265</v>
      </c>
      <c r="R26" s="11"/>
      <c r="S26" s="69">
        <f t="shared" si="29"/>
        <v>0.10028453303914169</v>
      </c>
      <c r="T26" s="69">
        <f>'RD T1'!E83</f>
        <v>0.10133304432254817</v>
      </c>
      <c r="U26" s="69">
        <f t="shared" si="30"/>
        <v>0.20161757736168984</v>
      </c>
      <c r="W26" t="str">
        <f t="shared" si="31"/>
        <v>62 Leisure, travel and related personal service occupations</v>
      </c>
      <c r="X26" s="69">
        <v>0.49183692837479714</v>
      </c>
      <c r="Y26" s="69">
        <v>0.61502777852309953</v>
      </c>
      <c r="Z26" s="69">
        <v>0.50757913013832068</v>
      </c>
      <c r="AA26" s="69">
        <v>0.6105160963657158</v>
      </c>
      <c r="AB26" s="69">
        <v>0.82423577812565407</v>
      </c>
      <c r="AC26" s="69"/>
      <c r="AD26" s="69">
        <f t="shared" si="32"/>
        <v>0.3166566479873334</v>
      </c>
      <c r="AE26" s="69">
        <f>'RD T1'!E112</f>
        <v>0.416306141719401</v>
      </c>
      <c r="AF26" s="69">
        <f t="shared" si="33"/>
        <v>0.73296278970673434</v>
      </c>
      <c r="AH26" t="str">
        <f t="shared" si="34"/>
        <v>62 Leisure, travel and related personal service occupations</v>
      </c>
      <c r="AI26" s="69">
        <v>0.35113358826218144</v>
      </c>
      <c r="AJ26" s="69">
        <v>0.41576945578559549</v>
      </c>
      <c r="AK26" s="69">
        <v>0.34049579936102958</v>
      </c>
      <c r="AL26" s="69">
        <v>0.4028670785546854</v>
      </c>
      <c r="AM26" s="69">
        <v>0.55837440421347428</v>
      </c>
      <c r="AN26" s="69"/>
      <c r="AO26" s="69">
        <f t="shared" si="35"/>
        <v>0.2178786048524447</v>
      </c>
      <c r="AP26" s="69">
        <f>'RD T1'!E141</f>
        <v>0.28262574265241419</v>
      </c>
      <c r="AQ26" s="69">
        <f t="shared" si="36"/>
        <v>0.50050434750485895</v>
      </c>
      <c r="AS26" t="str">
        <f t="shared" si="37"/>
        <v>62 Leisure, travel and related personal service occupations</v>
      </c>
      <c r="AT26" s="69">
        <v>0.43750467803707704</v>
      </c>
      <c r="AU26" s="69">
        <v>0.52381176275065222</v>
      </c>
      <c r="AV26" s="69">
        <v>0.47930817224291339</v>
      </c>
      <c r="AW26" s="69">
        <v>0.58074617520868632</v>
      </c>
      <c r="AX26" s="69">
        <v>0.83502453263029819</v>
      </c>
      <c r="AY26" s="69"/>
      <c r="AZ26" s="69">
        <f t="shared" si="38"/>
        <v>0.3557163603873848</v>
      </c>
      <c r="BA26" s="69">
        <f>'RD T1'!E170</f>
        <v>0.40882905521302521</v>
      </c>
      <c r="BB26" s="69">
        <f t="shared" si="39"/>
        <v>0.76454541560041001</v>
      </c>
      <c r="BD26" t="str">
        <f t="shared" si="40"/>
        <v>62 Leisure, travel and related personal service occupations</v>
      </c>
      <c r="BE26" s="69">
        <v>1.5944535422160611</v>
      </c>
      <c r="BF26" s="69">
        <v>1.5306747432797525</v>
      </c>
      <c r="BG26" s="69">
        <v>1.3682544268245795</v>
      </c>
      <c r="BH26" s="69">
        <v>1.2272017414944925</v>
      </c>
      <c r="BI26" s="69">
        <v>1.0974942768607154</v>
      </c>
      <c r="BJ26" s="69"/>
      <c r="BK26" s="69">
        <f t="shared" si="41"/>
        <v>-0.27076014996386411</v>
      </c>
      <c r="BL26" s="69">
        <f>'RD T1'!E199</f>
        <v>0.54604564296080382</v>
      </c>
      <c r="BM26" s="69">
        <f t="shared" si="42"/>
        <v>0.27528549299693972</v>
      </c>
      <c r="BO26" t="str">
        <f t="shared" si="43"/>
        <v>62 Leisure, travel and related personal service occupations</v>
      </c>
      <c r="BP26" s="69">
        <v>1.7287997952524772</v>
      </c>
      <c r="BQ26" s="69">
        <v>1.6961100945492398</v>
      </c>
      <c r="BR26" s="69">
        <v>1.3310978968497142</v>
      </c>
      <c r="BS26" s="69">
        <v>1.272524188921808</v>
      </c>
      <c r="BT26" s="69">
        <v>1.0885998097944287</v>
      </c>
      <c r="BU26" s="69"/>
      <c r="BV26" s="69">
        <f t="shared" si="44"/>
        <v>-0.24249808705528553</v>
      </c>
      <c r="BW26" s="69">
        <f>'RD T1'!E228</f>
        <v>0.55347439571787327</v>
      </c>
      <c r="BX26" s="69">
        <f t="shared" si="45"/>
        <v>0.31097630866258774</v>
      </c>
      <c r="BZ26" t="str">
        <f t="shared" si="46"/>
        <v>62 Leisure, travel and related personal service occupations</v>
      </c>
      <c r="CA26" s="69">
        <v>1.0429901455480171</v>
      </c>
      <c r="CB26" s="69">
        <v>1.0417521183168552</v>
      </c>
      <c r="CC26" s="69">
        <v>0.89165007838581756</v>
      </c>
      <c r="CD26" s="69">
        <v>0.81283682075896901</v>
      </c>
      <c r="CE26" s="69">
        <v>0.59658479947768006</v>
      </c>
      <c r="CF26" s="69"/>
      <c r="CG26" s="69">
        <f t="shared" si="47"/>
        <v>-0.2950652789081375</v>
      </c>
      <c r="CH26" s="69">
        <f>'RD T1'!E257</f>
        <v>0.32877278251563791</v>
      </c>
      <c r="CI26" s="69">
        <f t="shared" si="48"/>
        <v>3.3707503607500411E-2</v>
      </c>
      <c r="CK26" t="str">
        <f t="shared" si="49"/>
        <v>62 Leisure, travel and related personal service occupations</v>
      </c>
      <c r="CL26" s="69">
        <v>0.51015972004660515</v>
      </c>
      <c r="CM26" s="69">
        <v>0.36999913567268899</v>
      </c>
      <c r="CN26" s="69">
        <v>0.38872764774756141</v>
      </c>
      <c r="CO26" s="69">
        <v>0.31653176906667063</v>
      </c>
      <c r="CP26" s="69">
        <v>0.21880687381973909</v>
      </c>
      <c r="CQ26" s="69"/>
      <c r="CR26" s="69">
        <f t="shared" si="50"/>
        <v>-0.16992077392782232</v>
      </c>
      <c r="CS26" s="69">
        <f>'RD T1'!E286</f>
        <v>9.2671923331520051E-2</v>
      </c>
      <c r="CT26" s="69">
        <f t="shared" si="51"/>
        <v>-7.7248850596302265E-2</v>
      </c>
    </row>
    <row r="27" spans="1:98" x14ac:dyDescent="0.2">
      <c r="A27" s="10" t="str">
        <f>name!D23</f>
        <v>63 Community and civil enforcement occupations</v>
      </c>
      <c r="B27" s="69">
        <v>3.7451317772044479E-4</v>
      </c>
      <c r="C27" s="69">
        <v>4.4837166244260054E-4</v>
      </c>
      <c r="D27" s="69">
        <v>4.9581080360210485E-4</v>
      </c>
      <c r="E27" s="69">
        <v>5.9520348267480538E-4</v>
      </c>
      <c r="F27" s="69">
        <v>7.9201951042451031E-4</v>
      </c>
      <c r="G27" s="11"/>
      <c r="H27" s="69">
        <f t="shared" si="26"/>
        <v>2.9620870682240546E-4</v>
      </c>
      <c r="I27" s="69">
        <f>'RD T1'!E55</f>
        <v>3.5833880146014937E-4</v>
      </c>
      <c r="J27" s="69">
        <f t="shared" si="27"/>
        <v>6.5454750828255483E-4</v>
      </c>
      <c r="L27" t="str">
        <f t="shared" si="28"/>
        <v>63 Community and civil enforcement occupations</v>
      </c>
      <c r="M27" s="69">
        <v>6.7125851640321673E-3</v>
      </c>
      <c r="N27" s="69">
        <v>6.6315327586354096E-3</v>
      </c>
      <c r="O27" s="69">
        <v>9.4300521579479199E-3</v>
      </c>
      <c r="P27" s="69">
        <v>8.8852670675787834E-3</v>
      </c>
      <c r="Q27" s="69">
        <v>1.2552416024450112E-2</v>
      </c>
      <c r="R27" s="11"/>
      <c r="S27" s="69">
        <f t="shared" si="29"/>
        <v>3.1223638665021924E-3</v>
      </c>
      <c r="T27" s="69">
        <f>'RD T1'!E84</f>
        <v>5.4764507825081849E-3</v>
      </c>
      <c r="U27" s="69">
        <f t="shared" si="30"/>
        <v>8.5988146490103765E-3</v>
      </c>
      <c r="W27" t="str">
        <f t="shared" si="31"/>
        <v>63 Community and civil enforcement occupations</v>
      </c>
      <c r="X27" s="69">
        <v>3.3705078092098328E-2</v>
      </c>
      <c r="Y27" s="69">
        <v>3.8180074430589468E-2</v>
      </c>
      <c r="Z27" s="69">
        <v>4.4205939858134258E-2</v>
      </c>
      <c r="AA27" s="69">
        <v>4.5981958726874696E-2</v>
      </c>
      <c r="AB27" s="69">
        <v>6.5221776941371531E-2</v>
      </c>
      <c r="AC27" s="69"/>
      <c r="AD27" s="69">
        <f t="shared" si="32"/>
        <v>2.1015837083237274E-2</v>
      </c>
      <c r="AE27" s="69">
        <f>'RD T1'!E113</f>
        <v>3.1550633315954368E-2</v>
      </c>
      <c r="AF27" s="69">
        <f t="shared" si="33"/>
        <v>5.2566470399191642E-2</v>
      </c>
      <c r="AH27" t="str">
        <f t="shared" si="34"/>
        <v>63 Community and civil enforcement occupations</v>
      </c>
      <c r="AI27" s="69">
        <v>1.0290792045814047E-2</v>
      </c>
      <c r="AJ27" s="69">
        <v>1.1310259200421289E-2</v>
      </c>
      <c r="AK27" s="69">
        <v>1.4692104652466778E-2</v>
      </c>
      <c r="AL27" s="69">
        <v>1.283983442445287E-2</v>
      </c>
      <c r="AM27" s="69">
        <v>1.7771403528302115E-2</v>
      </c>
      <c r="AN27" s="69"/>
      <c r="AO27" s="69">
        <f t="shared" si="35"/>
        <v>3.0792988758353377E-3</v>
      </c>
      <c r="AP27" s="69">
        <f>'RD T1'!E142</f>
        <v>8.1654444365370782E-3</v>
      </c>
      <c r="AQ27" s="69">
        <f t="shared" si="36"/>
        <v>1.1244743312372416E-2</v>
      </c>
      <c r="AS27" t="str">
        <f t="shared" si="37"/>
        <v>63 Community and civil enforcement occupations</v>
      </c>
      <c r="AT27" s="69">
        <v>1.0701410676092512E-2</v>
      </c>
      <c r="AU27" s="69">
        <v>1.0583699290992061E-2</v>
      </c>
      <c r="AV27" s="69">
        <v>1.3722038378858499E-2</v>
      </c>
      <c r="AW27" s="69">
        <v>1.0718682677647893E-2</v>
      </c>
      <c r="AX27" s="69">
        <v>1.3484187877871369E-2</v>
      </c>
      <c r="AY27" s="69"/>
      <c r="AZ27" s="69">
        <f t="shared" si="38"/>
        <v>-2.3785050098712977E-4</v>
      </c>
      <c r="BA27" s="69">
        <f>'RD T1'!E171</f>
        <v>6.6766644871583281E-3</v>
      </c>
      <c r="BB27" s="69">
        <f t="shared" si="39"/>
        <v>6.4388139861711984E-3</v>
      </c>
      <c r="BD27" t="str">
        <f t="shared" si="40"/>
        <v>63 Community and civil enforcement occupations</v>
      </c>
      <c r="BE27" s="69">
        <v>4.917285926228919E-2</v>
      </c>
      <c r="BF27" s="69">
        <v>3.5443318761520841E-2</v>
      </c>
      <c r="BG27" s="69">
        <v>4.9094818850174776E-2</v>
      </c>
      <c r="BH27" s="69">
        <v>3.1675875169764153E-2</v>
      </c>
      <c r="BI27" s="69">
        <v>3.3802066056598017E-2</v>
      </c>
      <c r="BJ27" s="69"/>
      <c r="BK27" s="69">
        <f t="shared" si="41"/>
        <v>-1.529275279357676E-2</v>
      </c>
      <c r="BL27" s="69">
        <f>'RD T1'!E200</f>
        <v>1.2316750527474791E-2</v>
      </c>
      <c r="BM27" s="69">
        <f t="shared" si="42"/>
        <v>-2.9760022661019687E-3</v>
      </c>
      <c r="BO27" t="str">
        <f t="shared" si="43"/>
        <v>63 Community and civil enforcement occupations</v>
      </c>
      <c r="BP27" s="69">
        <v>7.2615640793959851E-2</v>
      </c>
      <c r="BQ27" s="69">
        <v>5.8656704093480838E-2</v>
      </c>
      <c r="BR27" s="69">
        <v>7.2718968429217448E-2</v>
      </c>
      <c r="BS27" s="69">
        <v>5.2834423073795996E-2</v>
      </c>
      <c r="BT27" s="69">
        <v>5.192827956002688E-2</v>
      </c>
      <c r="BU27" s="69"/>
      <c r="BV27" s="69">
        <f t="shared" si="44"/>
        <v>-2.0790688869190568E-2</v>
      </c>
      <c r="BW27" s="69">
        <f>'RD T1'!E229</f>
        <v>2.2640493955996061E-2</v>
      </c>
      <c r="BX27" s="69">
        <f t="shared" si="45"/>
        <v>1.8498050868054929E-3</v>
      </c>
      <c r="BZ27" t="str">
        <f t="shared" si="46"/>
        <v>63 Community and civil enforcement occupations</v>
      </c>
      <c r="CA27" s="69">
        <v>4.8487946940995549E-2</v>
      </c>
      <c r="CB27" s="69">
        <v>4.4424559083906592E-2</v>
      </c>
      <c r="CC27" s="69">
        <v>5.6008190976576645E-2</v>
      </c>
      <c r="CD27" s="69">
        <v>4.0224325234347609E-2</v>
      </c>
      <c r="CE27" s="69">
        <v>3.2719417520715242E-2</v>
      </c>
      <c r="CF27" s="69"/>
      <c r="CG27" s="69">
        <f t="shared" si="47"/>
        <v>-2.3288773455861403E-2</v>
      </c>
      <c r="CH27" s="69">
        <f>'RD T1'!E258</f>
        <v>1.6160338291110313E-2</v>
      </c>
      <c r="CI27" s="69">
        <f t="shared" si="48"/>
        <v>-7.1284351647510902E-3</v>
      </c>
      <c r="CK27" t="str">
        <f t="shared" si="49"/>
        <v>63 Community and civil enforcement occupations</v>
      </c>
      <c r="CL27" s="69">
        <v>2.3683033545342742E-2</v>
      </c>
      <c r="CM27" s="69">
        <v>1.4885748675144406E-2</v>
      </c>
      <c r="CN27" s="69">
        <v>2.1652198387694738E-2</v>
      </c>
      <c r="CO27" s="69">
        <v>1.4067790370058449E-2</v>
      </c>
      <c r="CP27" s="69">
        <v>1.3066819567222752E-2</v>
      </c>
      <c r="CQ27" s="69"/>
      <c r="CR27" s="69">
        <f t="shared" si="50"/>
        <v>-8.5853788204719866E-3</v>
      </c>
      <c r="CS27" s="69">
        <f>'RD T1'!E287</f>
        <v>3.602552062389196E-3</v>
      </c>
      <c r="CT27" s="69">
        <f t="shared" si="51"/>
        <v>-4.9828267580827902E-3</v>
      </c>
    </row>
    <row r="28" spans="1:98" x14ac:dyDescent="0.2">
      <c r="A28" s="10" t="str">
        <f>name!D24</f>
        <v>71 Sales occupations</v>
      </c>
      <c r="B28" s="69">
        <v>4.1860990943884527E-2</v>
      </c>
      <c r="C28" s="69">
        <v>4.5329285528947473E-2</v>
      </c>
      <c r="D28" s="69">
        <v>4.4461914449418688E-2</v>
      </c>
      <c r="E28" s="69">
        <v>4.9960896195320195E-2</v>
      </c>
      <c r="F28" s="69">
        <v>6.0632442682783193E-2</v>
      </c>
      <c r="G28" s="11"/>
      <c r="H28" s="69">
        <f t="shared" si="26"/>
        <v>1.6170528233364505E-2</v>
      </c>
      <c r="I28" s="69">
        <f>'RD T1'!E56</f>
        <v>2.6127179529792065E-2</v>
      </c>
      <c r="J28" s="69">
        <f t="shared" si="27"/>
        <v>4.229770776315657E-2</v>
      </c>
      <c r="L28" t="str">
        <f t="shared" si="28"/>
        <v>71 Sales occupations</v>
      </c>
      <c r="M28" s="69">
        <v>0.49400815819903038</v>
      </c>
      <c r="N28" s="69">
        <v>0.55696719551652363</v>
      </c>
      <c r="O28" s="69">
        <v>0.59806698360378674</v>
      </c>
      <c r="P28" s="69">
        <v>0.70754815102924862</v>
      </c>
      <c r="Q28" s="69">
        <v>1.0003117163521722</v>
      </c>
      <c r="R28" s="11"/>
      <c r="S28" s="69">
        <f t="shared" si="29"/>
        <v>0.40224473274838546</v>
      </c>
      <c r="T28" s="69">
        <f>'RD T1'!E85</f>
        <v>0.39709772145528432</v>
      </c>
      <c r="U28" s="69">
        <f t="shared" si="30"/>
        <v>0.79934245420366978</v>
      </c>
      <c r="W28" t="str">
        <f t="shared" si="31"/>
        <v>71 Sales occupations</v>
      </c>
      <c r="X28" s="69">
        <v>2.2013690907570029</v>
      </c>
      <c r="Y28" s="69">
        <v>2.6067873667839372</v>
      </c>
      <c r="Z28" s="69">
        <v>2.5414104519385008</v>
      </c>
      <c r="AA28" s="69">
        <v>2.8487236454383651</v>
      </c>
      <c r="AB28" s="69">
        <v>3.8587186582758766</v>
      </c>
      <c r="AC28" s="69"/>
      <c r="AD28" s="69">
        <f t="shared" si="32"/>
        <v>1.3173082063373758</v>
      </c>
      <c r="AE28" s="69">
        <f>'RD T1'!E114</f>
        <v>1.7046523358919154</v>
      </c>
      <c r="AF28" s="69">
        <f t="shared" si="33"/>
        <v>3.0219605422292912</v>
      </c>
      <c r="AH28" t="str">
        <f t="shared" si="34"/>
        <v>71 Sales occupations</v>
      </c>
      <c r="AI28" s="69">
        <v>0.7945934903741122</v>
      </c>
      <c r="AJ28" s="69">
        <v>0.88390980327615687</v>
      </c>
      <c r="AK28" s="69">
        <v>0.87022952554956701</v>
      </c>
      <c r="AL28" s="69">
        <v>0.93076213042404543</v>
      </c>
      <c r="AM28" s="69">
        <v>1.2037119463919421</v>
      </c>
      <c r="AN28" s="69"/>
      <c r="AO28" s="69">
        <f t="shared" si="35"/>
        <v>0.33348242084237512</v>
      </c>
      <c r="AP28" s="69">
        <f>'RD T1'!E143</f>
        <v>0.56994670628026678</v>
      </c>
      <c r="AQ28" s="69">
        <f t="shared" si="36"/>
        <v>0.9034291271226419</v>
      </c>
      <c r="AS28" t="str">
        <f t="shared" si="37"/>
        <v>71 Sales occupations</v>
      </c>
      <c r="AT28" s="69">
        <v>0.65475597661498286</v>
      </c>
      <c r="AU28" s="69">
        <v>0.71039623294345566</v>
      </c>
      <c r="AV28" s="69">
        <v>0.68682133802391199</v>
      </c>
      <c r="AW28" s="69">
        <v>0.70820044691456852</v>
      </c>
      <c r="AX28" s="69">
        <v>0.88986176065603373</v>
      </c>
      <c r="AY28" s="69"/>
      <c r="AZ28" s="69">
        <f t="shared" si="38"/>
        <v>0.20304042263212174</v>
      </c>
      <c r="BA28" s="69">
        <f>'RD T1'!E172</f>
        <v>0.37335420369514577</v>
      </c>
      <c r="BB28" s="69">
        <f t="shared" si="39"/>
        <v>0.57639462632726746</v>
      </c>
      <c r="BD28" t="str">
        <f t="shared" si="40"/>
        <v>71 Sales occupations</v>
      </c>
      <c r="BE28" s="69">
        <v>5.3376438323834021</v>
      </c>
      <c r="BF28" s="69">
        <v>5.6582180053590267</v>
      </c>
      <c r="BG28" s="69">
        <v>5.7175237846786446</v>
      </c>
      <c r="BH28" s="69">
        <v>5.37229103178732</v>
      </c>
      <c r="BI28" s="69">
        <v>5.4863507359807233</v>
      </c>
      <c r="BJ28" s="69"/>
      <c r="BK28" s="69">
        <f t="shared" si="41"/>
        <v>-0.23117304869792132</v>
      </c>
      <c r="BL28" s="69">
        <f>'RD T1'!E201</f>
        <v>2.5360986271305812</v>
      </c>
      <c r="BM28" s="69">
        <f t="shared" si="42"/>
        <v>2.3049255784326599</v>
      </c>
      <c r="BO28" t="str">
        <f t="shared" si="43"/>
        <v>71 Sales occupations</v>
      </c>
      <c r="BP28" s="69">
        <v>5.9401655732532639</v>
      </c>
      <c r="BQ28" s="69">
        <v>5.811689604866384</v>
      </c>
      <c r="BR28" s="69">
        <v>5.261128392655233</v>
      </c>
      <c r="BS28" s="69">
        <v>5.0093425202998505</v>
      </c>
      <c r="BT28" s="69">
        <v>4.3056945059941585</v>
      </c>
      <c r="BU28" s="69"/>
      <c r="BV28" s="69">
        <f t="shared" si="44"/>
        <v>-0.95543388666107454</v>
      </c>
      <c r="BW28" s="69">
        <f>'RD T1'!E230</f>
        <v>2.2119285735415</v>
      </c>
      <c r="BX28" s="69">
        <f t="shared" si="45"/>
        <v>1.2564946868804254</v>
      </c>
      <c r="BZ28" t="str">
        <f t="shared" si="46"/>
        <v>71 Sales occupations</v>
      </c>
      <c r="CA28" s="69">
        <v>3.6937825619059876</v>
      </c>
      <c r="CB28" s="69">
        <v>3.798669462092656</v>
      </c>
      <c r="CC28" s="69">
        <v>3.488553166469178</v>
      </c>
      <c r="CD28" s="69">
        <v>2.8001481046792365</v>
      </c>
      <c r="CE28" s="69">
        <v>1.1768443433588802</v>
      </c>
      <c r="CF28" s="69"/>
      <c r="CG28" s="69">
        <f t="shared" si="47"/>
        <v>-2.3117088231102976</v>
      </c>
      <c r="CH28" s="69">
        <f>'RD T1'!E259</f>
        <v>0.94766135023990516</v>
      </c>
      <c r="CI28" s="69">
        <f t="shared" si="48"/>
        <v>-1.3640474728703924</v>
      </c>
      <c r="CK28" t="str">
        <f t="shared" si="49"/>
        <v>71 Sales occupations</v>
      </c>
      <c r="CL28" s="69">
        <v>2.0873226659700657</v>
      </c>
      <c r="CM28" s="69">
        <v>1.5359376519509516</v>
      </c>
      <c r="CN28" s="69">
        <v>1.6291187506825451</v>
      </c>
      <c r="CO28" s="69">
        <v>1.122642216542427</v>
      </c>
      <c r="CP28" s="69">
        <v>0.76250389351466763</v>
      </c>
      <c r="CQ28" s="69"/>
      <c r="CR28" s="69">
        <f t="shared" si="50"/>
        <v>-0.86661485716787745</v>
      </c>
      <c r="CS28" s="69">
        <f>'RD T1'!E288</f>
        <v>0.27892060917964523</v>
      </c>
      <c r="CT28" s="69">
        <f t="shared" si="51"/>
        <v>-0.58769424798823222</v>
      </c>
    </row>
    <row r="29" spans="1:98" x14ac:dyDescent="0.2">
      <c r="A29" s="10" t="str">
        <f>name!D25</f>
        <v>72 Customer service occupations</v>
      </c>
      <c r="B29" s="69">
        <v>1.2510818009356883E-2</v>
      </c>
      <c r="C29" s="69">
        <v>1.3949561453028805E-2</v>
      </c>
      <c r="D29" s="69">
        <v>1.6724557016754103E-2</v>
      </c>
      <c r="E29" s="69">
        <v>2.7382657572564077E-2</v>
      </c>
      <c r="F29" s="69">
        <v>3.881049284807412E-2</v>
      </c>
      <c r="G29" s="11"/>
      <c r="H29" s="69">
        <f>F29-D29</f>
        <v>2.2085935831320017E-2</v>
      </c>
      <c r="I29" s="69">
        <f>'RD T1'!E57</f>
        <v>1.3525337118555089E-2</v>
      </c>
      <c r="J29" s="69">
        <f t="shared" si="27"/>
        <v>3.5611272949875108E-2</v>
      </c>
      <c r="L29" t="str">
        <f t="shared" si="28"/>
        <v>72 Customer service occupations</v>
      </c>
      <c r="M29" s="69">
        <v>0.12719860261637833</v>
      </c>
      <c r="N29" s="69">
        <v>0.14701421508191312</v>
      </c>
      <c r="O29" s="69">
        <v>0.16211732488609609</v>
      </c>
      <c r="P29" s="69">
        <v>0.25438072372747289</v>
      </c>
      <c r="Q29" s="69">
        <v>0.36705819690886426</v>
      </c>
      <c r="R29" s="11"/>
      <c r="S29" s="69">
        <f t="shared" si="29"/>
        <v>0.20494087202276817</v>
      </c>
      <c r="T29" s="69">
        <f>'RD T1'!E86</f>
        <v>0.13966815235720761</v>
      </c>
      <c r="U29" s="69">
        <f t="shared" si="30"/>
        <v>0.34460902437997576</v>
      </c>
      <c r="W29" t="str">
        <f t="shared" si="31"/>
        <v>72 Customer service occupations</v>
      </c>
      <c r="X29" s="69">
        <v>0.64675689275658865</v>
      </c>
      <c r="Y29" s="69">
        <v>0.79027982205142044</v>
      </c>
      <c r="Z29" s="69">
        <v>0.81377232474012284</v>
      </c>
      <c r="AA29" s="69">
        <v>1.186201703727656</v>
      </c>
      <c r="AB29" s="69">
        <v>1.6777831556924419</v>
      </c>
      <c r="AC29" s="69"/>
      <c r="AD29" s="69">
        <f t="shared" si="32"/>
        <v>0.86401083095231901</v>
      </c>
      <c r="AE29" s="69">
        <f>'RD T1'!E115</f>
        <v>0.64472655090723763</v>
      </c>
      <c r="AF29" s="69">
        <f t="shared" si="33"/>
        <v>1.5087373818595566</v>
      </c>
      <c r="AH29" t="str">
        <f t="shared" si="34"/>
        <v>72 Customer service occupations</v>
      </c>
      <c r="AI29" s="69">
        <v>0.19443549288359629</v>
      </c>
      <c r="AJ29" s="69">
        <v>0.24451926322035922</v>
      </c>
      <c r="AK29" s="69">
        <v>0.2514406554159595</v>
      </c>
      <c r="AL29" s="69">
        <v>0.35466304412863914</v>
      </c>
      <c r="AM29" s="69">
        <v>0.47761094793176145</v>
      </c>
      <c r="AN29" s="69"/>
      <c r="AO29" s="69">
        <f t="shared" si="35"/>
        <v>0.22617029251580195</v>
      </c>
      <c r="AP29" s="69">
        <f>'RD T1'!E144</f>
        <v>0.20293861325116005</v>
      </c>
      <c r="AQ29" s="69">
        <f t="shared" si="36"/>
        <v>0.42910890576696203</v>
      </c>
      <c r="AS29" t="str">
        <f t="shared" si="37"/>
        <v>72 Customer service occupations</v>
      </c>
      <c r="AT29" s="69">
        <v>0.27626743884786475</v>
      </c>
      <c r="AU29" s="69">
        <v>0.3478202994590886</v>
      </c>
      <c r="AV29" s="69">
        <v>0.34518644070702531</v>
      </c>
      <c r="AW29" s="69">
        <v>0.47422589940161108</v>
      </c>
      <c r="AX29" s="69">
        <v>0.60925335080249643</v>
      </c>
      <c r="AY29" s="69"/>
      <c r="AZ29" s="69">
        <f t="shared" si="38"/>
        <v>0.26406691009547112</v>
      </c>
      <c r="BA29" s="69">
        <f>'RD T1'!E173</f>
        <v>0.23428031594435297</v>
      </c>
      <c r="BB29" s="69">
        <f t="shared" si="39"/>
        <v>0.49834722603982406</v>
      </c>
      <c r="BD29" t="str">
        <f t="shared" si="40"/>
        <v>72 Customer service occupations</v>
      </c>
      <c r="BE29" s="69">
        <v>1.1211419579773212</v>
      </c>
      <c r="BF29" s="69">
        <v>1.2356505414495378</v>
      </c>
      <c r="BG29" s="69">
        <v>1.2904895168832016</v>
      </c>
      <c r="BH29" s="69">
        <v>1.5717361619048802</v>
      </c>
      <c r="BI29" s="69">
        <v>1.7882991393284355</v>
      </c>
      <c r="BJ29" s="69"/>
      <c r="BK29" s="69">
        <f t="shared" si="41"/>
        <v>0.49780962244523397</v>
      </c>
      <c r="BL29" s="69">
        <f>'RD T1'!E202</f>
        <v>0.7041674694109038</v>
      </c>
      <c r="BM29" s="69">
        <f t="shared" si="42"/>
        <v>1.2019770918561377</v>
      </c>
      <c r="BO29" t="str">
        <f t="shared" si="43"/>
        <v>72 Customer service occupations</v>
      </c>
      <c r="BP29" s="69">
        <v>1.1465633296749356</v>
      </c>
      <c r="BQ29" s="69">
        <v>1.2468708721229753</v>
      </c>
      <c r="BR29" s="69">
        <v>1.1551121807441922</v>
      </c>
      <c r="BS29" s="69">
        <v>1.4460996917718516</v>
      </c>
      <c r="BT29" s="69">
        <v>1.3878146180298463</v>
      </c>
      <c r="BU29" s="69"/>
      <c r="BV29" s="69">
        <f t="shared" si="44"/>
        <v>0.2327024372856541</v>
      </c>
      <c r="BW29" s="69">
        <f>'RD T1'!E231</f>
        <v>0.63096380492889093</v>
      </c>
      <c r="BX29" s="69">
        <f t="shared" si="45"/>
        <v>0.86366624221454502</v>
      </c>
      <c r="BZ29" t="str">
        <f t="shared" si="46"/>
        <v>72 Customer service occupations</v>
      </c>
      <c r="CA29" s="69">
        <v>0.6077009522113811</v>
      </c>
      <c r="CB29" s="69">
        <v>0.63308196921169557</v>
      </c>
      <c r="CC29" s="69">
        <v>0.6289606110029472</v>
      </c>
      <c r="CD29" s="69">
        <v>0.66806756791438815</v>
      </c>
      <c r="CE29" s="69">
        <v>0.60415670834327984</v>
      </c>
      <c r="CF29" s="69"/>
      <c r="CG29" s="69">
        <f t="shared" si="47"/>
        <v>-2.4803902659667365E-2</v>
      </c>
      <c r="CH29" s="69">
        <f>'RD T1'!E260</f>
        <v>0.22796239413214869</v>
      </c>
      <c r="CI29" s="69">
        <f t="shared" si="48"/>
        <v>0.20315849147248133</v>
      </c>
      <c r="CK29" t="str">
        <f t="shared" si="49"/>
        <v>72 Customer service occupations</v>
      </c>
      <c r="CL29" s="69">
        <v>0.21126185178727205</v>
      </c>
      <c r="CM29" s="69">
        <v>0.21193434048671292</v>
      </c>
      <c r="CN29" s="69">
        <v>0.2545648666724048</v>
      </c>
      <c r="CO29" s="69">
        <v>0.36432868236170873</v>
      </c>
      <c r="CP29" s="69">
        <v>0.49493732237350946</v>
      </c>
      <c r="CQ29" s="69"/>
      <c r="CR29" s="69">
        <f t="shared" si="50"/>
        <v>0.24037245570110466</v>
      </c>
      <c r="CS29" s="69">
        <f>'RD T1'!E289</f>
        <v>0.13003993534627661</v>
      </c>
      <c r="CT29" s="69">
        <f t="shared" si="51"/>
        <v>0.37041239104738127</v>
      </c>
    </row>
    <row r="30" spans="1:98" x14ac:dyDescent="0.2">
      <c r="A30" s="10" t="str">
        <f>name!D26</f>
        <v>81 Process, plant and machine operatives</v>
      </c>
      <c r="B30" s="69">
        <v>1.0781279455313377E-2</v>
      </c>
      <c r="C30" s="69">
        <v>1.3866372868228709E-2</v>
      </c>
      <c r="D30" s="69">
        <v>1.2046278648362488E-2</v>
      </c>
      <c r="E30" s="69">
        <v>2.2364610534816042E-2</v>
      </c>
      <c r="F30" s="69">
        <v>4.4506332721203176E-2</v>
      </c>
      <c r="G30" s="11"/>
      <c r="H30" s="69">
        <f t="shared" si="26"/>
        <v>3.2460054072840687E-2</v>
      </c>
      <c r="I30" s="69">
        <f>'RD T1'!E58</f>
        <v>1.4913497363692317E-2</v>
      </c>
      <c r="J30" s="69">
        <f t="shared" si="27"/>
        <v>4.7373551436533004E-2</v>
      </c>
      <c r="L30" t="str">
        <f t="shared" si="28"/>
        <v>81 Process, plant and machine operatives</v>
      </c>
      <c r="M30" s="69">
        <v>0.10074288426483868</v>
      </c>
      <c r="N30" s="69">
        <v>0.12017543079869968</v>
      </c>
      <c r="O30" s="69">
        <v>0.10868267965618733</v>
      </c>
      <c r="P30" s="69">
        <v>0.16513787189255513</v>
      </c>
      <c r="Q30" s="69">
        <v>0.2913234095528745</v>
      </c>
      <c r="R30" s="11"/>
      <c r="S30" s="69">
        <f t="shared" si="29"/>
        <v>0.18264072989668717</v>
      </c>
      <c r="T30" s="69">
        <f>'RD T1'!E87</f>
        <v>0.10364622996872201</v>
      </c>
      <c r="U30" s="69">
        <f t="shared" si="30"/>
        <v>0.2862869598654092</v>
      </c>
      <c r="W30" t="str">
        <f t="shared" si="31"/>
        <v>81 Process, plant and machine operatives</v>
      </c>
      <c r="X30" s="69">
        <v>0.26787037753721116</v>
      </c>
      <c r="Y30" s="69">
        <v>0.31145742075679683</v>
      </c>
      <c r="Z30" s="69">
        <v>0.26215387002094165</v>
      </c>
      <c r="AA30" s="69">
        <v>0.42497518593949268</v>
      </c>
      <c r="AB30" s="69">
        <v>0.73317580509270286</v>
      </c>
      <c r="AC30" s="69"/>
      <c r="AD30" s="69">
        <f t="shared" si="32"/>
        <v>0.47102193507176121</v>
      </c>
      <c r="AE30" s="69">
        <f>'RD T1'!E116</f>
        <v>0.26118376175547142</v>
      </c>
      <c r="AF30" s="69">
        <f t="shared" si="33"/>
        <v>0.73220569682723258</v>
      </c>
      <c r="AH30" t="str">
        <f t="shared" si="34"/>
        <v>81 Process, plant and machine operatives</v>
      </c>
      <c r="AI30" s="69">
        <v>0.14171978973260899</v>
      </c>
      <c r="AJ30" s="69">
        <v>0.15618890202404842</v>
      </c>
      <c r="AK30" s="69">
        <v>0.13860131675488635</v>
      </c>
      <c r="AL30" s="69">
        <v>0.21408260516881653</v>
      </c>
      <c r="AM30" s="69">
        <v>0.3397150514021221</v>
      </c>
      <c r="AN30" s="69"/>
      <c r="AO30" s="69">
        <f t="shared" si="35"/>
        <v>0.20111373464723575</v>
      </c>
      <c r="AP30" s="69">
        <f>'RD T1'!E145</f>
        <v>0.11555198815838058</v>
      </c>
      <c r="AQ30" s="69">
        <f t="shared" si="36"/>
        <v>0.31666572280561633</v>
      </c>
      <c r="AS30" t="str">
        <f t="shared" si="37"/>
        <v>81 Process, plant and machine operatives</v>
      </c>
      <c r="AT30" s="69">
        <v>0.27857532113188338</v>
      </c>
      <c r="AU30" s="69">
        <v>0.33335938130064191</v>
      </c>
      <c r="AV30" s="69">
        <v>0.29023562415100501</v>
      </c>
      <c r="AW30" s="69">
        <v>0.41106884972575397</v>
      </c>
      <c r="AX30" s="69">
        <v>0.57958277866345997</v>
      </c>
      <c r="AY30" s="69"/>
      <c r="AZ30" s="69">
        <f t="shared" si="38"/>
        <v>0.28934715451245496</v>
      </c>
      <c r="BA30" s="69">
        <f>'RD T1'!E174</f>
        <v>0.20288586541656209</v>
      </c>
      <c r="BB30" s="69">
        <f t="shared" si="39"/>
        <v>0.49223301992901702</v>
      </c>
      <c r="BD30" t="str">
        <f t="shared" si="40"/>
        <v>81 Process, plant and machine operatives</v>
      </c>
      <c r="BE30" s="69">
        <v>2.2464649880117435</v>
      </c>
      <c r="BF30" s="69">
        <v>2.3396149258775543</v>
      </c>
      <c r="BG30" s="69">
        <v>2.0008824192302175</v>
      </c>
      <c r="BH30" s="69">
        <v>2.5138049020492801</v>
      </c>
      <c r="BI30" s="69">
        <v>2.6071118696671776</v>
      </c>
      <c r="BJ30" s="69"/>
      <c r="BK30" s="69">
        <f t="shared" si="41"/>
        <v>0.60622945043696008</v>
      </c>
      <c r="BL30" s="69">
        <f>'RD T1'!E203</f>
        <v>0.89752779081776402</v>
      </c>
      <c r="BM30" s="69">
        <f t="shared" si="42"/>
        <v>1.503757241254724</v>
      </c>
      <c r="BO30" t="str">
        <f t="shared" si="43"/>
        <v>81 Process, plant and machine operatives</v>
      </c>
      <c r="BP30" s="69">
        <v>3.0052408805460691</v>
      </c>
      <c r="BQ30" s="69">
        <v>2.8247235776836339</v>
      </c>
      <c r="BR30" s="69">
        <v>2.3250287470743221</v>
      </c>
      <c r="BS30" s="69">
        <v>2.8548109782376478</v>
      </c>
      <c r="BT30" s="69">
        <v>2.6699882341570302</v>
      </c>
      <c r="BU30" s="69"/>
      <c r="BV30" s="69">
        <f t="shared" si="44"/>
        <v>0.34495948708270818</v>
      </c>
      <c r="BW30" s="69">
        <f>'RD T1'!E232</f>
        <v>1.0644117410124516</v>
      </c>
      <c r="BX30" s="69">
        <f t="shared" si="45"/>
        <v>1.4093712280951598</v>
      </c>
      <c r="BZ30" t="str">
        <f t="shared" si="46"/>
        <v>81 Process, plant and machine operatives</v>
      </c>
      <c r="CA30" s="69">
        <v>2.2382068163916391</v>
      </c>
      <c r="CB30" s="69">
        <v>2.1518855866360225</v>
      </c>
      <c r="CC30" s="69">
        <v>1.8104684367544566</v>
      </c>
      <c r="CD30" s="69">
        <v>1.7844244104206928</v>
      </c>
      <c r="CE30" s="69">
        <v>0.61549793805233499</v>
      </c>
      <c r="CF30" s="69"/>
      <c r="CG30" s="69">
        <f t="shared" si="47"/>
        <v>-1.1949704987021215</v>
      </c>
      <c r="CH30" s="69">
        <f>'RD T1'!E261</f>
        <v>0.51331155913735205</v>
      </c>
      <c r="CI30" s="69">
        <f t="shared" si="48"/>
        <v>-0.68165893956476942</v>
      </c>
      <c r="CK30" t="str">
        <f t="shared" si="49"/>
        <v>81 Process, plant and machine operatives</v>
      </c>
      <c r="CL30" s="69">
        <v>1.4420113051113856</v>
      </c>
      <c r="CM30" s="69">
        <v>0.94424283800314457</v>
      </c>
      <c r="CN30" s="69">
        <v>0.86744686569605911</v>
      </c>
      <c r="CO30" s="69">
        <v>0.46892457974579344</v>
      </c>
      <c r="CP30" s="69">
        <v>0.22081917357417807</v>
      </c>
      <c r="CQ30" s="69"/>
      <c r="CR30" s="69">
        <f t="shared" si="50"/>
        <v>-0.64662769212188098</v>
      </c>
      <c r="CS30" s="69">
        <f>'RD T1'!E290</f>
        <v>0.10689628662822881</v>
      </c>
      <c r="CT30" s="69">
        <f t="shared" si="51"/>
        <v>-0.53973140549365217</v>
      </c>
    </row>
    <row r="31" spans="1:98" x14ac:dyDescent="0.2">
      <c r="A31" s="10" t="str">
        <f>name!D27</f>
        <v>82 Transport and mobile machine drivers and operatives</v>
      </c>
      <c r="B31" s="69">
        <v>1.550906378418076E-2</v>
      </c>
      <c r="C31" s="69">
        <v>2.1416773190365602E-2</v>
      </c>
      <c r="D31" s="69">
        <v>2.2492359096347902E-2</v>
      </c>
      <c r="E31" s="69">
        <v>3.356900798054429E-2</v>
      </c>
      <c r="F31" s="69">
        <v>4.9115212965564238E-2</v>
      </c>
      <c r="G31" s="11"/>
      <c r="H31" s="69">
        <f t="shared" si="26"/>
        <v>2.6622853869216336E-2</v>
      </c>
      <c r="I31" s="69">
        <f>'RD T1'!E59</f>
        <v>2.5168416526927549E-2</v>
      </c>
      <c r="J31" s="69">
        <f t="shared" si="27"/>
        <v>5.1791270396143882E-2</v>
      </c>
      <c r="L31" t="str">
        <f t="shared" si="28"/>
        <v>82 Transport and mobile machine drivers and operatives</v>
      </c>
      <c r="M31" s="69">
        <v>0.10010683216806916</v>
      </c>
      <c r="N31" s="69">
        <v>0.13884214772188186</v>
      </c>
      <c r="O31" s="69">
        <v>0.14457529296365373</v>
      </c>
      <c r="P31" s="69">
        <v>0.19080201622919354</v>
      </c>
      <c r="Q31" s="69">
        <v>0.27032207213238713</v>
      </c>
      <c r="R31" s="11"/>
      <c r="S31" s="69">
        <f t="shared" si="29"/>
        <v>0.12574677916873339</v>
      </c>
      <c r="T31" s="69">
        <f>'RD T1'!E88</f>
        <v>0.13462967907648576</v>
      </c>
      <c r="U31" s="69">
        <f t="shared" si="30"/>
        <v>0.26037645824521916</v>
      </c>
      <c r="W31" t="str">
        <f t="shared" si="31"/>
        <v>82 Transport and mobile machine drivers and operatives</v>
      </c>
      <c r="X31" s="69">
        <v>0.39759043179086434</v>
      </c>
      <c r="Y31" s="69">
        <v>0.59951308424048433</v>
      </c>
      <c r="Z31" s="69">
        <v>0.59655198530818898</v>
      </c>
      <c r="AA31" s="69">
        <v>0.75330070353986878</v>
      </c>
      <c r="AB31" s="69">
        <v>1.1710986885626411</v>
      </c>
      <c r="AC31" s="69"/>
      <c r="AD31" s="69">
        <f t="shared" si="32"/>
        <v>0.57454670325445212</v>
      </c>
      <c r="AE31" s="69">
        <f>'RD T1'!E117</f>
        <v>0.56436446441266797</v>
      </c>
      <c r="AF31" s="69">
        <f t="shared" si="33"/>
        <v>1.13891116766712</v>
      </c>
      <c r="AH31" t="str">
        <f t="shared" si="34"/>
        <v>82 Transport and mobile machine drivers and operatives</v>
      </c>
      <c r="AI31" s="69">
        <v>0.19847646477883604</v>
      </c>
      <c r="AJ31" s="69">
        <v>0.29369727891002084</v>
      </c>
      <c r="AK31" s="69">
        <v>0.27472007884037297</v>
      </c>
      <c r="AL31" s="69">
        <v>0.34927575374330033</v>
      </c>
      <c r="AM31" s="69">
        <v>0.49772171953781769</v>
      </c>
      <c r="AN31" s="69"/>
      <c r="AO31" s="69">
        <f t="shared" si="35"/>
        <v>0.22300164069744471</v>
      </c>
      <c r="AP31" s="69">
        <f>'RD T1'!E146</f>
        <v>0.24381541129213122</v>
      </c>
      <c r="AQ31" s="69">
        <f t="shared" si="36"/>
        <v>0.4668170519895759</v>
      </c>
      <c r="AS31" t="str">
        <f t="shared" si="37"/>
        <v>82 Transport and mobile machine drivers and operatives</v>
      </c>
      <c r="AT31" s="69">
        <v>0.31215734434965825</v>
      </c>
      <c r="AU31" s="69">
        <v>0.43885230400271347</v>
      </c>
      <c r="AV31" s="69">
        <v>0.43386911382540394</v>
      </c>
      <c r="AW31" s="69">
        <v>0.55117552869826048</v>
      </c>
      <c r="AX31" s="69">
        <v>0.7765160606400886</v>
      </c>
      <c r="AY31" s="69"/>
      <c r="AZ31" s="69">
        <f t="shared" si="38"/>
        <v>0.34264694681468466</v>
      </c>
      <c r="BA31" s="69">
        <f>'RD T1'!E175</f>
        <v>0.38945262046980755</v>
      </c>
      <c r="BB31" s="69">
        <f t="shared" si="39"/>
        <v>0.73209956728449221</v>
      </c>
      <c r="BD31" t="str">
        <f t="shared" si="40"/>
        <v>82 Transport and mobile machine drivers and operatives</v>
      </c>
      <c r="BE31" s="69">
        <v>2.1787626379944709</v>
      </c>
      <c r="BF31" s="69">
        <v>2.4716515069789962</v>
      </c>
      <c r="BG31" s="69">
        <v>2.1791717815210552</v>
      </c>
      <c r="BH31" s="69">
        <v>2.3900183630716096</v>
      </c>
      <c r="BI31" s="69">
        <v>2.5130720846473742</v>
      </c>
      <c r="BJ31" s="69"/>
      <c r="BK31" s="69">
        <f t="shared" si="41"/>
        <v>0.33390030312631902</v>
      </c>
      <c r="BL31" s="69">
        <f>'RD T1'!E204</f>
        <v>1.2008981915455756</v>
      </c>
      <c r="BM31" s="69">
        <f t="shared" si="42"/>
        <v>1.5347984946718947</v>
      </c>
      <c r="BO31" t="str">
        <f t="shared" si="43"/>
        <v>82 Transport and mobile machine drivers and operatives</v>
      </c>
      <c r="BP31" s="69">
        <v>3.8932469432481418</v>
      </c>
      <c r="BQ31" s="69">
        <v>4.2424280809880592</v>
      </c>
      <c r="BR31" s="69">
        <v>3.6667305088621713</v>
      </c>
      <c r="BS31" s="69">
        <v>3.9617981432585281</v>
      </c>
      <c r="BT31" s="69">
        <v>4.0501092367812364</v>
      </c>
      <c r="BU31" s="69"/>
      <c r="BV31" s="69">
        <f t="shared" si="44"/>
        <v>0.38337872791906502</v>
      </c>
      <c r="BW31" s="69">
        <f>'RD T1'!E233</f>
        <v>2.1230263449053282</v>
      </c>
      <c r="BX31" s="69">
        <f t="shared" si="45"/>
        <v>2.5064050728243932</v>
      </c>
      <c r="BZ31" t="str">
        <f t="shared" si="46"/>
        <v>82 Transport and mobile machine drivers and operatives</v>
      </c>
      <c r="CA31" s="69">
        <v>2.9873274892884547</v>
      </c>
      <c r="CB31" s="69">
        <v>3.1188060590706157</v>
      </c>
      <c r="CC31" s="69">
        <v>2.8009188105475435</v>
      </c>
      <c r="CD31" s="69">
        <v>2.5037278252448432</v>
      </c>
      <c r="CE31" s="69">
        <v>1.9744234624471466</v>
      </c>
      <c r="CF31" s="69"/>
      <c r="CG31" s="69">
        <f t="shared" si="47"/>
        <v>-0.82649534810039693</v>
      </c>
      <c r="CH31" s="69">
        <f>'RD T1'!E262</f>
        <v>1.1313974265893099</v>
      </c>
      <c r="CI31" s="69">
        <f t="shared" si="48"/>
        <v>0.30490207848891293</v>
      </c>
      <c r="CK31" t="str">
        <f t="shared" si="49"/>
        <v>82 Transport and mobile machine drivers and operatives</v>
      </c>
      <c r="CL31" s="69">
        <v>1.6282633121953274</v>
      </c>
      <c r="CM31" s="69">
        <v>1.6152305347967448</v>
      </c>
      <c r="CN31" s="69">
        <v>1.5079300551773838</v>
      </c>
      <c r="CO31" s="69">
        <v>1.4122597774974897</v>
      </c>
      <c r="CP31" s="69">
        <v>0.93686652944651572</v>
      </c>
      <c r="CQ31" s="69"/>
      <c r="CR31" s="69">
        <f t="shared" si="50"/>
        <v>-0.57106352573086805</v>
      </c>
      <c r="CS31" s="69">
        <f>'RD T1'!E291</f>
        <v>0.4633653861575287</v>
      </c>
      <c r="CT31" s="69">
        <f t="shared" si="51"/>
        <v>-0.10769813957333935</v>
      </c>
    </row>
    <row r="32" spans="1:98" x14ac:dyDescent="0.2">
      <c r="A32" s="10" t="str">
        <f>name!D28</f>
        <v>91 Elementary trades and related occupations</v>
      </c>
      <c r="B32" s="69">
        <v>2.1722076336853967E-4</v>
      </c>
      <c r="C32" s="69">
        <v>1.9739279235919338E-4</v>
      </c>
      <c r="D32" s="69">
        <v>1.6248946305610974E-4</v>
      </c>
      <c r="E32" s="69">
        <v>1.6818494697641838E-4</v>
      </c>
      <c r="F32" s="69">
        <v>1.9925086554179621E-4</v>
      </c>
      <c r="G32" s="11"/>
      <c r="H32" s="69">
        <f t="shared" si="26"/>
        <v>3.6761402485686472E-5</v>
      </c>
      <c r="I32" s="69">
        <f>'RD T1'!E60</f>
        <v>1.0926147808302476E-4</v>
      </c>
      <c r="J32" s="69">
        <f t="shared" si="27"/>
        <v>1.4602288056871123E-4</v>
      </c>
      <c r="L32" t="str">
        <f t="shared" si="28"/>
        <v>91 Elementary trades and related occupations</v>
      </c>
      <c r="M32" s="69">
        <v>5.9051585532043413E-2</v>
      </c>
      <c r="N32" s="69">
        <v>8.0498237327593952E-2</v>
      </c>
      <c r="O32" s="69">
        <v>6.6330015138757525E-2</v>
      </c>
      <c r="P32" s="69">
        <v>8.1218918945661592E-2</v>
      </c>
      <c r="Q32" s="69">
        <v>0.11441755499570321</v>
      </c>
      <c r="R32" s="11"/>
      <c r="S32" s="69">
        <f t="shared" si="29"/>
        <v>4.808753985694568E-2</v>
      </c>
      <c r="T32" s="69">
        <f>'RD T1'!E89</f>
        <v>4.3222497625985457E-2</v>
      </c>
      <c r="U32" s="69">
        <f t="shared" si="30"/>
        <v>9.1310037482931136E-2</v>
      </c>
      <c r="W32" t="str">
        <f t="shared" si="31"/>
        <v>91 Elementary trades and related occupations</v>
      </c>
      <c r="X32" s="69">
        <v>0.20478179286063433</v>
      </c>
      <c r="Y32" s="69">
        <v>0.26966047285547462</v>
      </c>
      <c r="Z32" s="69">
        <v>0.20628498715001628</v>
      </c>
      <c r="AA32" s="69">
        <v>0.2113621494548914</v>
      </c>
      <c r="AB32" s="69">
        <v>0.25858515488622963</v>
      </c>
      <c r="AC32" s="69"/>
      <c r="AD32" s="69">
        <f t="shared" si="32"/>
        <v>5.2300167736213349E-2</v>
      </c>
      <c r="AE32" s="69">
        <f>'RD T1'!E118</f>
        <v>0.12323869886293697</v>
      </c>
      <c r="AF32" s="69">
        <f t="shared" si="33"/>
        <v>0.1755388665991503</v>
      </c>
      <c r="AH32" t="str">
        <f t="shared" si="34"/>
        <v>91 Elementary trades and related occupations</v>
      </c>
      <c r="AI32" s="69">
        <v>0.136678421603107</v>
      </c>
      <c r="AJ32" s="69">
        <v>0.15881576586268589</v>
      </c>
      <c r="AK32" s="69">
        <v>0.12835239977049526</v>
      </c>
      <c r="AL32" s="69">
        <v>0.13267088758461174</v>
      </c>
      <c r="AM32" s="69">
        <v>0.17758979701666489</v>
      </c>
      <c r="AN32" s="69"/>
      <c r="AO32" s="69">
        <f t="shared" si="35"/>
        <v>4.9237397246169629E-2</v>
      </c>
      <c r="AP32" s="69">
        <f>'RD T1'!E147</f>
        <v>8.1477885156424346E-2</v>
      </c>
      <c r="AQ32" s="69">
        <f t="shared" si="36"/>
        <v>0.13071528240259397</v>
      </c>
      <c r="AS32" t="str">
        <f t="shared" si="37"/>
        <v>91 Elementary trades and related occupations</v>
      </c>
      <c r="AT32" s="69">
        <v>0.1401478739366252</v>
      </c>
      <c r="AU32" s="69">
        <v>0.18019869481045012</v>
      </c>
      <c r="AV32" s="69">
        <v>0.14672154234462059</v>
      </c>
      <c r="AW32" s="69">
        <v>0.14453924388131031</v>
      </c>
      <c r="AX32" s="69">
        <v>0.17231264366181318</v>
      </c>
      <c r="AY32" s="69"/>
      <c r="AZ32" s="69">
        <f t="shared" si="38"/>
        <v>2.5591101317192583E-2</v>
      </c>
      <c r="BA32" s="69">
        <f>'RD T1'!E176</f>
        <v>7.3249907498121103E-2</v>
      </c>
      <c r="BB32" s="69">
        <f t="shared" si="39"/>
        <v>9.8841008815313686E-2</v>
      </c>
      <c r="BD32" t="str">
        <f t="shared" si="40"/>
        <v>91 Elementary trades and related occupations</v>
      </c>
      <c r="BE32" s="69">
        <v>0.77482111441122758</v>
      </c>
      <c r="BF32" s="69">
        <v>0.70737974091553812</v>
      </c>
      <c r="BG32" s="69">
        <v>0.5839198871452681</v>
      </c>
      <c r="BH32" s="69">
        <v>0.49620690226769948</v>
      </c>
      <c r="BI32" s="69">
        <v>0.50145518705747982</v>
      </c>
      <c r="BJ32" s="69"/>
      <c r="BK32" s="69">
        <f t="shared" si="41"/>
        <v>-8.2464700087788279E-2</v>
      </c>
      <c r="BL32" s="69">
        <f>'RD T1'!E205</f>
        <v>0.18273768469433468</v>
      </c>
      <c r="BM32" s="69">
        <f t="shared" si="42"/>
        <v>0.10027298460654641</v>
      </c>
      <c r="BO32" t="str">
        <f t="shared" si="43"/>
        <v>91 Elementary trades and related occupations</v>
      </c>
      <c r="BP32" s="69">
        <v>1.4422176804317455</v>
      </c>
      <c r="BQ32" s="69">
        <v>1.2179289518241083</v>
      </c>
      <c r="BR32" s="69">
        <v>1.0126110258234076</v>
      </c>
      <c r="BS32" s="69">
        <v>0.83425456593482583</v>
      </c>
      <c r="BT32" s="69">
        <v>0.76550968915491524</v>
      </c>
      <c r="BU32" s="69"/>
      <c r="BV32" s="69">
        <f t="shared" si="44"/>
        <v>-0.24710133666849232</v>
      </c>
      <c r="BW32" s="69">
        <f>'RD T1'!E234</f>
        <v>0.30939616994414559</v>
      </c>
      <c r="BX32" s="69">
        <f t="shared" si="45"/>
        <v>6.2294833275653272E-2</v>
      </c>
      <c r="BZ32" t="str">
        <f t="shared" si="46"/>
        <v>91 Elementary trades and related occupations</v>
      </c>
      <c r="CA32" s="69">
        <v>1.6085282368465024</v>
      </c>
      <c r="CB32" s="69">
        <v>1.5071330421425504</v>
      </c>
      <c r="CC32" s="69">
        <v>1.2661303106377215</v>
      </c>
      <c r="CD32" s="69">
        <v>0.9326709424844013</v>
      </c>
      <c r="CE32" s="69">
        <v>0.77086168804314092</v>
      </c>
      <c r="CF32" s="69"/>
      <c r="CG32" s="69">
        <f t="shared" si="47"/>
        <v>-0.4952686225945806</v>
      </c>
      <c r="CH32" s="69">
        <f>'RD T1'!E263</f>
        <v>0.36810529175113454</v>
      </c>
      <c r="CI32" s="69">
        <f t="shared" si="48"/>
        <v>-0.12716333084344605</v>
      </c>
      <c r="CK32" t="str">
        <f t="shared" si="49"/>
        <v>91 Elementary trades and related occupations</v>
      </c>
      <c r="CL32" s="69">
        <v>1.0731573141327064</v>
      </c>
      <c r="CM32" s="69">
        <v>0.87050390214312645</v>
      </c>
      <c r="CN32" s="69">
        <v>0.75569593008247282</v>
      </c>
      <c r="CO32" s="69">
        <v>0.61180327369865639</v>
      </c>
      <c r="CP32" s="69">
        <v>0.45915715149005121</v>
      </c>
      <c r="CQ32" s="69"/>
      <c r="CR32" s="69">
        <f t="shared" si="50"/>
        <v>-0.29653877859242161</v>
      </c>
      <c r="CS32" s="69">
        <f>'RD T1'!E292</f>
        <v>0.16411924520966401</v>
      </c>
      <c r="CT32" s="69">
        <f t="shared" si="51"/>
        <v>-0.13241953338275761</v>
      </c>
    </row>
    <row r="33" spans="1:98" x14ac:dyDescent="0.2">
      <c r="A33" s="10" t="str">
        <f>name!D29</f>
        <v>92 Elementary administration and service occupations</v>
      </c>
      <c r="B33" s="69">
        <v>1.4628547130273039E-2</v>
      </c>
      <c r="C33" s="69">
        <v>1.7244621323314176E-2</v>
      </c>
      <c r="D33" s="69">
        <v>1.5628190077176248E-2</v>
      </c>
      <c r="E33" s="69">
        <v>2.1284481430012634E-2</v>
      </c>
      <c r="F33" s="69">
        <v>2.923680753070072E-2</v>
      </c>
      <c r="G33" s="11"/>
      <c r="H33" s="69">
        <f t="shared" ref="H33" si="52">F33-D33</f>
        <v>1.3608617453524471E-2</v>
      </c>
      <c r="I33" s="69">
        <f>'RD T1'!E61</f>
        <v>1.3325323168388893E-2</v>
      </c>
      <c r="J33" s="69">
        <f t="shared" ref="J33" si="53">SUM(H33:I33)</f>
        <v>2.6933940621913365E-2</v>
      </c>
      <c r="L33" t="str">
        <f t="shared" ref="L33" si="54">A33</f>
        <v>92 Elementary administration and service occupations</v>
      </c>
      <c r="M33" s="69">
        <v>0.44916596977330514</v>
      </c>
      <c r="N33" s="69">
        <v>0.56994011692869551</v>
      </c>
      <c r="O33" s="69">
        <v>0.5983523962620092</v>
      </c>
      <c r="P33" s="69">
        <v>0.84008452111671528</v>
      </c>
      <c r="Q33" s="69">
        <v>1.2438576679017601</v>
      </c>
      <c r="R33" s="11"/>
      <c r="S33" s="69">
        <f t="shared" ref="S33" si="55">Q33-O33</f>
        <v>0.64550527163975091</v>
      </c>
      <c r="T33" s="69">
        <f>'RD T1'!E90</f>
        <v>0.55805159006139826</v>
      </c>
      <c r="U33" s="69">
        <f t="shared" ref="U33" si="56">SUM(S33:T33)</f>
        <v>1.2035568617011492</v>
      </c>
      <c r="W33" t="str">
        <f t="shared" ref="W33" si="57">A33</f>
        <v>92 Elementary administration and service occupations</v>
      </c>
      <c r="X33" s="69">
        <v>1.967434641685349</v>
      </c>
      <c r="Y33" s="69">
        <v>2.5144447386105888</v>
      </c>
      <c r="Z33" s="69">
        <v>2.3948659459109054</v>
      </c>
      <c r="AA33" s="69">
        <v>3.1354189189389698</v>
      </c>
      <c r="AB33" s="69">
        <v>4.4030922303959494</v>
      </c>
      <c r="AC33" s="69"/>
      <c r="AD33" s="69">
        <f t="shared" ref="AD33" si="58">AB33-Z33</f>
        <v>2.008226284485044</v>
      </c>
      <c r="AE33" s="69">
        <f>'RD T1'!E119</f>
        <v>2.1620418600564157</v>
      </c>
      <c r="AF33" s="69">
        <f t="shared" ref="AF33" si="59">SUM(AD33:AE33)</f>
        <v>4.1702681445414598</v>
      </c>
      <c r="AH33" t="str">
        <f t="shared" ref="AH33" si="60">L33</f>
        <v>92 Elementary administration and service occupations</v>
      </c>
      <c r="AI33" s="69">
        <v>0.83323718373414057</v>
      </c>
      <c r="AJ33" s="69">
        <v>1.0979156069253329</v>
      </c>
      <c r="AK33" s="69">
        <v>1.0366198037313556</v>
      </c>
      <c r="AL33" s="69">
        <v>1.3325209460650229</v>
      </c>
      <c r="AM33" s="69">
        <v>1.9001379835243477</v>
      </c>
      <c r="AN33" s="69"/>
      <c r="AO33" s="69">
        <f t="shared" ref="AO33" si="61">AM33-AK33</f>
        <v>0.86351817979299206</v>
      </c>
      <c r="AP33" s="69">
        <f>'RD T1'!E148</f>
        <v>0.88311594310585284</v>
      </c>
      <c r="AQ33" s="69">
        <f t="shared" ref="AQ33" si="62">SUM(AO33:AP33)</f>
        <v>1.7466341228988449</v>
      </c>
      <c r="AS33" t="str">
        <f t="shared" ref="AS33" si="63">W33</f>
        <v>92 Elementary administration and service occupations</v>
      </c>
      <c r="AT33" s="69">
        <v>0.84196586355860692</v>
      </c>
      <c r="AU33" s="69">
        <v>1.0411934810799743</v>
      </c>
      <c r="AV33" s="69">
        <v>1.0378521452663423</v>
      </c>
      <c r="AW33" s="69">
        <v>1.3150886461110098</v>
      </c>
      <c r="AX33" s="69">
        <v>1.8507510089912829</v>
      </c>
      <c r="AY33" s="69"/>
      <c r="AZ33" s="69">
        <f t="shared" ref="AZ33" si="64">AX33-AV33</f>
        <v>0.81289886372494058</v>
      </c>
      <c r="BA33" s="69">
        <f>'RD T1'!E177</f>
        <v>0.86790237251844482</v>
      </c>
      <c r="BB33" s="69">
        <f t="shared" ref="BB33" si="65">SUM(AZ33:BA33)</f>
        <v>1.6808012362433855</v>
      </c>
      <c r="BD33" t="str">
        <f t="shared" ref="BD33" si="66">AH33</f>
        <v>92 Elementary administration and service occupations</v>
      </c>
      <c r="BE33" s="69">
        <v>5.6448118979709072</v>
      </c>
      <c r="BF33" s="69">
        <v>5.5128981848967253</v>
      </c>
      <c r="BG33" s="69">
        <v>5.2307434639664825</v>
      </c>
      <c r="BH33" s="69">
        <v>5.2318654896262897</v>
      </c>
      <c r="BI33" s="69">
        <v>5.338683332243285</v>
      </c>
      <c r="BJ33" s="69"/>
      <c r="BK33" s="69">
        <f t="shared" ref="BK33" si="67">BI33-BG33</f>
        <v>0.10793986827680246</v>
      </c>
      <c r="BL33" s="69">
        <f>'RD T1'!E206</f>
        <v>2.5895143126367195</v>
      </c>
      <c r="BM33" s="69">
        <f t="shared" ref="BM33" si="68">SUM(BK33:BL33)</f>
        <v>2.697454180913522</v>
      </c>
      <c r="BO33" t="str">
        <f t="shared" ref="BO33" si="69">AS33</f>
        <v>92 Elementary administration and service occupations</v>
      </c>
      <c r="BP33" s="69">
        <v>8.913025805915364</v>
      </c>
      <c r="BQ33" s="69">
        <v>9.1068014616368558</v>
      </c>
      <c r="BR33" s="69">
        <v>7.6987758255880712</v>
      </c>
      <c r="BS33" s="69">
        <v>8.4000900109179639</v>
      </c>
      <c r="BT33" s="69">
        <v>7.6383591047451489</v>
      </c>
      <c r="BU33" s="69"/>
      <c r="BV33" s="69">
        <f t="shared" ref="BV33" si="70">BT33-BR33</f>
        <v>-6.0416720842922267E-2</v>
      </c>
      <c r="BW33" s="69">
        <f>'RD T1'!E235</f>
        <v>3.8160084724620251</v>
      </c>
      <c r="BX33" s="69">
        <f t="shared" ref="BX33" si="71">SUM(BV33:BW33)</f>
        <v>3.7555917516191029</v>
      </c>
      <c r="BZ33" t="str">
        <f t="shared" ref="BZ33" si="72">BD33</f>
        <v>92 Elementary administration and service occupations</v>
      </c>
      <c r="CA33" s="69">
        <v>6.6198734109239306</v>
      </c>
      <c r="CB33" s="69">
        <v>6.9075865102324814</v>
      </c>
      <c r="CC33" s="69">
        <v>6.0061117651575797</v>
      </c>
      <c r="CD33" s="69">
        <v>5.5495838645928144</v>
      </c>
      <c r="CE33" s="69">
        <v>3.3841375849212829</v>
      </c>
      <c r="CF33" s="69"/>
      <c r="CG33" s="69">
        <f t="shared" ref="CG33" si="73">CE33-CC33</f>
        <v>-2.6219741802362968</v>
      </c>
      <c r="CH33" s="69">
        <f>'RD T1'!E264</f>
        <v>2.068777219855483</v>
      </c>
      <c r="CI33" s="69">
        <f t="shared" ref="CI33" si="74">SUM(CG33:CH33)</f>
        <v>-0.55319696038081378</v>
      </c>
      <c r="CK33" t="str">
        <f t="shared" ref="CK33" si="75">BO33</f>
        <v>92 Elementary administration and service occupations</v>
      </c>
      <c r="CL33" s="69">
        <v>4.0833343309284036</v>
      </c>
      <c r="CM33" s="69">
        <v>2.8782769279344551</v>
      </c>
      <c r="CN33" s="69">
        <v>2.7799678030078199</v>
      </c>
      <c r="CO33" s="69">
        <v>2.3555909864903599</v>
      </c>
      <c r="CP33" s="69">
        <v>2.0297992319105846</v>
      </c>
      <c r="CQ33" s="69"/>
      <c r="CR33" s="69">
        <f t="shared" ref="CR33" si="76">CP33-CN33</f>
        <v>-0.75016857109723523</v>
      </c>
      <c r="CS33" s="69">
        <f>'RD T1'!E293</f>
        <v>0.59794571581393519</v>
      </c>
      <c r="CT33" s="69">
        <f t="shared" ref="CT33" si="77">SUM(CR33:CS33)</f>
        <v>-0.15222285528330004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3.0852415250798173</v>
      </c>
      <c r="C35" s="67">
        <f t="shared" ref="C35:F35" si="78">SUM(C8:C33)</f>
        <v>3.3699443657690615</v>
      </c>
      <c r="D35" s="67">
        <f t="shared" si="78"/>
        <v>3.7972294788550216</v>
      </c>
      <c r="E35" s="67">
        <f t="shared" si="78"/>
        <v>4.5988271578182873</v>
      </c>
      <c r="F35" s="67">
        <f t="shared" si="78"/>
        <v>5.9805241415520101</v>
      </c>
      <c r="G35" s="11"/>
      <c r="H35" s="67">
        <f>F35-D35</f>
        <v>2.1832946626969885</v>
      </c>
      <c r="I35" s="67">
        <f>SUM(I8:I33)</f>
        <v>2.4288789878253065</v>
      </c>
      <c r="J35" s="67">
        <f>SUM(H35:I35)</f>
        <v>4.612173650522295</v>
      </c>
      <c r="L35" s="24" t="str">
        <f>A35</f>
        <v>All occupations</v>
      </c>
      <c r="M35" s="67">
        <f>SUM(M8:M33)</f>
        <v>19.437475003132668</v>
      </c>
      <c r="N35" s="67">
        <f t="shared" ref="N35:Q35" si="79">SUM(N8:N33)</f>
        <v>21.652201589376183</v>
      </c>
      <c r="O35" s="67">
        <f t="shared" si="79"/>
        <v>24.191352456371654</v>
      </c>
      <c r="P35" s="67">
        <f t="shared" si="79"/>
        <v>29.175670166511154</v>
      </c>
      <c r="Q35" s="67">
        <f t="shared" si="79"/>
        <v>38.623451570762164</v>
      </c>
      <c r="R35" s="11"/>
      <c r="S35" s="67">
        <f t="shared" si="29"/>
        <v>14.43209911439051</v>
      </c>
      <c r="T35" s="67">
        <f>SUM(T8:T33)</f>
        <v>16.504654085427298</v>
      </c>
      <c r="U35" s="67">
        <f>SUM(S35:T35)</f>
        <v>30.936753199817808</v>
      </c>
      <c r="W35" s="24" t="str">
        <f>A35</f>
        <v>All occupations</v>
      </c>
      <c r="X35" s="67">
        <f>SUM(X8:X33)</f>
        <v>42.930167804566253</v>
      </c>
      <c r="Y35" s="67">
        <f t="shared" ref="Y35:AB35" si="80">SUM(Y8:Y33)</f>
        <v>49.529046905393926</v>
      </c>
      <c r="Z35" s="67">
        <f t="shared" si="80"/>
        <v>49.330705197942123</v>
      </c>
      <c r="AA35" s="67">
        <f t="shared" si="80"/>
        <v>55.240221933253707</v>
      </c>
      <c r="AB35" s="67">
        <f t="shared" si="80"/>
        <v>68.284535342102558</v>
      </c>
      <c r="AC35" s="69"/>
      <c r="AD35" s="67">
        <f t="shared" ref="AD35" si="81">AB35-Z35</f>
        <v>18.953830144160435</v>
      </c>
      <c r="AE35" s="67">
        <f>SUM(AE8:AE33)</f>
        <v>31.823225221078175</v>
      </c>
      <c r="AF35" s="67">
        <f>SUM(AD35:AE35)</f>
        <v>50.77705536523861</v>
      </c>
      <c r="AH35" s="24" t="str">
        <f>L35</f>
        <v>All occupations</v>
      </c>
      <c r="AI35" s="67">
        <f>SUM(AI8:AI33)</f>
        <v>14.38920003388716</v>
      </c>
      <c r="AJ35" s="67">
        <f t="shared" ref="AJ35:AM35" si="82">SUM(AJ8:AJ33)</f>
        <v>14.649282893017695</v>
      </c>
      <c r="AK35" s="67">
        <f t="shared" si="82"/>
        <v>14.267474673609996</v>
      </c>
      <c r="AL35" s="67">
        <f t="shared" si="82"/>
        <v>14.766201968228879</v>
      </c>
      <c r="AM35" s="67">
        <f t="shared" si="82"/>
        <v>17.144421992314832</v>
      </c>
      <c r="AN35" s="69"/>
      <c r="AO35" s="67">
        <f t="shared" ref="AO35" si="83">AM35-AK35</f>
        <v>2.8769473187048362</v>
      </c>
      <c r="AP35" s="67">
        <f>SUM(AP8:AP33)</f>
        <v>8.2305162268840082</v>
      </c>
      <c r="AQ35" s="67">
        <f>SUM(AO35:AP35)</f>
        <v>11.107463545588844</v>
      </c>
      <c r="AS35" s="24" t="str">
        <f>W35</f>
        <v>All occupations</v>
      </c>
      <c r="AT35" s="67">
        <f>SUM(AT8:AT33)</f>
        <v>13.289221285317133</v>
      </c>
      <c r="AU35" s="67">
        <f t="shared" ref="AU35:AX35" si="84">SUM(AU8:AU33)</f>
        <v>15.420797740298335</v>
      </c>
      <c r="AV35" s="67">
        <f t="shared" si="84"/>
        <v>15.331443234438032</v>
      </c>
      <c r="AW35" s="67">
        <f t="shared" si="84"/>
        <v>16.535234156275937</v>
      </c>
      <c r="AX35" s="67">
        <f t="shared" si="84"/>
        <v>20.279569519532554</v>
      </c>
      <c r="AY35" s="69"/>
      <c r="AZ35" s="67">
        <f t="shared" ref="AZ35" si="85">AX35-AV35</f>
        <v>4.9481262850945225</v>
      </c>
      <c r="BA35" s="67">
        <f>SUM(BA8:BA33)</f>
        <v>8.9435655912415317</v>
      </c>
      <c r="BB35" s="67">
        <f>SUM(AZ35:BA35)</f>
        <v>13.891691876336054</v>
      </c>
      <c r="BD35" s="24" t="str">
        <f>AH35</f>
        <v>All occupations</v>
      </c>
      <c r="BE35" s="67">
        <f>SUM(BE8:BE33)</f>
        <v>58.538538000781514</v>
      </c>
      <c r="BF35" s="67">
        <f t="shared" ref="BF35:BI35" si="86">SUM(BF8:BF33)</f>
        <v>59.992693212370305</v>
      </c>
      <c r="BG35" s="67">
        <f t="shared" si="86"/>
        <v>59.32520912010304</v>
      </c>
      <c r="BH35" s="67">
        <f t="shared" si="86"/>
        <v>58.11141055250372</v>
      </c>
      <c r="BI35" s="67">
        <f t="shared" si="86"/>
        <v>57.798282276979464</v>
      </c>
      <c r="BJ35" s="69"/>
      <c r="BK35" s="67">
        <f t="shared" ref="BK35" si="87">BI35-BG35</f>
        <v>-1.5269268431235758</v>
      </c>
      <c r="BL35" s="67">
        <f>SUM(BL8:BL33)</f>
        <v>26.336900510700186</v>
      </c>
      <c r="BM35" s="67">
        <f>SUM(BK35:BL35)</f>
        <v>24.80997366757661</v>
      </c>
      <c r="BO35" s="24" t="str">
        <f>AS35</f>
        <v>All occupations</v>
      </c>
      <c r="BP35" s="67">
        <f>SUM(BP8:BP33)</f>
        <v>62.442567509569614</v>
      </c>
      <c r="BQ35" s="67">
        <f t="shared" ref="BQ35:BT35" si="88">SUM(BQ8:BQ33)</f>
        <v>61.247083649375504</v>
      </c>
      <c r="BR35" s="67">
        <f t="shared" si="88"/>
        <v>55.441966732091871</v>
      </c>
      <c r="BS35" s="67">
        <f t="shared" si="88"/>
        <v>55.349830677297511</v>
      </c>
      <c r="BT35" s="67">
        <f t="shared" si="88"/>
        <v>48.238077801091713</v>
      </c>
      <c r="BU35" s="69"/>
      <c r="BV35" s="67">
        <f t="shared" ref="BV35" si="89">BT35-BR35</f>
        <v>-7.2038889310001579</v>
      </c>
      <c r="BW35" s="67">
        <f>SUM(BW8:BW33)</f>
        <v>23.647449541243454</v>
      </c>
      <c r="BX35" s="67">
        <f>SUM(BV35:BW35)</f>
        <v>16.443560610243296</v>
      </c>
      <c r="BZ35" s="24" t="str">
        <f>BD35</f>
        <v>All occupations</v>
      </c>
      <c r="CA35" s="67">
        <f>SUM(CA8:CA33)</f>
        <v>36.991353022234868</v>
      </c>
      <c r="CB35" s="67">
        <f t="shared" ref="CB35:CE35" si="90">SUM(CB8:CB33)</f>
        <v>36.399857208856673</v>
      </c>
      <c r="CC35" s="67">
        <f t="shared" si="90"/>
        <v>33.758125996985726</v>
      </c>
      <c r="CD35" s="67">
        <f t="shared" si="90"/>
        <v>28.850901199896402</v>
      </c>
      <c r="CE35" s="67">
        <f t="shared" si="90"/>
        <v>18.373952756197571</v>
      </c>
      <c r="CF35" s="69"/>
      <c r="CG35" s="67">
        <f t="shared" ref="CG35" si="91">CE35-CC35</f>
        <v>-15.384173240788154</v>
      </c>
      <c r="CH35" s="67">
        <f>SUM(CH8:CH33)</f>
        <v>10.708070217869281</v>
      </c>
      <c r="CI35" s="67">
        <f>SUM(CG35:CH35)</f>
        <v>-4.6761030229188734</v>
      </c>
      <c r="CK35" s="24" t="str">
        <f>BO35</f>
        <v>All occupations</v>
      </c>
      <c r="CL35" s="67">
        <f>SUM(CL8:CL33)</f>
        <v>17.583235815431063</v>
      </c>
      <c r="CM35" s="67">
        <f t="shared" ref="CM35:CP35" si="92">SUM(CM8:CM33)</f>
        <v>13.900092435542408</v>
      </c>
      <c r="CN35" s="67">
        <f t="shared" si="92"/>
        <v>14.044493109602433</v>
      </c>
      <c r="CO35" s="67">
        <f t="shared" si="92"/>
        <v>12.242702188214473</v>
      </c>
      <c r="CP35" s="67">
        <f t="shared" si="92"/>
        <v>10.706184599467008</v>
      </c>
      <c r="CQ35" s="69"/>
      <c r="CR35" s="67">
        <f t="shared" ref="CR35" si="93">CP35-CN35</f>
        <v>-3.3383085101354251</v>
      </c>
      <c r="CS35" s="67">
        <f>SUM(CS8:CS33)</f>
        <v>3.7350185876115169</v>
      </c>
      <c r="CT35" s="67">
        <f>SUM(CR35:CS35)</f>
        <v>0.39671007747609188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Cumbria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Cumbria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Cumbria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Cumbria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Cumbria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Cumbria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Cumbria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Cumbria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Cumbria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4.9364654844137696</v>
      </c>
      <c r="C45" s="18">
        <f t="shared" si="104"/>
        <v>5.4410597695358538</v>
      </c>
      <c r="D45" s="18">
        <f t="shared" si="104"/>
        <v>5.960099689526694</v>
      </c>
      <c r="E45" s="18">
        <f t="shared" si="104"/>
        <v>5.2446050968326015</v>
      </c>
      <c r="F45" s="18">
        <f t="shared" si="104"/>
        <v>5.1401930000302167</v>
      </c>
      <c r="H45" s="68">
        <f t="shared" ref="H45:H70" si="105">IF(D8&gt;0,(H8/D8)*100,0)</f>
        <v>35.830814859277723</v>
      </c>
      <c r="I45" s="69">
        <f t="shared" ref="I45:I70" si="106">IF(D8&gt;0,I8/D8*100,0)</f>
        <v>62.5719248301465</v>
      </c>
      <c r="J45" s="69">
        <f t="shared" ref="J45:J70" si="107">IF(D8&gt;0,(J8/D8)*100,0)</f>
        <v>98.402739689424223</v>
      </c>
      <c r="L45" t="str">
        <f>A45</f>
        <v>11 Corporate managers and directors</v>
      </c>
      <c r="M45" s="18">
        <f t="shared" ref="M45:Q54" si="108">M8/M$35*100</f>
        <v>6.6996653297770177</v>
      </c>
      <c r="N45" s="18">
        <f t="shared" si="108"/>
        <v>7.5171774021231084</v>
      </c>
      <c r="O45" s="18">
        <f t="shared" si="108"/>
        <v>7.4963741332792644</v>
      </c>
      <c r="P45" s="18">
        <f t="shared" si="108"/>
        <v>6.6139478916526979</v>
      </c>
      <c r="Q45" s="18">
        <f t="shared" si="108"/>
        <v>6.3620065473359046</v>
      </c>
      <c r="S45" s="68">
        <f t="shared" ref="S45:S70" si="109">IF(O8&gt;0,(S8/O8)*100,0)</f>
        <v>35.498282713922784</v>
      </c>
      <c r="T45" s="69">
        <f t="shared" ref="T45:T70" si="110">IF(O8&gt;0,T8/O8*100,0)</f>
        <v>63.788404089007933</v>
      </c>
      <c r="U45" s="69">
        <f t="shared" ref="U45:U70" si="111">IF(O8&gt;0,(U8/O8)*100,0)</f>
        <v>99.286686802930717</v>
      </c>
      <c r="W45" t="str">
        <f>A45</f>
        <v>11 Corporate managers and directors</v>
      </c>
      <c r="X45" s="18">
        <f t="shared" ref="X45:AB54" si="112">X8/X$35*100</f>
        <v>8.2766443569555808</v>
      </c>
      <c r="Y45" s="18">
        <f t="shared" si="112"/>
        <v>9.2537141252511841</v>
      </c>
      <c r="Z45" s="18">
        <f t="shared" si="112"/>
        <v>9.2384707270408839</v>
      </c>
      <c r="AA45" s="18">
        <f t="shared" si="112"/>
        <v>8.2313242667433766</v>
      </c>
      <c r="AB45" s="18">
        <f t="shared" si="112"/>
        <v>8.1823079412591913</v>
      </c>
      <c r="AD45" s="68">
        <f t="shared" ref="AD45:AD70" si="113">IF(Z8&gt;0,(AD8/Z8)*100,0)</f>
        <v>22.597261054563628</v>
      </c>
      <c r="AE45" s="69">
        <f t="shared" ref="AE45:AE70" si="114">IF(Z8&gt;0,AE8/Z8*100,0)</f>
        <v>60.60656188468775</v>
      </c>
      <c r="AF45" s="69">
        <f t="shared" ref="AF45:AF70" si="115">IF(Z8&gt;0,(AF8/Z8)*100,0)</f>
        <v>83.203822939251381</v>
      </c>
      <c r="AH45" t="str">
        <f>L45</f>
        <v>11 Corporate managers and directors</v>
      </c>
      <c r="AI45" s="18">
        <f t="shared" ref="AI45:AM54" si="116">AI8/AI$35*100</f>
        <v>5.3975933300285961</v>
      </c>
      <c r="AJ45" s="18">
        <f t="shared" si="116"/>
        <v>6.4165380532363567</v>
      </c>
      <c r="AK45" s="18">
        <f t="shared" si="116"/>
        <v>6.653952316243454</v>
      </c>
      <c r="AL45" s="18">
        <f t="shared" si="116"/>
        <v>6.0625578425450888</v>
      </c>
      <c r="AM45" s="18">
        <f t="shared" si="116"/>
        <v>5.9302347802925874</v>
      </c>
      <c r="AO45" s="68">
        <f t="shared" ref="AO45:AO70" si="117">IF(AK8&gt;0,(AO8/AK8)*100,0)</f>
        <v>7.0946906976154533</v>
      </c>
      <c r="AP45" s="69">
        <f t="shared" ref="AP45:AP70" si="118">IF(AK8&gt;0,AP8/AK8*100,0)</f>
        <v>51.675401099137211</v>
      </c>
      <c r="AQ45" s="69">
        <f t="shared" ref="AQ45:AQ70" si="119">IF(AK8&gt;0,(AQ8/AK8)*100,0)</f>
        <v>58.770091796752652</v>
      </c>
      <c r="AS45" t="str">
        <f>W45</f>
        <v>11 Corporate managers and directors</v>
      </c>
      <c r="AT45" s="18">
        <f t="shared" ref="AT45:AX54" si="120">AT8/AT$35*100</f>
        <v>8.6474957262089056</v>
      </c>
      <c r="AU45" s="18">
        <f t="shared" si="120"/>
        <v>9.2123607042368238</v>
      </c>
      <c r="AV45" s="18">
        <f t="shared" si="120"/>
        <v>9.4829394431773295</v>
      </c>
      <c r="AW45" s="18">
        <f t="shared" si="120"/>
        <v>8.1703067313061464</v>
      </c>
      <c r="AX45" s="18">
        <f t="shared" si="120"/>
        <v>7.8635277514761945</v>
      </c>
      <c r="AZ45" s="68">
        <f t="shared" ref="AZ45:AZ70" si="121">IF(AV8&gt;0,(AZ8/AV8)*100,0)</f>
        <v>9.6857323032107185</v>
      </c>
      <c r="BA45" s="69">
        <f t="shared" ref="BA45:BA70" si="122">IF(AV8&gt;0,BA8/AV8*100,0)</f>
        <v>50.705954347933201</v>
      </c>
      <c r="BB45" s="69">
        <f t="shared" ref="BB45:BB70" si="123">IF(AV8&gt;0,(BB8/AV8)*100,0)</f>
        <v>60.391686651143914</v>
      </c>
      <c r="BD45" t="str">
        <f>AH45</f>
        <v>11 Corporate managers and directors</v>
      </c>
      <c r="BE45" s="18">
        <f t="shared" ref="BE45:BI54" si="124">BE8/BE$35*100</f>
        <v>4.8160765641566456</v>
      </c>
      <c r="BF45" s="18">
        <f t="shared" si="124"/>
        <v>5.1716911920338848</v>
      </c>
      <c r="BG45" s="18">
        <f t="shared" si="124"/>
        <v>5.3904918191719018</v>
      </c>
      <c r="BH45" s="18">
        <f t="shared" si="124"/>
        <v>4.6121554320539779</v>
      </c>
      <c r="BI45" s="18">
        <f t="shared" si="124"/>
        <v>4.5367695069966114</v>
      </c>
      <c r="BK45" s="68">
        <f t="shared" ref="BK45:BK70" si="125">IF(BG8&gt;0,(BK8/BG8)*100,0)</f>
        <v>-18.003752452121393</v>
      </c>
      <c r="BL45" s="69">
        <f t="shared" ref="BL45:BL70" si="126">IF(BG8&gt;0,BL8/BG8*100,0)</f>
        <v>37.31189374205929</v>
      </c>
      <c r="BM45" s="69">
        <f t="shared" ref="BM45:BM70" si="127">IF(BG8&gt;0,(BM8/BG8)*100,0)</f>
        <v>19.3081412899379</v>
      </c>
      <c r="BO45" t="str">
        <f>AS45</f>
        <v>11 Corporate managers and directors</v>
      </c>
      <c r="BP45" s="18">
        <f t="shared" ref="BP45:BT54" si="128">BP8/BP$35*100</f>
        <v>3.9894284255324384</v>
      </c>
      <c r="BQ45" s="18">
        <f t="shared" si="128"/>
        <v>4.2009699932036257</v>
      </c>
      <c r="BR45" s="18">
        <f t="shared" si="128"/>
        <v>4.5143480405621359</v>
      </c>
      <c r="BS45" s="18">
        <f t="shared" si="128"/>
        <v>3.7369785967936151</v>
      </c>
      <c r="BT45" s="18">
        <f t="shared" si="128"/>
        <v>3.5640569754143212</v>
      </c>
      <c r="BV45" s="68">
        <f t="shared" ref="BV45:BV70" si="129">IF(BR8&gt;0,(BV8/BR8)*100,0)</f>
        <v>-31.308821850326733</v>
      </c>
      <c r="BW45" s="69">
        <f t="shared" ref="BW45:BW70" si="130">IF(BR8&gt;0,BW8/BR8*100,0)</f>
        <v>36.041022322966988</v>
      </c>
      <c r="BX45" s="69">
        <f t="shared" ref="BX45:BX70" si="131">IF(BR8&gt;0,(BX8/BR8)*100,0)</f>
        <v>4.7322004726402565</v>
      </c>
      <c r="BZ45" t="str">
        <f>BD45</f>
        <v>11 Corporate managers and directors</v>
      </c>
      <c r="CA45" s="18">
        <f t="shared" ref="CA45:CE54" si="132">CA8/CA$35*100</f>
        <v>3.9342715087601463</v>
      </c>
      <c r="CB45" s="18">
        <f t="shared" si="132"/>
        <v>4.409001272658017</v>
      </c>
      <c r="CC45" s="18">
        <f t="shared" si="132"/>
        <v>4.9506374804606121</v>
      </c>
      <c r="CD45" s="18">
        <f t="shared" si="132"/>
        <v>4.6652423638215685</v>
      </c>
      <c r="CE45" s="18">
        <f t="shared" si="132"/>
        <v>5.692627722943814</v>
      </c>
      <c r="CG45" s="68">
        <f t="shared" ref="CG45:CG70" si="133">IF(CC8&gt;0,(CG8/CC8)*100,0)</f>
        <v>-37.414183339018074</v>
      </c>
      <c r="CH45" s="69">
        <f t="shared" ref="CH45:CH70" si="134">IF(CC8&gt;0,CH8/CC8*100,0)</f>
        <v>35.078643053019924</v>
      </c>
      <c r="CI45" s="69">
        <f t="shared" ref="CI45:CI70" si="135">IF(CC8&gt;0,(CI8/CC8)*100,0)</f>
        <v>-2.3355402859981527</v>
      </c>
      <c r="CK45" t="str">
        <f>BO45</f>
        <v>11 Corporate managers and directors</v>
      </c>
      <c r="CL45" s="18">
        <f t="shared" ref="CL45:CP54" si="136">CL8/CL$35*100</f>
        <v>2.1372111208592148</v>
      </c>
      <c r="CM45" s="18">
        <f t="shared" si="136"/>
        <v>2.5104951309775738</v>
      </c>
      <c r="CN45" s="18">
        <f t="shared" si="136"/>
        <v>2.8433099003931761</v>
      </c>
      <c r="CO45" s="18">
        <f t="shared" si="136"/>
        <v>2.9088080134958028</v>
      </c>
      <c r="CP45" s="18">
        <f t="shared" si="136"/>
        <v>4.2703290761161892</v>
      </c>
      <c r="CR45" s="68">
        <f t="shared" ref="CR45:CR70" si="137">IF(CN8&gt;0,(CR8/CN8)*100,0)</f>
        <v>14.489538363253809</v>
      </c>
      <c r="CS45" s="69">
        <f t="shared" ref="CS45:CS70" si="138">IF(CN8&gt;0,CS8/CN8*100,0)</f>
        <v>33.119868134612481</v>
      </c>
      <c r="CT45" s="69">
        <f t="shared" ref="CT45:CT70" si="139">IF(CN8&gt;0,(CT8/CN8)*100,0)</f>
        <v>47.609406497866289</v>
      </c>
    </row>
    <row r="46" spans="1:98" x14ac:dyDescent="0.2">
      <c r="A46" t="str">
        <f t="shared" si="103"/>
        <v>12 Other managers and proprietors</v>
      </c>
      <c r="B46" s="18">
        <f t="shared" si="104"/>
        <v>2.3366862330911347</v>
      </c>
      <c r="C46" s="18">
        <f t="shared" si="104"/>
        <v>2.5076917675570445</v>
      </c>
      <c r="D46" s="18">
        <f t="shared" si="104"/>
        <v>2.5152192419660957</v>
      </c>
      <c r="E46" s="18">
        <f t="shared" si="104"/>
        <v>2.9462460425281485</v>
      </c>
      <c r="F46" s="18">
        <f t="shared" si="104"/>
        <v>3.1104166549645611</v>
      </c>
      <c r="H46" s="68">
        <f t="shared" si="105"/>
        <v>94.766888384487629</v>
      </c>
      <c r="I46" s="69">
        <f t="shared" si="106"/>
        <v>96.704126993350897</v>
      </c>
      <c r="J46" s="69">
        <f t="shared" si="107"/>
        <v>191.47101537783854</v>
      </c>
      <c r="L46" t="str">
        <f t="shared" ref="L46:L69" si="140">A46</f>
        <v>12 Other managers and proprietors</v>
      </c>
      <c r="M46" s="18">
        <f t="shared" si="108"/>
        <v>3.1948320905870604</v>
      </c>
      <c r="N46" s="18">
        <f t="shared" si="108"/>
        <v>3.236770889173072</v>
      </c>
      <c r="O46" s="18">
        <f t="shared" si="108"/>
        <v>3.3543832152405328</v>
      </c>
      <c r="P46" s="18">
        <f t="shared" si="108"/>
        <v>3.9399820771011651</v>
      </c>
      <c r="Q46" s="18">
        <f t="shared" si="108"/>
        <v>4.2300092138667855</v>
      </c>
      <c r="S46" s="68">
        <f t="shared" si="109"/>
        <v>101.33513482786924</v>
      </c>
      <c r="T46" s="69">
        <f t="shared" si="110"/>
        <v>96.942013940403896</v>
      </c>
      <c r="U46" s="69">
        <f t="shared" si="111"/>
        <v>198.27714876827315</v>
      </c>
      <c r="W46" t="str">
        <f t="shared" ref="W46:W69" si="141">A46</f>
        <v>12 Other managers and proprietors</v>
      </c>
      <c r="X46" s="18">
        <f t="shared" si="112"/>
        <v>3.8191211608505706</v>
      </c>
      <c r="Y46" s="18">
        <f t="shared" si="112"/>
        <v>3.8401666886217907</v>
      </c>
      <c r="Z46" s="18">
        <f t="shared" si="112"/>
        <v>4.0341068983332207</v>
      </c>
      <c r="AA46" s="18">
        <f t="shared" si="112"/>
        <v>4.9009542686139174</v>
      </c>
      <c r="AB46" s="18">
        <f t="shared" si="112"/>
        <v>5.5334529935830341</v>
      </c>
      <c r="AD46" s="68">
        <f t="shared" si="113"/>
        <v>89.868910069593284</v>
      </c>
      <c r="AE46" s="69">
        <f t="shared" si="114"/>
        <v>92.657805526837365</v>
      </c>
      <c r="AF46" s="69">
        <f t="shared" si="115"/>
        <v>182.52671559643062</v>
      </c>
      <c r="AH46" t="str">
        <f t="shared" ref="AH46:AH69" si="142">L46</f>
        <v>12 Other managers and proprietors</v>
      </c>
      <c r="AI46" s="18">
        <f t="shared" si="116"/>
        <v>3.3578441201927136</v>
      </c>
      <c r="AJ46" s="18">
        <f t="shared" si="116"/>
        <v>3.5761961992530971</v>
      </c>
      <c r="AK46" s="18">
        <f t="shared" si="116"/>
        <v>4.1652320773673948</v>
      </c>
      <c r="AL46" s="18">
        <f t="shared" si="116"/>
        <v>5.1023212495328076</v>
      </c>
      <c r="AM46" s="18">
        <f t="shared" si="116"/>
        <v>5.8552918687372859</v>
      </c>
      <c r="AO46" s="68">
        <f t="shared" si="117"/>
        <v>68.921559209946508</v>
      </c>
      <c r="AP46" s="69">
        <f t="shared" si="118"/>
        <v>85.260494703696907</v>
      </c>
      <c r="AQ46" s="69">
        <f t="shared" si="119"/>
        <v>154.18205391364341</v>
      </c>
      <c r="AS46" t="str">
        <f t="shared" ref="AS46:AS69" si="143">W46</f>
        <v>12 Other managers and proprietors</v>
      </c>
      <c r="AT46" s="18">
        <f t="shared" si="120"/>
        <v>4.0782345839542797</v>
      </c>
      <c r="AU46" s="18">
        <f t="shared" si="120"/>
        <v>3.9898877156183787</v>
      </c>
      <c r="AV46" s="18">
        <f t="shared" si="120"/>
        <v>4.1531050862931025</v>
      </c>
      <c r="AW46" s="18">
        <f t="shared" si="120"/>
        <v>4.9407212472523572</v>
      </c>
      <c r="AX46" s="18">
        <f t="shared" si="120"/>
        <v>5.1205969696546365</v>
      </c>
      <c r="AZ46" s="68">
        <f t="shared" si="121"/>
        <v>63.088510819144574</v>
      </c>
      <c r="BA46" s="69">
        <f t="shared" si="122"/>
        <v>80.93928049915921</v>
      </c>
      <c r="BB46" s="69">
        <f t="shared" si="123"/>
        <v>144.02779131830377</v>
      </c>
      <c r="BD46" t="str">
        <f t="shared" ref="BD46:BD69" si="144">AH46</f>
        <v>12 Other managers and proprietors</v>
      </c>
      <c r="BE46" s="18">
        <f t="shared" si="124"/>
        <v>3.0061013511683217</v>
      </c>
      <c r="BF46" s="18">
        <f t="shared" si="124"/>
        <v>2.6686079394211362</v>
      </c>
      <c r="BG46" s="18">
        <f t="shared" si="124"/>
        <v>2.868638640021381</v>
      </c>
      <c r="BH46" s="18">
        <f t="shared" si="124"/>
        <v>3.1373268052153778</v>
      </c>
      <c r="BI46" s="18">
        <f t="shared" si="124"/>
        <v>3.3086952694721528</v>
      </c>
      <c r="BK46" s="68">
        <f t="shared" si="125"/>
        <v>12.371604104414544</v>
      </c>
      <c r="BL46" s="69">
        <f t="shared" si="126"/>
        <v>52.871338208925067</v>
      </c>
      <c r="BM46" s="69">
        <f t="shared" si="127"/>
        <v>65.242942313339611</v>
      </c>
      <c r="BO46" t="str">
        <f t="shared" ref="BO46:BO69" si="145">AS46</f>
        <v>12 Other managers and proprietors</v>
      </c>
      <c r="BP46" s="18">
        <f t="shared" si="128"/>
        <v>2.893152579057662</v>
      </c>
      <c r="BQ46" s="18">
        <f t="shared" si="128"/>
        <v>2.8267557689321694</v>
      </c>
      <c r="BR46" s="18">
        <f t="shared" si="128"/>
        <v>3.1834720798316374</v>
      </c>
      <c r="BS46" s="18">
        <f t="shared" si="128"/>
        <v>3.734739240729211</v>
      </c>
      <c r="BT46" s="18">
        <f t="shared" si="128"/>
        <v>4.0298452059933476</v>
      </c>
      <c r="BV46" s="68">
        <f t="shared" si="129"/>
        <v>10.138380140896249</v>
      </c>
      <c r="BW46" s="69">
        <f t="shared" si="130"/>
        <v>59.443909036388973</v>
      </c>
      <c r="BX46" s="69">
        <f t="shared" si="131"/>
        <v>69.582289177285233</v>
      </c>
      <c r="BZ46" t="str">
        <f t="shared" ref="BZ46:BZ69" si="146">BD46</f>
        <v>12 Other managers and proprietors</v>
      </c>
      <c r="CA46" s="18">
        <f t="shared" si="132"/>
        <v>3.0422761148597646</v>
      </c>
      <c r="CB46" s="18">
        <f t="shared" si="132"/>
        <v>2.960523806291798</v>
      </c>
      <c r="CC46" s="18">
        <f t="shared" si="132"/>
        <v>3.4126013227171197</v>
      </c>
      <c r="CD46" s="18">
        <f t="shared" si="132"/>
        <v>4.0581156713558446</v>
      </c>
      <c r="CE46" s="18">
        <f t="shared" si="132"/>
        <v>4.7981765788854425</v>
      </c>
      <c r="CG46" s="68">
        <f t="shared" si="133"/>
        <v>-23.472956159398912</v>
      </c>
      <c r="CH46" s="69">
        <f t="shared" si="134"/>
        <v>45.918315150948047</v>
      </c>
      <c r="CI46" s="69">
        <f t="shared" si="135"/>
        <v>22.445358991549131</v>
      </c>
      <c r="CK46" t="str">
        <f t="shared" ref="CK46:CK69" si="147">BO46</f>
        <v>12 Other managers and proprietors</v>
      </c>
      <c r="CL46" s="18">
        <f t="shared" si="136"/>
        <v>2.9556599656566287</v>
      </c>
      <c r="CM46" s="18">
        <f t="shared" si="136"/>
        <v>2.781785314337704</v>
      </c>
      <c r="CN46" s="18">
        <f t="shared" si="136"/>
        <v>3.2833298698699207</v>
      </c>
      <c r="CO46" s="18">
        <f t="shared" si="136"/>
        <v>4.7181347063038697</v>
      </c>
      <c r="CP46" s="18">
        <f t="shared" si="136"/>
        <v>6.9881776393321573</v>
      </c>
      <c r="CR46" s="68">
        <f t="shared" si="137"/>
        <v>62.247523485574561</v>
      </c>
      <c r="CS46" s="69">
        <f t="shared" si="138"/>
        <v>52.551959129829626</v>
      </c>
      <c r="CT46" s="69">
        <f t="shared" si="139"/>
        <v>114.79948261540417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18.684888430469559</v>
      </c>
      <c r="C47" s="18">
        <f t="shared" si="104"/>
        <v>19.651290088678259</v>
      </c>
      <c r="D47" s="18">
        <f t="shared" si="104"/>
        <v>20.011270037000052</v>
      </c>
      <c r="E47" s="18">
        <f t="shared" si="104"/>
        <v>19.365456105050647</v>
      </c>
      <c r="F47" s="18">
        <f t="shared" si="104"/>
        <v>18.578098670646657</v>
      </c>
      <c r="H47" s="68">
        <f t="shared" si="105"/>
        <v>46.217386404406142</v>
      </c>
      <c r="I47" s="69">
        <f t="shared" si="106"/>
        <v>48.635494231677356</v>
      </c>
      <c r="J47" s="69">
        <f t="shared" si="107"/>
        <v>94.852880636083498</v>
      </c>
      <c r="L47" t="str">
        <f t="shared" si="140"/>
        <v>21 Science, research, engineering and technology professionals</v>
      </c>
      <c r="M47" s="18">
        <f t="shared" si="108"/>
        <v>9.5324463435373286</v>
      </c>
      <c r="N47" s="18">
        <f t="shared" si="108"/>
        <v>10.067264177659746</v>
      </c>
      <c r="O47" s="18">
        <f t="shared" si="108"/>
        <v>10.361079119110032</v>
      </c>
      <c r="P47" s="18">
        <f t="shared" si="108"/>
        <v>10.332251985545556</v>
      </c>
      <c r="Q47" s="18">
        <f t="shared" si="108"/>
        <v>10.034123287972131</v>
      </c>
      <c r="S47" s="68">
        <f t="shared" si="109"/>
        <v>54.619895548486731</v>
      </c>
      <c r="T47" s="69">
        <f t="shared" si="110"/>
        <v>54.103246096365808</v>
      </c>
      <c r="U47" s="69">
        <f t="shared" si="111"/>
        <v>108.72314164485253</v>
      </c>
      <c r="W47" t="str">
        <f t="shared" si="141"/>
        <v>21 Science, research, engineering and technology professionals</v>
      </c>
      <c r="X47" s="18">
        <f t="shared" si="112"/>
        <v>9.1153704348668576</v>
      </c>
      <c r="Y47" s="18">
        <f t="shared" si="112"/>
        <v>9.491922662430067</v>
      </c>
      <c r="Z47" s="18">
        <f t="shared" si="112"/>
        <v>9.4223846694005182</v>
      </c>
      <c r="AA47" s="18">
        <f t="shared" si="112"/>
        <v>8.8647257085659756</v>
      </c>
      <c r="AB47" s="18">
        <f t="shared" si="112"/>
        <v>8.2121221839522427</v>
      </c>
      <c r="AD47" s="68">
        <f t="shared" si="113"/>
        <v>20.642299549851725</v>
      </c>
      <c r="AE47" s="69">
        <f t="shared" si="114"/>
        <v>42.087121453071916</v>
      </c>
      <c r="AF47" s="69">
        <f t="shared" si="115"/>
        <v>62.729421002923644</v>
      </c>
      <c r="AH47" t="str">
        <f t="shared" si="142"/>
        <v>21 Science, research, engineering and technology professionals</v>
      </c>
      <c r="AI47" s="18">
        <f t="shared" si="116"/>
        <v>3.0169888501207902</v>
      </c>
      <c r="AJ47" s="18">
        <f t="shared" si="116"/>
        <v>3.352009561205155</v>
      </c>
      <c r="AK47" s="18">
        <f t="shared" si="116"/>
        <v>3.5388621394201007</v>
      </c>
      <c r="AL47" s="18">
        <f t="shared" si="116"/>
        <v>3.4379834247360632</v>
      </c>
      <c r="AM47" s="18">
        <f t="shared" si="116"/>
        <v>3.3346961710535159</v>
      </c>
      <c r="AO47" s="68">
        <f t="shared" si="117"/>
        <v>13.231787682848964</v>
      </c>
      <c r="AP47" s="69">
        <f t="shared" si="118"/>
        <v>39.359437424730345</v>
      </c>
      <c r="AQ47" s="69">
        <f t="shared" si="119"/>
        <v>52.591225107579312</v>
      </c>
      <c r="AS47" t="str">
        <f t="shared" si="143"/>
        <v>21 Science, research, engineering and technology professionals</v>
      </c>
      <c r="AT47" s="18">
        <f t="shared" si="120"/>
        <v>10.259615310575526</v>
      </c>
      <c r="AU47" s="18">
        <f t="shared" si="120"/>
        <v>10.324268482605437</v>
      </c>
      <c r="AV47" s="18">
        <f t="shared" si="120"/>
        <v>10.244433339543232</v>
      </c>
      <c r="AW47" s="18">
        <f t="shared" si="120"/>
        <v>9.1128994199194118</v>
      </c>
      <c r="AX47" s="18">
        <f t="shared" si="120"/>
        <v>8.0392650005747655</v>
      </c>
      <c r="AZ47" s="68">
        <f t="shared" si="121"/>
        <v>3.8016116053563018</v>
      </c>
      <c r="BA47" s="69">
        <f t="shared" si="122"/>
        <v>32.613344864461418</v>
      </c>
      <c r="BB47" s="69">
        <f t="shared" si="123"/>
        <v>36.414956469817717</v>
      </c>
      <c r="BD47" t="str">
        <f t="shared" si="144"/>
        <v>21 Science, research, engineering and technology professionals</v>
      </c>
      <c r="BE47" s="18">
        <f t="shared" si="124"/>
        <v>3.5347945131155156</v>
      </c>
      <c r="BF47" s="18">
        <f t="shared" si="124"/>
        <v>3.5572832521363535</v>
      </c>
      <c r="BG47" s="18">
        <f t="shared" si="124"/>
        <v>3.6251142563864698</v>
      </c>
      <c r="BH47" s="18">
        <f t="shared" si="124"/>
        <v>3.2801072085109779</v>
      </c>
      <c r="BI47" s="18">
        <f t="shared" si="124"/>
        <v>2.7476212706466669</v>
      </c>
      <c r="BK47" s="68">
        <f t="shared" si="125"/>
        <v>-26.156746288082328</v>
      </c>
      <c r="BL47" s="69">
        <f t="shared" si="126"/>
        <v>24.756814972765035</v>
      </c>
      <c r="BM47" s="69">
        <f t="shared" si="127"/>
        <v>-1.3999313153172925</v>
      </c>
      <c r="BO47" t="str">
        <f t="shared" si="145"/>
        <v>21 Science, research, engineering and technology professionals</v>
      </c>
      <c r="BP47" s="18">
        <f t="shared" si="128"/>
        <v>2.4380222131857594</v>
      </c>
      <c r="BQ47" s="18">
        <f t="shared" si="128"/>
        <v>2.4976799048277516</v>
      </c>
      <c r="BR47" s="18">
        <f t="shared" si="128"/>
        <v>2.7623936402670806</v>
      </c>
      <c r="BS47" s="18">
        <f t="shared" si="128"/>
        <v>2.6077996354015287</v>
      </c>
      <c r="BT47" s="18">
        <f t="shared" si="128"/>
        <v>2.5907156963045286</v>
      </c>
      <c r="BV47" s="68">
        <f t="shared" si="129"/>
        <v>-18.400864697224346</v>
      </c>
      <c r="BW47" s="69">
        <f t="shared" si="130"/>
        <v>30.471963030441657</v>
      </c>
      <c r="BX47" s="69">
        <f t="shared" si="131"/>
        <v>12.071098333217309</v>
      </c>
      <c r="BZ47" t="str">
        <f t="shared" si="146"/>
        <v>21 Science, research, engineering and technology professionals</v>
      </c>
      <c r="CA47" s="18">
        <f t="shared" si="132"/>
        <v>2.0510287510019474</v>
      </c>
      <c r="CB47" s="18">
        <f t="shared" si="132"/>
        <v>2.3046589866371248</v>
      </c>
      <c r="CC47" s="18">
        <f t="shared" si="132"/>
        <v>2.5533628340389152</v>
      </c>
      <c r="CD47" s="18">
        <f t="shared" si="132"/>
        <v>2.6124265013689518</v>
      </c>
      <c r="CE47" s="18">
        <f t="shared" si="132"/>
        <v>3.1048590346248797</v>
      </c>
      <c r="CG47" s="68">
        <f t="shared" si="133"/>
        <v>-33.815907199691729</v>
      </c>
      <c r="CH47" s="69">
        <f t="shared" si="134"/>
        <v>26.029831419103957</v>
      </c>
      <c r="CI47" s="69">
        <f t="shared" si="135"/>
        <v>-7.7860757805877725</v>
      </c>
      <c r="CK47" t="str">
        <f t="shared" si="147"/>
        <v>21 Science, research, engineering and technology professionals</v>
      </c>
      <c r="CL47" s="18">
        <f t="shared" si="136"/>
        <v>0.97289239693508844</v>
      </c>
      <c r="CM47" s="18">
        <f t="shared" si="136"/>
        <v>1.1316549368562052</v>
      </c>
      <c r="CN47" s="18">
        <f t="shared" si="136"/>
        <v>1.3401251805319327</v>
      </c>
      <c r="CO47" s="18">
        <f t="shared" si="136"/>
        <v>1.9704847489476831</v>
      </c>
      <c r="CP47" s="18">
        <f t="shared" si="136"/>
        <v>2.8785826591810233</v>
      </c>
      <c r="CR47" s="68">
        <f t="shared" si="137"/>
        <v>63.742718090585093</v>
      </c>
      <c r="CS47" s="69">
        <f t="shared" si="138"/>
        <v>42.825966158669239</v>
      </c>
      <c r="CT47" s="69">
        <f t="shared" si="139"/>
        <v>106.56868424925435</v>
      </c>
    </row>
    <row r="48" spans="1:98" x14ac:dyDescent="0.2">
      <c r="A48" t="str">
        <f t="shared" si="103"/>
        <v>22 Health professionals</v>
      </c>
      <c r="B48" s="18">
        <f t="shared" si="104"/>
        <v>19.662729722273568</v>
      </c>
      <c r="C48" s="18">
        <f t="shared" si="104"/>
        <v>19.847203257686754</v>
      </c>
      <c r="D48" s="18">
        <f t="shared" si="104"/>
        <v>19.736216932594616</v>
      </c>
      <c r="E48" s="18">
        <f t="shared" si="104"/>
        <v>20.521768116797499</v>
      </c>
      <c r="F48" s="18">
        <f t="shared" si="104"/>
        <v>20.852623188277327</v>
      </c>
      <c r="H48" s="68">
        <f t="shared" si="105"/>
        <v>66.406079757010701</v>
      </c>
      <c r="I48" s="69">
        <f t="shared" si="106"/>
        <v>68.071006056902675</v>
      </c>
      <c r="J48" s="69">
        <f t="shared" si="107"/>
        <v>134.47708581391336</v>
      </c>
      <c r="L48" t="str">
        <f t="shared" si="140"/>
        <v>22 Health professionals</v>
      </c>
      <c r="M48" s="18">
        <f t="shared" si="108"/>
        <v>8.6261884780342015</v>
      </c>
      <c r="N48" s="18">
        <f t="shared" si="108"/>
        <v>8.7575392869900757</v>
      </c>
      <c r="O48" s="18">
        <f t="shared" si="108"/>
        <v>8.7080518463782308</v>
      </c>
      <c r="P48" s="18">
        <f t="shared" si="108"/>
        <v>8.835539547075264</v>
      </c>
      <c r="Q48" s="18">
        <f t="shared" si="108"/>
        <v>8.7171436447428707</v>
      </c>
      <c r="S48" s="68">
        <f t="shared" si="109"/>
        <v>59.824785119900191</v>
      </c>
      <c r="T48" s="69">
        <f t="shared" si="110"/>
        <v>69.281814510091607</v>
      </c>
      <c r="U48" s="69">
        <f t="shared" si="111"/>
        <v>129.10659962999179</v>
      </c>
      <c r="W48" t="str">
        <f t="shared" si="141"/>
        <v>22 Health professionals</v>
      </c>
      <c r="X48" s="18">
        <f t="shared" si="112"/>
        <v>8.8936323369662382</v>
      </c>
      <c r="Y48" s="18">
        <f t="shared" si="112"/>
        <v>8.8346316022603517</v>
      </c>
      <c r="Z48" s="18">
        <f t="shared" si="112"/>
        <v>8.8176936177999838</v>
      </c>
      <c r="AA48" s="18">
        <f t="shared" si="112"/>
        <v>9.2155633633436675</v>
      </c>
      <c r="AB48" s="18">
        <f t="shared" si="112"/>
        <v>8.8703248954561484</v>
      </c>
      <c r="AD48" s="68">
        <f t="shared" si="113"/>
        <v>39.248189472634252</v>
      </c>
      <c r="AE48" s="69">
        <f t="shared" si="114"/>
        <v>68.733330937598978</v>
      </c>
      <c r="AF48" s="69">
        <f t="shared" si="115"/>
        <v>107.98152041023322</v>
      </c>
      <c r="AH48" t="str">
        <f t="shared" si="142"/>
        <v>22 Health professionals</v>
      </c>
      <c r="AI48" s="18">
        <f t="shared" si="116"/>
        <v>14.297642618217679</v>
      </c>
      <c r="AJ48" s="18">
        <f t="shared" si="116"/>
        <v>10.731574803559099</v>
      </c>
      <c r="AK48" s="18">
        <f t="shared" si="116"/>
        <v>9.6991001329001119</v>
      </c>
      <c r="AL48" s="18">
        <f t="shared" si="116"/>
        <v>5.621719150226073</v>
      </c>
      <c r="AM48" s="18">
        <f t="shared" si="116"/>
        <v>1.7131834502659242</v>
      </c>
      <c r="AO48" s="68">
        <f t="shared" si="117"/>
        <v>-78.774977223423633</v>
      </c>
      <c r="AP48" s="69">
        <f t="shared" si="118"/>
        <v>19.082286007152263</v>
      </c>
      <c r="AQ48" s="69">
        <f t="shared" si="119"/>
        <v>-59.692691216271378</v>
      </c>
      <c r="AS48" t="str">
        <f t="shared" si="143"/>
        <v>22 Health professionals</v>
      </c>
      <c r="AT48" s="18">
        <f t="shared" si="120"/>
        <v>1.7220484187456011</v>
      </c>
      <c r="AU48" s="18">
        <f t="shared" si="120"/>
        <v>1.7450762647048867</v>
      </c>
      <c r="AV48" s="18">
        <f t="shared" si="120"/>
        <v>1.8156064183147895</v>
      </c>
      <c r="AW48" s="18">
        <f t="shared" si="120"/>
        <v>1.878474716952399</v>
      </c>
      <c r="AX48" s="18">
        <f t="shared" si="120"/>
        <v>1.8631284956793484</v>
      </c>
      <c r="AZ48" s="68">
        <f t="shared" si="121"/>
        <v>35.736545252702435</v>
      </c>
      <c r="BA48" s="69">
        <f t="shared" si="122"/>
        <v>57.453965921022622</v>
      </c>
      <c r="BB48" s="69">
        <f t="shared" si="123"/>
        <v>93.190511173725042</v>
      </c>
      <c r="BD48" t="str">
        <f t="shared" si="144"/>
        <v>22 Health professionals</v>
      </c>
      <c r="BE48" s="18">
        <f t="shared" si="124"/>
        <v>1.5559787849133584</v>
      </c>
      <c r="BF48" s="18">
        <f t="shared" si="124"/>
        <v>1.8714451939952443</v>
      </c>
      <c r="BG48" s="18">
        <f t="shared" si="124"/>
        <v>2.0022701890635419</v>
      </c>
      <c r="BH48" s="18">
        <f t="shared" si="124"/>
        <v>2.1851213949451376</v>
      </c>
      <c r="BI48" s="18">
        <f t="shared" si="124"/>
        <v>2.4311038939084697</v>
      </c>
      <c r="BK48" s="68">
        <f t="shared" si="125"/>
        <v>18.292304209715859</v>
      </c>
      <c r="BL48" s="69">
        <f t="shared" si="126"/>
        <v>58.779209036133473</v>
      </c>
      <c r="BM48" s="69">
        <f t="shared" si="127"/>
        <v>77.071513245849331</v>
      </c>
      <c r="BO48" t="str">
        <f t="shared" si="145"/>
        <v>22 Health professionals</v>
      </c>
      <c r="BP48" s="18">
        <f t="shared" si="128"/>
        <v>1.1495472996931873</v>
      </c>
      <c r="BQ48" s="18">
        <f t="shared" si="128"/>
        <v>1.3234966282098479</v>
      </c>
      <c r="BR48" s="18">
        <f t="shared" si="128"/>
        <v>1.392315200621959</v>
      </c>
      <c r="BS48" s="18">
        <f t="shared" si="128"/>
        <v>1.4446941793021335</v>
      </c>
      <c r="BT48" s="18">
        <f t="shared" si="128"/>
        <v>1.3362602191285176</v>
      </c>
      <c r="BV48" s="68">
        <f t="shared" si="129"/>
        <v>-16.496468927599242</v>
      </c>
      <c r="BW48" s="69">
        <f t="shared" si="130"/>
        <v>43.72428981726685</v>
      </c>
      <c r="BX48" s="69">
        <f t="shared" si="131"/>
        <v>27.227820889667608</v>
      </c>
      <c r="BZ48" t="str">
        <f t="shared" si="146"/>
        <v>22 Health professionals</v>
      </c>
      <c r="CA48" s="18">
        <f t="shared" si="132"/>
        <v>1.1286261538164091</v>
      </c>
      <c r="CB48" s="18">
        <f t="shared" si="132"/>
        <v>1.3022792155019733</v>
      </c>
      <c r="CC48" s="18">
        <f t="shared" si="132"/>
        <v>1.326096908512822</v>
      </c>
      <c r="CD48" s="18">
        <f t="shared" si="132"/>
        <v>1.4818229046320637</v>
      </c>
      <c r="CE48" s="18">
        <f t="shared" si="132"/>
        <v>1.659804388077776</v>
      </c>
      <c r="CG48" s="68">
        <f t="shared" si="133"/>
        <v>-31.875094728992163</v>
      </c>
      <c r="CH48" s="69">
        <f t="shared" si="134"/>
        <v>39.414810641882951</v>
      </c>
      <c r="CI48" s="69">
        <f t="shared" si="135"/>
        <v>7.539715912890788</v>
      </c>
      <c r="CK48" t="str">
        <f t="shared" si="147"/>
        <v>22 Health professionals</v>
      </c>
      <c r="CL48" s="18">
        <f t="shared" si="136"/>
        <v>0.33515991751270396</v>
      </c>
      <c r="CM48" s="18">
        <f t="shared" si="136"/>
        <v>0.44600288907461472</v>
      </c>
      <c r="CN48" s="18">
        <f t="shared" si="136"/>
        <v>0.57407877471711155</v>
      </c>
      <c r="CO48" s="18">
        <f t="shared" si="136"/>
        <v>0.86299351557993942</v>
      </c>
      <c r="CP48" s="18">
        <f t="shared" si="136"/>
        <v>1.6113929689153772</v>
      </c>
      <c r="CR48" s="68">
        <f t="shared" si="137"/>
        <v>113.97283075725323</v>
      </c>
      <c r="CS48" s="69">
        <f t="shared" si="138"/>
        <v>58.784321423382345</v>
      </c>
      <c r="CT48" s="69">
        <f t="shared" si="139"/>
        <v>172.75715218063559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32.126323555062733</v>
      </c>
      <c r="C49" s="18">
        <f t="shared" si="104"/>
        <v>28.501289703430366</v>
      </c>
      <c r="D49" s="18">
        <f t="shared" si="104"/>
        <v>27.683336695953738</v>
      </c>
      <c r="E49" s="18">
        <f t="shared" si="104"/>
        <v>27.488914489272194</v>
      </c>
      <c r="F49" s="18">
        <f t="shared" si="104"/>
        <v>26.763944584173387</v>
      </c>
      <c r="H49" s="68">
        <f t="shared" si="105"/>
        <v>52.266403967256601</v>
      </c>
      <c r="I49" s="69">
        <f t="shared" si="106"/>
        <v>63.935261734712526</v>
      </c>
      <c r="J49" s="69">
        <f t="shared" si="107"/>
        <v>116.20166570196912</v>
      </c>
      <c r="L49" t="str">
        <f t="shared" si="140"/>
        <v>23 Teaching and other educational professionals</v>
      </c>
      <c r="M49" s="18">
        <f t="shared" si="108"/>
        <v>28.16022868773717</v>
      </c>
      <c r="N49" s="18">
        <f t="shared" si="108"/>
        <v>24.387069928296825</v>
      </c>
      <c r="O49" s="18">
        <f t="shared" si="108"/>
        <v>24.193052891356096</v>
      </c>
      <c r="P49" s="18">
        <f t="shared" si="108"/>
        <v>23.971200358407536</v>
      </c>
      <c r="Q49" s="18">
        <f t="shared" si="108"/>
        <v>22.993274486432451</v>
      </c>
      <c r="S49" s="68">
        <f t="shared" si="109"/>
        <v>51.740350081302523</v>
      </c>
      <c r="T49" s="69">
        <f t="shared" si="110"/>
        <v>65.982868216124189</v>
      </c>
      <c r="U49" s="69">
        <f t="shared" si="111"/>
        <v>117.72321829742671</v>
      </c>
      <c r="W49" t="str">
        <f t="shared" si="141"/>
        <v>23 Teaching and other educational professionals</v>
      </c>
      <c r="X49" s="18">
        <f t="shared" si="112"/>
        <v>9.0712954533907002</v>
      </c>
      <c r="Y49" s="18">
        <f t="shared" si="112"/>
        <v>6.6374398147177631</v>
      </c>
      <c r="Z49" s="18">
        <f t="shared" si="112"/>
        <v>6.5958804414918664</v>
      </c>
      <c r="AA49" s="18">
        <f t="shared" si="112"/>
        <v>5.58895800134104</v>
      </c>
      <c r="AB49" s="18">
        <f t="shared" si="112"/>
        <v>3.8749189525407117</v>
      </c>
      <c r="AD49" s="68">
        <f t="shared" si="113"/>
        <v>-18.680465679338614</v>
      </c>
      <c r="AE49" s="69">
        <f t="shared" si="114"/>
        <v>46.74889299898414</v>
      </c>
      <c r="AF49" s="69">
        <f t="shared" si="115"/>
        <v>28.068427319645529</v>
      </c>
      <c r="AH49" t="str">
        <f t="shared" si="142"/>
        <v>23 Teaching and other educational professionals</v>
      </c>
      <c r="AI49" s="18">
        <f t="shared" si="116"/>
        <v>3.5113365685572044</v>
      </c>
      <c r="AJ49" s="18">
        <f t="shared" si="116"/>
        <v>2.1639594625512593</v>
      </c>
      <c r="AK49" s="18">
        <f t="shared" si="116"/>
        <v>2.0491149737478076</v>
      </c>
      <c r="AL49" s="18">
        <f t="shared" si="116"/>
        <v>1.5923654314059916</v>
      </c>
      <c r="AM49" s="18">
        <f t="shared" si="116"/>
        <v>1.49874812784175</v>
      </c>
      <c r="AO49" s="68">
        <f t="shared" si="117"/>
        <v>-12.110283361850836</v>
      </c>
      <c r="AP49" s="69">
        <f t="shared" si="118"/>
        <v>26.246450293273565</v>
      </c>
      <c r="AQ49" s="69">
        <f t="shared" si="119"/>
        <v>14.136166931422725</v>
      </c>
      <c r="AS49" t="str">
        <f t="shared" si="143"/>
        <v>23 Teaching and other educational professionals</v>
      </c>
      <c r="AT49" s="18">
        <f t="shared" si="120"/>
        <v>1.0141275602938156</v>
      </c>
      <c r="AU49" s="18">
        <f t="shared" si="120"/>
        <v>0.90463592635164647</v>
      </c>
      <c r="AV49" s="18">
        <f t="shared" si="120"/>
        <v>0.8787452111170746</v>
      </c>
      <c r="AW49" s="18">
        <f t="shared" si="120"/>
        <v>0.74129210787738997</v>
      </c>
      <c r="AX49" s="18">
        <f t="shared" si="120"/>
        <v>0.58619338731854642</v>
      </c>
      <c r="AZ49" s="68">
        <f t="shared" si="121"/>
        <v>-11.762410334751602</v>
      </c>
      <c r="BA49" s="69">
        <f t="shared" si="122"/>
        <v>44.111940297470561</v>
      </c>
      <c r="BB49" s="69">
        <f t="shared" si="123"/>
        <v>32.349529962718961</v>
      </c>
      <c r="BD49" t="str">
        <f t="shared" si="144"/>
        <v>23 Teaching and other educational professionals</v>
      </c>
      <c r="BE49" s="18">
        <f t="shared" si="124"/>
        <v>1.0820167225680148</v>
      </c>
      <c r="BF49" s="18">
        <f t="shared" si="124"/>
        <v>1.0469932054249402</v>
      </c>
      <c r="BG49" s="18">
        <f t="shared" si="124"/>
        <v>1.1937615110537232</v>
      </c>
      <c r="BH49" s="18">
        <f t="shared" si="124"/>
        <v>1.2285061599249252</v>
      </c>
      <c r="BI49" s="18">
        <f t="shared" si="124"/>
        <v>1.389798356868194</v>
      </c>
      <c r="BK49" s="68">
        <f t="shared" si="125"/>
        <v>13.425284023458383</v>
      </c>
      <c r="BL49" s="69">
        <f t="shared" si="126"/>
        <v>45.596871500420207</v>
      </c>
      <c r="BM49" s="69">
        <f t="shared" si="127"/>
        <v>59.022155523878595</v>
      </c>
      <c r="BO49" t="str">
        <f t="shared" si="145"/>
        <v>23 Teaching and other educational professionals</v>
      </c>
      <c r="BP49" s="18">
        <f t="shared" si="128"/>
        <v>0.69046170059550693</v>
      </c>
      <c r="BQ49" s="18">
        <f t="shared" si="128"/>
        <v>0.67647613012451524</v>
      </c>
      <c r="BR49" s="18">
        <f t="shared" si="128"/>
        <v>0.74187907309594425</v>
      </c>
      <c r="BS49" s="18">
        <f t="shared" si="128"/>
        <v>0.73420394941689304</v>
      </c>
      <c r="BT49" s="18">
        <f t="shared" si="128"/>
        <v>0.75191818533424837</v>
      </c>
      <c r="BV49" s="68">
        <f t="shared" si="129"/>
        <v>-11.816195109702758</v>
      </c>
      <c r="BW49" s="69">
        <f t="shared" si="130"/>
        <v>43.453765847357104</v>
      </c>
      <c r="BX49" s="69">
        <f t="shared" si="131"/>
        <v>31.637570737654343</v>
      </c>
      <c r="BZ49" t="str">
        <f t="shared" si="146"/>
        <v>23 Teaching and other educational professionals</v>
      </c>
      <c r="CA49" s="18">
        <f t="shared" si="132"/>
        <v>0.87114954449456272</v>
      </c>
      <c r="CB49" s="18">
        <f t="shared" si="132"/>
        <v>0.85325454228963404</v>
      </c>
      <c r="CC49" s="18">
        <f t="shared" si="132"/>
        <v>0.97811656069388941</v>
      </c>
      <c r="CD49" s="18">
        <f t="shared" si="132"/>
        <v>1.0660323110326879</v>
      </c>
      <c r="CE49" s="18">
        <f t="shared" si="132"/>
        <v>1.319568735885128</v>
      </c>
      <c r="CG49" s="68">
        <f t="shared" si="133"/>
        <v>-26.571328495852654</v>
      </c>
      <c r="CH49" s="69">
        <f t="shared" si="134"/>
        <v>39.175929728028251</v>
      </c>
      <c r="CI49" s="69">
        <f t="shared" si="135"/>
        <v>12.6046012321756</v>
      </c>
      <c r="CK49" t="str">
        <f t="shared" si="147"/>
        <v>23 Teaching and other educational professionals</v>
      </c>
      <c r="CL49" s="18">
        <f t="shared" si="136"/>
        <v>0.47221964552040718</v>
      </c>
      <c r="CM49" s="18">
        <f t="shared" si="136"/>
        <v>0.54048088824788287</v>
      </c>
      <c r="CN49" s="18">
        <f t="shared" si="136"/>
        <v>0.80412118469834115</v>
      </c>
      <c r="CO49" s="18">
        <f t="shared" si="136"/>
        <v>1.1311015449660713</v>
      </c>
      <c r="CP49" s="18">
        <f t="shared" si="136"/>
        <v>1.6465928765919382</v>
      </c>
      <c r="CR49" s="68">
        <f t="shared" si="137"/>
        <v>56.096579436931549</v>
      </c>
      <c r="CS49" s="69">
        <f t="shared" si="138"/>
        <v>51.805258124492092</v>
      </c>
      <c r="CT49" s="69">
        <f t="shared" si="139"/>
        <v>107.90183756142365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5.3744582119742024</v>
      </c>
      <c r="C50" s="18">
        <f t="shared" si="104"/>
        <v>6.0591286012233025</v>
      </c>
      <c r="D50" s="18">
        <f t="shared" si="104"/>
        <v>6.4480730501435897</v>
      </c>
      <c r="E50" s="18">
        <f t="shared" si="104"/>
        <v>6.8046673922795327</v>
      </c>
      <c r="F50" s="18">
        <f t="shared" si="104"/>
        <v>6.8826622784673326</v>
      </c>
      <c r="H50" s="68">
        <f t="shared" si="105"/>
        <v>68.112077476420225</v>
      </c>
      <c r="I50" s="69">
        <f t="shared" si="106"/>
        <v>70.942182152001308</v>
      </c>
      <c r="J50" s="69">
        <f t="shared" si="107"/>
        <v>139.05425962842153</v>
      </c>
      <c r="L50" t="str">
        <f t="shared" si="140"/>
        <v>24 Business, media and public service professionals</v>
      </c>
      <c r="M50" s="18">
        <f t="shared" si="108"/>
        <v>10.549372665447244</v>
      </c>
      <c r="N50" s="18">
        <f t="shared" si="108"/>
        <v>11.628480725892114</v>
      </c>
      <c r="O50" s="18">
        <f t="shared" si="108"/>
        <v>12.151232735587723</v>
      </c>
      <c r="P50" s="18">
        <f t="shared" si="108"/>
        <v>12.275313999761391</v>
      </c>
      <c r="Q50" s="18">
        <f t="shared" si="108"/>
        <v>11.870295838439343</v>
      </c>
      <c r="S50" s="68">
        <f t="shared" si="109"/>
        <v>55.966790938301344</v>
      </c>
      <c r="T50" s="69">
        <f t="shared" si="110"/>
        <v>66.731059456112391</v>
      </c>
      <c r="U50" s="69">
        <f t="shared" si="111"/>
        <v>122.69785039441375</v>
      </c>
      <c r="W50" t="str">
        <f t="shared" si="141"/>
        <v>24 Business, media and public service professionals</v>
      </c>
      <c r="X50" s="18">
        <f t="shared" si="112"/>
        <v>9.3976530904150373</v>
      </c>
      <c r="Y50" s="18">
        <f t="shared" si="112"/>
        <v>9.9102985651011135</v>
      </c>
      <c r="Z50" s="18">
        <f t="shared" si="112"/>
        <v>10.591555682403801</v>
      </c>
      <c r="AA50" s="18">
        <f t="shared" si="112"/>
        <v>10.666234168158546</v>
      </c>
      <c r="AB50" s="18">
        <f t="shared" si="112"/>
        <v>10.023325490655921</v>
      </c>
      <c r="AD50" s="68">
        <f t="shared" si="113"/>
        <v>30.995722466041304</v>
      </c>
      <c r="AE50" s="69">
        <f t="shared" si="114"/>
        <v>60.164020250919911</v>
      </c>
      <c r="AF50" s="69">
        <f t="shared" si="115"/>
        <v>91.159742716961205</v>
      </c>
      <c r="AH50" t="str">
        <f t="shared" si="142"/>
        <v>24 Business, media and public service professionals</v>
      </c>
      <c r="AI50" s="18">
        <f t="shared" si="116"/>
        <v>3.182929725704462</v>
      </c>
      <c r="AJ50" s="18">
        <f t="shared" si="116"/>
        <v>3.0583338515038245</v>
      </c>
      <c r="AK50" s="18">
        <f t="shared" si="116"/>
        <v>3.3210384361720848</v>
      </c>
      <c r="AL50" s="18">
        <f t="shared" si="116"/>
        <v>3.2065808811194199</v>
      </c>
      <c r="AM50" s="18">
        <f t="shared" si="116"/>
        <v>3.1352018832651671</v>
      </c>
      <c r="AO50" s="68">
        <f t="shared" si="117"/>
        <v>13.440294935182795</v>
      </c>
      <c r="AP50" s="69">
        <f t="shared" si="118"/>
        <v>36.777922946435169</v>
      </c>
      <c r="AQ50" s="69">
        <f t="shared" si="119"/>
        <v>50.218217881617967</v>
      </c>
      <c r="AS50" t="str">
        <f t="shared" si="143"/>
        <v>24 Business, media and public service professionals</v>
      </c>
      <c r="AT50" s="18">
        <f t="shared" si="120"/>
        <v>5.2336800907818022</v>
      </c>
      <c r="AU50" s="18">
        <f t="shared" si="120"/>
        <v>5.3839034407286501</v>
      </c>
      <c r="AV50" s="18">
        <f t="shared" si="120"/>
        <v>5.8780812928738433</v>
      </c>
      <c r="AW50" s="18">
        <f t="shared" si="120"/>
        <v>6.1444160373589201</v>
      </c>
      <c r="AX50" s="18">
        <f t="shared" si="120"/>
        <v>6.1001583414780747</v>
      </c>
      <c r="AZ50" s="68">
        <f t="shared" si="121"/>
        <v>37.271763382966057</v>
      </c>
      <c r="BA50" s="69">
        <f t="shared" si="122"/>
        <v>56.848103880011166</v>
      </c>
      <c r="BB50" s="69">
        <f t="shared" si="123"/>
        <v>94.119867262977237</v>
      </c>
      <c r="BD50" t="str">
        <f t="shared" si="144"/>
        <v>24 Business, media and public service professionals</v>
      </c>
      <c r="BE50" s="18">
        <f t="shared" si="124"/>
        <v>2.9132387444154491</v>
      </c>
      <c r="BF50" s="18">
        <f t="shared" si="124"/>
        <v>3.2366585333052575</v>
      </c>
      <c r="BG50" s="18">
        <f t="shared" si="124"/>
        <v>3.6114247090202904</v>
      </c>
      <c r="BH50" s="18">
        <f t="shared" si="124"/>
        <v>3.8351508854722356</v>
      </c>
      <c r="BI50" s="18">
        <f t="shared" si="124"/>
        <v>3.9105577727818046</v>
      </c>
      <c r="BK50" s="68">
        <f t="shared" si="125"/>
        <v>5.4959518941655645</v>
      </c>
      <c r="BL50" s="69">
        <f t="shared" si="126"/>
        <v>43.26299217230401</v>
      </c>
      <c r="BM50" s="69">
        <f t="shared" si="127"/>
        <v>48.758944066469581</v>
      </c>
      <c r="BO50" t="str">
        <f t="shared" si="145"/>
        <v>24 Business, media and public service professionals</v>
      </c>
      <c r="BP50" s="18">
        <f t="shared" si="128"/>
        <v>2.0363338067565366</v>
      </c>
      <c r="BQ50" s="18">
        <f t="shared" si="128"/>
        <v>2.1322013041627743</v>
      </c>
      <c r="BR50" s="18">
        <f t="shared" si="128"/>
        <v>2.4918140995134457</v>
      </c>
      <c r="BS50" s="18">
        <f t="shared" si="128"/>
        <v>2.4735620313462441</v>
      </c>
      <c r="BT50" s="18">
        <f t="shared" si="128"/>
        <v>2.4398027322764935</v>
      </c>
      <c r="BV50" s="68">
        <f t="shared" si="129"/>
        <v>-14.809642615243973</v>
      </c>
      <c r="BW50" s="69">
        <f t="shared" si="130"/>
        <v>37.798184052995516</v>
      </c>
      <c r="BX50" s="69">
        <f t="shared" si="131"/>
        <v>22.98854143775154</v>
      </c>
      <c r="BZ50" t="str">
        <f t="shared" si="146"/>
        <v>24 Business, media and public service professionals</v>
      </c>
      <c r="CA50" s="18">
        <f t="shared" si="132"/>
        <v>1.8554776586851678</v>
      </c>
      <c r="CB50" s="18">
        <f t="shared" si="132"/>
        <v>2.1143488822961745</v>
      </c>
      <c r="CC50" s="18">
        <f t="shared" si="132"/>
        <v>2.519416482831268</v>
      </c>
      <c r="CD50" s="18">
        <f t="shared" si="132"/>
        <v>2.6924250511800594</v>
      </c>
      <c r="CE50" s="18">
        <f t="shared" si="132"/>
        <v>3.0029644094180306</v>
      </c>
      <c r="CG50" s="68">
        <f t="shared" si="133"/>
        <v>-35.125431191903118</v>
      </c>
      <c r="CH50" s="69">
        <f t="shared" si="134"/>
        <v>34.084217843104867</v>
      </c>
      <c r="CI50" s="69">
        <f t="shared" si="135"/>
        <v>-1.0412133487982442</v>
      </c>
      <c r="CK50" t="str">
        <f t="shared" si="147"/>
        <v>24 Business, media and public service professionals</v>
      </c>
      <c r="CL50" s="18">
        <f t="shared" si="136"/>
        <v>1.0425222200557962</v>
      </c>
      <c r="CM50" s="18">
        <f t="shared" si="136"/>
        <v>1.3605355677517441</v>
      </c>
      <c r="CN50" s="18">
        <f t="shared" si="136"/>
        <v>1.6786810116614106</v>
      </c>
      <c r="CO50" s="18">
        <f t="shared" si="136"/>
        <v>2.2019498869935235</v>
      </c>
      <c r="CP50" s="18">
        <f t="shared" si="136"/>
        <v>3.3569642704175582</v>
      </c>
      <c r="CR50" s="68">
        <f t="shared" si="137"/>
        <v>52.442898926745251</v>
      </c>
      <c r="CS50" s="69">
        <f t="shared" si="138"/>
        <v>45.693418936936645</v>
      </c>
      <c r="CT50" s="69">
        <f t="shared" si="139"/>
        <v>98.136317863681882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1.9931412026074971</v>
      </c>
      <c r="C51" s="18">
        <f t="shared" si="104"/>
        <v>2.4274385327918289</v>
      </c>
      <c r="D51" s="18">
        <f t="shared" si="104"/>
        <v>2.6825466541508165</v>
      </c>
      <c r="E51" s="18">
        <f t="shared" si="104"/>
        <v>2.4493812096054732</v>
      </c>
      <c r="F51" s="18">
        <f t="shared" si="104"/>
        <v>2.6223844790749746</v>
      </c>
      <c r="H51" s="68">
        <f t="shared" si="105"/>
        <v>53.96481555235961</v>
      </c>
      <c r="I51" s="69">
        <f t="shared" si="106"/>
        <v>58.802068688970607</v>
      </c>
      <c r="J51" s="69">
        <f t="shared" si="107"/>
        <v>112.76688424133023</v>
      </c>
      <c r="L51" t="str">
        <f t="shared" si="140"/>
        <v>31 Science, engineering and technology associate professionals</v>
      </c>
      <c r="M51" s="18">
        <f t="shared" si="108"/>
        <v>1.943241211754462</v>
      </c>
      <c r="N51" s="18">
        <f t="shared" si="108"/>
        <v>2.0853837204842742</v>
      </c>
      <c r="O51" s="18">
        <f t="shared" si="108"/>
        <v>2.2480249695540246</v>
      </c>
      <c r="P51" s="18">
        <f t="shared" si="108"/>
        <v>1.9029015239689722</v>
      </c>
      <c r="Q51" s="18">
        <f t="shared" si="108"/>
        <v>1.8568725005786793</v>
      </c>
      <c r="S51" s="68">
        <f t="shared" si="109"/>
        <v>31.877858602921087</v>
      </c>
      <c r="T51" s="69">
        <f t="shared" si="110"/>
        <v>50.224669180468631</v>
      </c>
      <c r="U51" s="69">
        <f t="shared" si="111"/>
        <v>82.102527783389718</v>
      </c>
      <c r="W51" t="str">
        <f t="shared" si="141"/>
        <v>31 Science, engineering and technology associate professionals</v>
      </c>
      <c r="X51" s="18">
        <f t="shared" si="112"/>
        <v>2.115778871761782</v>
      </c>
      <c r="Y51" s="18">
        <f t="shared" si="112"/>
        <v>2.320539295756558</v>
      </c>
      <c r="Z51" s="18">
        <f t="shared" si="112"/>
        <v>2.4641831107234164</v>
      </c>
      <c r="AA51" s="18">
        <f t="shared" si="112"/>
        <v>2.0460285065454329</v>
      </c>
      <c r="AB51" s="18">
        <f t="shared" si="112"/>
        <v>1.9173930904039189</v>
      </c>
      <c r="AD51" s="68">
        <f t="shared" si="113"/>
        <v>7.7068230418467536</v>
      </c>
      <c r="AE51" s="69">
        <f t="shared" si="114"/>
        <v>43.454827147799691</v>
      </c>
      <c r="AF51" s="69">
        <f t="shared" si="115"/>
        <v>51.161650189646444</v>
      </c>
      <c r="AH51" t="str">
        <f t="shared" si="142"/>
        <v>31 Science, engineering and technology associate professionals</v>
      </c>
      <c r="AI51" s="18">
        <f t="shared" si="116"/>
        <v>1.2273833337609794</v>
      </c>
      <c r="AJ51" s="18">
        <f t="shared" si="116"/>
        <v>1.5178291858400723</v>
      </c>
      <c r="AK51" s="18">
        <f t="shared" si="116"/>
        <v>1.6527717463598184</v>
      </c>
      <c r="AL51" s="18">
        <f t="shared" si="116"/>
        <v>1.5972910090083337</v>
      </c>
      <c r="AM51" s="18">
        <f t="shared" si="116"/>
        <v>1.7757651035288129</v>
      </c>
      <c r="AO51" s="68">
        <f t="shared" si="117"/>
        <v>29.106579327401477</v>
      </c>
      <c r="AP51" s="69">
        <f t="shared" si="118"/>
        <v>48.932938898480899</v>
      </c>
      <c r="AQ51" s="69">
        <f t="shared" si="119"/>
        <v>78.039518225882361</v>
      </c>
      <c r="AS51" t="str">
        <f t="shared" si="143"/>
        <v>31 Science, engineering and technology associate professionals</v>
      </c>
      <c r="AT51" s="18">
        <f t="shared" si="120"/>
        <v>4.0675569960306941</v>
      </c>
      <c r="AU51" s="18">
        <f t="shared" si="120"/>
        <v>4.2963778766406486</v>
      </c>
      <c r="AV51" s="18">
        <f t="shared" si="120"/>
        <v>4.5249752951551336</v>
      </c>
      <c r="AW51" s="18">
        <f t="shared" si="120"/>
        <v>3.4717694270620374</v>
      </c>
      <c r="AX51" s="18">
        <f t="shared" si="120"/>
        <v>2.9361703084614592</v>
      </c>
      <c r="AZ51" s="68">
        <f t="shared" si="121"/>
        <v>-14.169681781184087</v>
      </c>
      <c r="BA51" s="69">
        <f t="shared" si="122"/>
        <v>31.472287502931113</v>
      </c>
      <c r="BB51" s="69">
        <f t="shared" si="123"/>
        <v>17.302605721747025</v>
      </c>
      <c r="BD51" t="str">
        <f t="shared" si="144"/>
        <v>31 Science, engineering and technology associate professionals</v>
      </c>
      <c r="BE51" s="18">
        <f t="shared" si="124"/>
        <v>1.679704286644236</v>
      </c>
      <c r="BF51" s="18">
        <f t="shared" si="124"/>
        <v>1.7640408487559287</v>
      </c>
      <c r="BG51" s="18">
        <f t="shared" si="124"/>
        <v>1.8883467775725544</v>
      </c>
      <c r="BH51" s="18">
        <f t="shared" si="124"/>
        <v>1.3844259721741137</v>
      </c>
      <c r="BI51" s="18">
        <f t="shared" si="124"/>
        <v>1.0865151654703145</v>
      </c>
      <c r="BK51" s="68">
        <f t="shared" si="125"/>
        <v>-43.943020258599972</v>
      </c>
      <c r="BL51" s="69">
        <f t="shared" si="126"/>
        <v>23.267521965946532</v>
      </c>
      <c r="BM51" s="69">
        <f t="shared" si="127"/>
        <v>-20.675498292653437</v>
      </c>
      <c r="BO51" t="str">
        <f t="shared" si="145"/>
        <v>31 Science, engineering and technology associate professionals</v>
      </c>
      <c r="BP51" s="18">
        <f t="shared" si="128"/>
        <v>1.2226182795133644</v>
      </c>
      <c r="BQ51" s="18">
        <f t="shared" si="128"/>
        <v>1.3574156486185902</v>
      </c>
      <c r="BR51" s="18">
        <f t="shared" si="128"/>
        <v>1.5461509744126958</v>
      </c>
      <c r="BS51" s="18">
        <f t="shared" si="128"/>
        <v>1.2473569178316524</v>
      </c>
      <c r="BT51" s="18">
        <f t="shared" si="128"/>
        <v>1.2633478625619925</v>
      </c>
      <c r="BV51" s="68">
        <f t="shared" si="129"/>
        <v>-28.907724181577588</v>
      </c>
      <c r="BW51" s="69">
        <f t="shared" si="130"/>
        <v>29.227348704640789</v>
      </c>
      <c r="BX51" s="69">
        <f t="shared" si="131"/>
        <v>0.31962452306319883</v>
      </c>
      <c r="BZ51" t="str">
        <f t="shared" si="146"/>
        <v>31 Science, engineering and technology associate professionals</v>
      </c>
      <c r="CA51" s="18">
        <f t="shared" si="132"/>
        <v>1.2538441855941889</v>
      </c>
      <c r="CB51" s="18">
        <f t="shared" si="132"/>
        <v>1.5054038026483019</v>
      </c>
      <c r="CC51" s="18">
        <f t="shared" si="132"/>
        <v>1.8183549062919013</v>
      </c>
      <c r="CD51" s="18">
        <f t="shared" si="132"/>
        <v>1.578995310585787</v>
      </c>
      <c r="CE51" s="18">
        <f t="shared" si="132"/>
        <v>1.9782217861636302</v>
      </c>
      <c r="CG51" s="68">
        <f t="shared" si="133"/>
        <v>-40.786518933318057</v>
      </c>
      <c r="CH51" s="69">
        <f t="shared" si="134"/>
        <v>26.249854157594317</v>
      </c>
      <c r="CI51" s="69">
        <f t="shared" si="135"/>
        <v>-14.536664775723739</v>
      </c>
      <c r="CK51" t="str">
        <f t="shared" si="147"/>
        <v>31 Science, engineering and technology associate professionals</v>
      </c>
      <c r="CL51" s="18">
        <f t="shared" si="136"/>
        <v>0.52898815824323742</v>
      </c>
      <c r="CM51" s="18">
        <f t="shared" si="136"/>
        <v>0.72811060787605253</v>
      </c>
      <c r="CN51" s="18">
        <f t="shared" si="136"/>
        <v>1.0146645830511301</v>
      </c>
      <c r="CO51" s="18">
        <f t="shared" si="136"/>
        <v>1.2930639869684586</v>
      </c>
      <c r="CP51" s="18">
        <f t="shared" si="136"/>
        <v>2.1465514903414551</v>
      </c>
      <c r="CR51" s="68">
        <f t="shared" si="137"/>
        <v>61.267727817267648</v>
      </c>
      <c r="CS51" s="69">
        <f t="shared" si="138"/>
        <v>47.361864348941523</v>
      </c>
      <c r="CT51" s="69">
        <f t="shared" si="139"/>
        <v>108.62959216620918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0.53110839262383924</v>
      </c>
      <c r="C52" s="18">
        <f t="shared" si="104"/>
        <v>0.59676130569713937</v>
      </c>
      <c r="D52" s="18">
        <f t="shared" si="104"/>
        <v>0.58912836529948331</v>
      </c>
      <c r="E52" s="18">
        <f t="shared" si="104"/>
        <v>0.65209714124594642</v>
      </c>
      <c r="F52" s="18">
        <f t="shared" si="104"/>
        <v>0.76655348297191028</v>
      </c>
      <c r="H52" s="68">
        <f t="shared" si="105"/>
        <v>104.9297129599361</v>
      </c>
      <c r="I52" s="69">
        <f t="shared" si="106"/>
        <v>93.394178284454597</v>
      </c>
      <c r="J52" s="69">
        <f t="shared" si="107"/>
        <v>198.32389124439069</v>
      </c>
      <c r="L52" t="str">
        <f t="shared" si="140"/>
        <v>32 Health and social care associate professionals</v>
      </c>
      <c r="M52" s="18">
        <f t="shared" si="108"/>
        <v>2.0705076539588902</v>
      </c>
      <c r="N52" s="18">
        <f t="shared" si="108"/>
        <v>2.1243322733380676</v>
      </c>
      <c r="O52" s="18">
        <f t="shared" si="108"/>
        <v>2.2030425578934234</v>
      </c>
      <c r="P52" s="18">
        <f t="shared" si="108"/>
        <v>2.245434942172293</v>
      </c>
      <c r="Q52" s="18">
        <f t="shared" si="108"/>
        <v>2.4499098508042541</v>
      </c>
      <c r="S52" s="68">
        <f t="shared" si="109"/>
        <v>77.548967007016273</v>
      </c>
      <c r="T52" s="69">
        <f t="shared" si="110"/>
        <v>80.811008800515154</v>
      </c>
      <c r="U52" s="69">
        <f t="shared" si="111"/>
        <v>158.35997580753144</v>
      </c>
      <c r="W52" t="str">
        <f t="shared" si="141"/>
        <v>32 Health and social care associate professionals</v>
      </c>
      <c r="X52" s="18">
        <f t="shared" si="112"/>
        <v>3.1288333435571332</v>
      </c>
      <c r="Y52" s="18">
        <f t="shared" si="112"/>
        <v>3.0778242687389974</v>
      </c>
      <c r="Z52" s="18">
        <f t="shared" si="112"/>
        <v>3.1552657081780024</v>
      </c>
      <c r="AA52" s="18">
        <f t="shared" si="112"/>
        <v>3.2740277710334822</v>
      </c>
      <c r="AB52" s="18">
        <f t="shared" si="112"/>
        <v>3.4071295812488556</v>
      </c>
      <c r="AD52" s="68">
        <f t="shared" si="113"/>
        <v>49.471278147833345</v>
      </c>
      <c r="AE52" s="69">
        <f t="shared" si="114"/>
        <v>78.675197082318931</v>
      </c>
      <c r="AF52" s="69">
        <f t="shared" si="115"/>
        <v>128.14647523015228</v>
      </c>
      <c r="AH52" t="str">
        <f t="shared" si="142"/>
        <v>32 Health and social care associate professionals</v>
      </c>
      <c r="AI52" s="18">
        <f t="shared" si="116"/>
        <v>6.9045746517200985</v>
      </c>
      <c r="AJ52" s="18">
        <f t="shared" si="116"/>
        <v>5.6465515430147963</v>
      </c>
      <c r="AK52" s="18">
        <f t="shared" si="116"/>
        <v>5.5133165429204585</v>
      </c>
      <c r="AL52" s="18">
        <f t="shared" si="116"/>
        <v>4.0782793931415515</v>
      </c>
      <c r="AM52" s="18">
        <f t="shared" si="116"/>
        <v>2.0898677245038622</v>
      </c>
      <c r="AO52" s="68">
        <f t="shared" si="117"/>
        <v>-54.450710338933362</v>
      </c>
      <c r="AP52" s="69">
        <f t="shared" si="118"/>
        <v>29.705343895905827</v>
      </c>
      <c r="AQ52" s="69">
        <f t="shared" si="119"/>
        <v>-24.745366443027539</v>
      </c>
      <c r="AS52" t="str">
        <f t="shared" si="143"/>
        <v>32 Health and social care associate professionals</v>
      </c>
      <c r="AT52" s="18">
        <f t="shared" si="120"/>
        <v>1.4779018864377527</v>
      </c>
      <c r="AU52" s="18">
        <f t="shared" si="120"/>
        <v>1.4339394365213967</v>
      </c>
      <c r="AV52" s="18">
        <f t="shared" si="120"/>
        <v>1.5398278644429113</v>
      </c>
      <c r="AW52" s="18">
        <f t="shared" si="120"/>
        <v>1.4548737337049864</v>
      </c>
      <c r="AX52" s="18">
        <f t="shared" si="120"/>
        <v>1.4323382632082438</v>
      </c>
      <c r="AZ52" s="68">
        <f t="shared" si="121"/>
        <v>23.040790301088784</v>
      </c>
      <c r="BA52" s="69">
        <f t="shared" si="122"/>
        <v>61.035902510325243</v>
      </c>
      <c r="BB52" s="69">
        <f t="shared" si="123"/>
        <v>84.07669281141402</v>
      </c>
      <c r="BD52" t="str">
        <f t="shared" si="144"/>
        <v>32 Health and social care associate professionals</v>
      </c>
      <c r="BE52" s="18">
        <f t="shared" si="124"/>
        <v>1.4061000243301229</v>
      </c>
      <c r="BF52" s="18">
        <f t="shared" si="124"/>
        <v>1.5593007355801385</v>
      </c>
      <c r="BG52" s="18">
        <f t="shared" si="124"/>
        <v>1.7577810205717872</v>
      </c>
      <c r="BH52" s="18">
        <f t="shared" si="124"/>
        <v>1.8201123143217182</v>
      </c>
      <c r="BI52" s="18">
        <f t="shared" si="124"/>
        <v>2.1904831879580793</v>
      </c>
      <c r="BK52" s="68">
        <f t="shared" si="125"/>
        <v>21.408979116946355</v>
      </c>
      <c r="BL52" s="69">
        <f t="shared" si="126"/>
        <v>61.675252717478401</v>
      </c>
      <c r="BM52" s="69">
        <f t="shared" si="127"/>
        <v>83.084231834424756</v>
      </c>
      <c r="BO52" t="str">
        <f t="shared" si="145"/>
        <v>32 Health and social care associate professionals</v>
      </c>
      <c r="BP52" s="18">
        <f t="shared" si="128"/>
        <v>1.1121461214043651</v>
      </c>
      <c r="BQ52" s="18">
        <f t="shared" si="128"/>
        <v>1.1991288184899764</v>
      </c>
      <c r="BR52" s="18">
        <f t="shared" si="128"/>
        <v>1.2967463756380166</v>
      </c>
      <c r="BS52" s="18">
        <f t="shared" si="128"/>
        <v>1.2870009299139082</v>
      </c>
      <c r="BT52" s="18">
        <f t="shared" si="128"/>
        <v>1.2807142796649369</v>
      </c>
      <c r="BV52" s="68">
        <f t="shared" si="129"/>
        <v>-14.069255457721502</v>
      </c>
      <c r="BW52" s="69">
        <f t="shared" si="130"/>
        <v>47.775760011459354</v>
      </c>
      <c r="BX52" s="69">
        <f t="shared" si="131"/>
        <v>33.706504553737851</v>
      </c>
      <c r="BZ52" t="str">
        <f t="shared" si="146"/>
        <v>32 Health and social care associate professionals</v>
      </c>
      <c r="CA52" s="18">
        <f t="shared" si="132"/>
        <v>0.7152421549460295</v>
      </c>
      <c r="CB52" s="18">
        <f t="shared" si="132"/>
        <v>0.63888606013709914</v>
      </c>
      <c r="CC52" s="18">
        <f t="shared" si="132"/>
        <v>0.65522974621043295</v>
      </c>
      <c r="CD52" s="18">
        <f t="shared" si="132"/>
        <v>0.64963468078980602</v>
      </c>
      <c r="CE52" s="18">
        <f t="shared" si="132"/>
        <v>0.7169425515421306</v>
      </c>
      <c r="CG52" s="68">
        <f t="shared" si="133"/>
        <v>-40.445440409926064</v>
      </c>
      <c r="CH52" s="69">
        <f t="shared" si="134"/>
        <v>35.733919976967229</v>
      </c>
      <c r="CI52" s="69">
        <f t="shared" si="135"/>
        <v>-4.7115204329588298</v>
      </c>
      <c r="CK52" t="str">
        <f t="shared" si="147"/>
        <v>32 Health and social care associate professionals</v>
      </c>
      <c r="CL52" s="18">
        <f t="shared" si="136"/>
        <v>0.24790374016471717</v>
      </c>
      <c r="CM52" s="18">
        <f t="shared" si="136"/>
        <v>0.28685596419817483</v>
      </c>
      <c r="CN52" s="18">
        <f t="shared" si="136"/>
        <v>0.35778365697767112</v>
      </c>
      <c r="CO52" s="18">
        <f t="shared" si="136"/>
        <v>0.48418982070769545</v>
      </c>
      <c r="CP52" s="18">
        <f t="shared" si="136"/>
        <v>0.90069720606587056</v>
      </c>
      <c r="CR52" s="68">
        <f t="shared" si="137"/>
        <v>91.905302495667314</v>
      </c>
      <c r="CS52" s="69">
        <f t="shared" si="138"/>
        <v>56.844461813168543</v>
      </c>
      <c r="CT52" s="69">
        <f t="shared" si="139"/>
        <v>148.74976430883584</v>
      </c>
    </row>
    <row r="53" spans="1:98" x14ac:dyDescent="0.2">
      <c r="A53" t="str">
        <f t="shared" si="103"/>
        <v>33 Protective service occupations</v>
      </c>
      <c r="B53" s="18">
        <f t="shared" si="104"/>
        <v>0.19995709287738594</v>
      </c>
      <c r="C53" s="18">
        <f t="shared" si="104"/>
        <v>0.22300931594349116</v>
      </c>
      <c r="D53" s="18">
        <f t="shared" si="104"/>
        <v>0.22280679975658463</v>
      </c>
      <c r="E53" s="18">
        <f t="shared" si="104"/>
        <v>0.26620840337501267</v>
      </c>
      <c r="F53" s="18">
        <f t="shared" si="104"/>
        <v>0.2992914998883674</v>
      </c>
      <c r="H53" s="68">
        <f t="shared" si="105"/>
        <v>111.56233225745468</v>
      </c>
      <c r="I53" s="69">
        <f t="shared" si="106"/>
        <v>61.200916889532252</v>
      </c>
      <c r="J53" s="69">
        <f t="shared" si="107"/>
        <v>172.76324914698694</v>
      </c>
      <c r="L53" t="str">
        <f t="shared" si="140"/>
        <v>33 Protective service occupations</v>
      </c>
      <c r="M53" s="18">
        <f t="shared" si="108"/>
        <v>0.48761205192281737</v>
      </c>
      <c r="N53" s="18">
        <f t="shared" si="108"/>
        <v>0.5078796926086977</v>
      </c>
      <c r="O53" s="18">
        <f t="shared" si="108"/>
        <v>0.53378613623451754</v>
      </c>
      <c r="P53" s="18">
        <f t="shared" si="108"/>
        <v>0.61361711432081412</v>
      </c>
      <c r="Q53" s="18">
        <f t="shared" si="108"/>
        <v>0.68897662905431722</v>
      </c>
      <c r="S53" s="68">
        <f t="shared" si="109"/>
        <v>106.07634035240999</v>
      </c>
      <c r="T53" s="69">
        <f t="shared" si="110"/>
        <v>52.394037980197439</v>
      </c>
      <c r="U53" s="69">
        <f t="shared" si="111"/>
        <v>158.47037833260742</v>
      </c>
      <c r="W53" t="str">
        <f t="shared" si="141"/>
        <v>33 Protective service occupations</v>
      </c>
      <c r="X53" s="18">
        <f t="shared" si="112"/>
        <v>1.048282913306241</v>
      </c>
      <c r="Y53" s="18">
        <f t="shared" si="112"/>
        <v>1.1395876608119149</v>
      </c>
      <c r="Z53" s="18">
        <f t="shared" si="112"/>
        <v>1.2191146018721595</v>
      </c>
      <c r="AA53" s="18">
        <f t="shared" si="112"/>
        <v>1.4238565043527445</v>
      </c>
      <c r="AB53" s="18">
        <f t="shared" si="112"/>
        <v>1.7099082897755111</v>
      </c>
      <c r="AD53" s="68">
        <f t="shared" si="113"/>
        <v>94.148178073094982</v>
      </c>
      <c r="AE53" s="69">
        <f t="shared" si="114"/>
        <v>58.623765482272049</v>
      </c>
      <c r="AF53" s="69">
        <f t="shared" si="115"/>
        <v>152.77194355536702</v>
      </c>
      <c r="AH53" t="str">
        <f t="shared" si="142"/>
        <v>33 Protective service occupations</v>
      </c>
      <c r="AI53" s="18">
        <f t="shared" si="116"/>
        <v>0.9584107092576668</v>
      </c>
      <c r="AJ53" s="18">
        <f t="shared" si="116"/>
        <v>1.1859323330509954</v>
      </c>
      <c r="AK53" s="18">
        <f t="shared" si="116"/>
        <v>1.2986826745816702</v>
      </c>
      <c r="AL53" s="18">
        <f t="shared" si="116"/>
        <v>1.6187657032746783</v>
      </c>
      <c r="AM53" s="18">
        <f t="shared" si="116"/>
        <v>2.0363245374101218</v>
      </c>
      <c r="AO53" s="68">
        <f t="shared" si="117"/>
        <v>88.416826758185408</v>
      </c>
      <c r="AP53" s="69">
        <f t="shared" si="118"/>
        <v>51.176801208108571</v>
      </c>
      <c r="AQ53" s="69">
        <f t="shared" si="119"/>
        <v>139.59362796629401</v>
      </c>
      <c r="AS53" t="str">
        <f t="shared" si="143"/>
        <v>33 Protective service occupations</v>
      </c>
      <c r="AT53" s="18">
        <f t="shared" si="120"/>
        <v>0.96607370330534548</v>
      </c>
      <c r="AU53" s="18">
        <f t="shared" si="120"/>
        <v>0.88008416341336504</v>
      </c>
      <c r="AV53" s="18">
        <f t="shared" si="120"/>
        <v>0.90682785876149719</v>
      </c>
      <c r="AW53" s="18">
        <f t="shared" si="120"/>
        <v>0.94034166012873699</v>
      </c>
      <c r="AX53" s="18">
        <f t="shared" si="120"/>
        <v>0.90965861390851444</v>
      </c>
      <c r="AZ53" s="68">
        <f t="shared" si="121"/>
        <v>32.687275045257898</v>
      </c>
      <c r="BA53" s="69">
        <f t="shared" si="122"/>
        <v>41.420040237272154</v>
      </c>
      <c r="BB53" s="69">
        <f t="shared" si="123"/>
        <v>74.107315282530053</v>
      </c>
      <c r="BD53" t="str">
        <f t="shared" si="144"/>
        <v>33 Protective service occupations</v>
      </c>
      <c r="BE53" s="18">
        <f t="shared" si="124"/>
        <v>0.89099791128572448</v>
      </c>
      <c r="BF53" s="18">
        <f t="shared" si="124"/>
        <v>0.83786191225459428</v>
      </c>
      <c r="BG53" s="18">
        <f t="shared" si="124"/>
        <v>0.84184066723053308</v>
      </c>
      <c r="BH53" s="18">
        <f t="shared" si="124"/>
        <v>0.89201223664821661</v>
      </c>
      <c r="BI53" s="18">
        <f t="shared" si="124"/>
        <v>0.77079259773775899</v>
      </c>
      <c r="BK53" s="68">
        <f t="shared" si="125"/>
        <v>-10.796213908916751</v>
      </c>
      <c r="BL53" s="69">
        <f t="shared" si="126"/>
        <v>24.530060625974691</v>
      </c>
      <c r="BM53" s="69">
        <f t="shared" si="127"/>
        <v>13.73384671705794</v>
      </c>
      <c r="BO53" t="str">
        <f t="shared" si="145"/>
        <v>33 Protective service occupations</v>
      </c>
      <c r="BP53" s="18">
        <f t="shared" si="128"/>
        <v>0.9883133315701792</v>
      </c>
      <c r="BQ53" s="18">
        <f t="shared" si="128"/>
        <v>0.95043580459288712</v>
      </c>
      <c r="BR53" s="18">
        <f t="shared" si="128"/>
        <v>1.0128864805418862</v>
      </c>
      <c r="BS53" s="18">
        <f t="shared" si="128"/>
        <v>1.0620648059045124</v>
      </c>
      <c r="BT53" s="18">
        <f t="shared" si="128"/>
        <v>1.0013897451530818</v>
      </c>
      <c r="BV53" s="68">
        <f t="shared" si="129"/>
        <v>-13.981130427018845</v>
      </c>
      <c r="BW53" s="69">
        <f t="shared" si="130"/>
        <v>28.183651794076049</v>
      </c>
      <c r="BX53" s="69">
        <f t="shared" si="131"/>
        <v>14.202521367057203</v>
      </c>
      <c r="BZ53" t="str">
        <f t="shared" si="146"/>
        <v>33 Protective service occupations</v>
      </c>
      <c r="CA53" s="18">
        <f t="shared" si="132"/>
        <v>0.77785872182781268</v>
      </c>
      <c r="CB53" s="18">
        <f t="shared" si="132"/>
        <v>0.80181231166067868</v>
      </c>
      <c r="CC53" s="18">
        <f t="shared" si="132"/>
        <v>0.89468532252561239</v>
      </c>
      <c r="CD53" s="18">
        <f t="shared" si="132"/>
        <v>1.0606471347394528</v>
      </c>
      <c r="CE53" s="18">
        <f t="shared" si="132"/>
        <v>1.3071454679257986</v>
      </c>
      <c r="CG53" s="68">
        <f t="shared" si="133"/>
        <v>-20.479724807795467</v>
      </c>
      <c r="CH53" s="69">
        <f t="shared" si="134"/>
        <v>33.534787370571308</v>
      </c>
      <c r="CI53" s="69">
        <f t="shared" si="135"/>
        <v>13.055062562775843</v>
      </c>
      <c r="CK53" t="str">
        <f t="shared" si="147"/>
        <v>33 Protective service occupations</v>
      </c>
      <c r="CL53" s="18">
        <f t="shared" si="136"/>
        <v>0.35111384189880568</v>
      </c>
      <c r="CM53" s="18">
        <f t="shared" si="136"/>
        <v>0.32589997011976279</v>
      </c>
      <c r="CN53" s="18">
        <f t="shared" si="136"/>
        <v>0.36298812681696924</v>
      </c>
      <c r="CO53" s="18">
        <f t="shared" si="136"/>
        <v>0.40356865496298056</v>
      </c>
      <c r="CP53" s="18">
        <f t="shared" si="136"/>
        <v>0.48852210592402484</v>
      </c>
      <c r="CR53" s="68">
        <f t="shared" si="137"/>
        <v>2.5936447547802901</v>
      </c>
      <c r="CS53" s="69">
        <f t="shared" si="138"/>
        <v>20.265885462286889</v>
      </c>
      <c r="CT53" s="69">
        <f t="shared" si="139"/>
        <v>22.859530217067181</v>
      </c>
    </row>
    <row r="54" spans="1:98" x14ac:dyDescent="0.2">
      <c r="A54" t="str">
        <f t="shared" si="103"/>
        <v>34 Culture, media and sports occupations</v>
      </c>
      <c r="B54" s="18">
        <f t="shared" si="104"/>
        <v>1.0424635117709715</v>
      </c>
      <c r="C54" s="18">
        <f t="shared" si="104"/>
        <v>1.1844101125600799</v>
      </c>
      <c r="D54" s="18">
        <f t="shared" si="104"/>
        <v>1.0654535915687484</v>
      </c>
      <c r="E54" s="18">
        <f t="shared" si="104"/>
        <v>0.96349382913707216</v>
      </c>
      <c r="F54" s="18">
        <f t="shared" si="104"/>
        <v>0.92414054756028519</v>
      </c>
      <c r="H54" s="68">
        <f t="shared" si="105"/>
        <v>36.607924194974771</v>
      </c>
      <c r="I54" s="69">
        <f t="shared" si="106"/>
        <v>63.013598118849416</v>
      </c>
      <c r="J54" s="69">
        <f t="shared" si="107"/>
        <v>99.621522313824201</v>
      </c>
      <c r="L54" t="str">
        <f t="shared" si="140"/>
        <v>34 Culture, media and sports occupations</v>
      </c>
      <c r="M54" s="18">
        <f t="shared" si="108"/>
        <v>2.3168982696626053</v>
      </c>
      <c r="N54" s="18">
        <f t="shared" si="108"/>
        <v>2.4300377217705611</v>
      </c>
      <c r="O54" s="18">
        <f t="shared" si="108"/>
        <v>2.2842546058136901</v>
      </c>
      <c r="P54" s="18">
        <f t="shared" si="108"/>
        <v>1.9615754732342414</v>
      </c>
      <c r="Q54" s="18">
        <f t="shared" si="108"/>
        <v>1.9579337062473907</v>
      </c>
      <c r="S54" s="68">
        <f t="shared" si="109"/>
        <v>36.849875433307304</v>
      </c>
      <c r="T54" s="69">
        <f t="shared" si="110"/>
        <v>57.87059353595312</v>
      </c>
      <c r="U54" s="69">
        <f t="shared" si="111"/>
        <v>94.720468969260423</v>
      </c>
      <c r="W54" t="str">
        <f t="shared" si="141"/>
        <v>34 Culture, media and sports occupations</v>
      </c>
      <c r="X54" s="18">
        <f t="shared" si="112"/>
        <v>2.4256393155882896</v>
      </c>
      <c r="Y54" s="18">
        <f t="shared" si="112"/>
        <v>2.6458506103465651</v>
      </c>
      <c r="Z54" s="18">
        <f t="shared" si="112"/>
        <v>2.375133603534787</v>
      </c>
      <c r="AA54" s="18">
        <f t="shared" si="112"/>
        <v>1.9966370223024312</v>
      </c>
      <c r="AB54" s="18">
        <f t="shared" si="112"/>
        <v>1.849613675129363</v>
      </c>
      <c r="AD54" s="68">
        <f t="shared" si="113"/>
        <v>7.7948514093365064</v>
      </c>
      <c r="AE54" s="69">
        <f t="shared" si="114"/>
        <v>47.838396676865145</v>
      </c>
      <c r="AF54" s="69">
        <f t="shared" si="115"/>
        <v>55.633248086201661</v>
      </c>
      <c r="AH54" t="str">
        <f t="shared" si="142"/>
        <v>34 Culture, media and sports occupations</v>
      </c>
      <c r="AI54" s="18">
        <f t="shared" si="116"/>
        <v>0.83534266513994837</v>
      </c>
      <c r="AJ54" s="18">
        <f t="shared" si="116"/>
        <v>0.92424025730459425</v>
      </c>
      <c r="AK54" s="18">
        <f t="shared" si="116"/>
        <v>1.0675960545329504</v>
      </c>
      <c r="AL54" s="18">
        <f t="shared" si="116"/>
        <v>0.99480158328610557</v>
      </c>
      <c r="AM54" s="18">
        <f t="shared" si="116"/>
        <v>1.1330397294521242</v>
      </c>
      <c r="AO54" s="68">
        <f t="shared" si="117"/>
        <v>27.530456981894208</v>
      </c>
      <c r="AP54" s="69">
        <f t="shared" si="118"/>
        <v>50.206329942599211</v>
      </c>
      <c r="AQ54" s="69">
        <f t="shared" si="119"/>
        <v>77.73678692449343</v>
      </c>
      <c r="AS54" t="str">
        <f t="shared" si="143"/>
        <v>34 Culture, media and sports occupations</v>
      </c>
      <c r="AT54" s="18">
        <f t="shared" si="120"/>
        <v>1.3370470983085199</v>
      </c>
      <c r="AU54" s="18">
        <f t="shared" si="120"/>
        <v>1.2869615775503358</v>
      </c>
      <c r="AV54" s="18">
        <f t="shared" si="120"/>
        <v>1.2174753298403211</v>
      </c>
      <c r="AW54" s="18">
        <f t="shared" si="120"/>
        <v>1.0109164806954827</v>
      </c>
      <c r="AX54" s="18">
        <f t="shared" si="120"/>
        <v>0.89545161221455827</v>
      </c>
      <c r="AZ54" s="68">
        <f t="shared" si="121"/>
        <v>-2.7123651277758709</v>
      </c>
      <c r="BA54" s="69">
        <f t="shared" si="122"/>
        <v>42.221389820210874</v>
      </c>
      <c r="BB54" s="69">
        <f t="shared" si="123"/>
        <v>39.509024692435005</v>
      </c>
      <c r="BD54" t="str">
        <f t="shared" si="144"/>
        <v>34 Culture, media and sports occupations</v>
      </c>
      <c r="BE54" s="18">
        <f t="shared" si="124"/>
        <v>0.84311556007396826</v>
      </c>
      <c r="BF54" s="18">
        <f t="shared" si="124"/>
        <v>0.90401983225644644</v>
      </c>
      <c r="BG54" s="18">
        <f t="shared" si="124"/>
        <v>0.84317039224289114</v>
      </c>
      <c r="BH54" s="18">
        <f t="shared" si="124"/>
        <v>0.7025409559383301</v>
      </c>
      <c r="BI54" s="18">
        <f t="shared" si="124"/>
        <v>0.6901206963087626</v>
      </c>
      <c r="BK54" s="68">
        <f t="shared" si="125"/>
        <v>-20.258324290342479</v>
      </c>
      <c r="BL54" s="69">
        <f t="shared" si="126"/>
        <v>31.74825015989574</v>
      </c>
      <c r="BM54" s="69">
        <f t="shared" si="127"/>
        <v>11.489925869553257</v>
      </c>
      <c r="BO54" t="str">
        <f t="shared" si="145"/>
        <v>34 Culture, media and sports occupations</v>
      </c>
      <c r="BP54" s="18">
        <f t="shared" si="128"/>
        <v>0.47539182060309987</v>
      </c>
      <c r="BQ54" s="18">
        <f t="shared" si="128"/>
        <v>0.44972535817191805</v>
      </c>
      <c r="BR54" s="18">
        <f t="shared" si="128"/>
        <v>0.42539358306978209</v>
      </c>
      <c r="BS54" s="18">
        <f t="shared" si="128"/>
        <v>0.32447830075869782</v>
      </c>
      <c r="BT54" s="18">
        <f t="shared" si="128"/>
        <v>0.26795844271188457</v>
      </c>
      <c r="BV54" s="68">
        <f t="shared" si="129"/>
        <v>-45.194029014568777</v>
      </c>
      <c r="BW54" s="69">
        <f t="shared" si="130"/>
        <v>25.627894632551957</v>
      </c>
      <c r="BX54" s="69">
        <f t="shared" si="131"/>
        <v>-19.566134382016816</v>
      </c>
      <c r="BZ54" t="str">
        <f t="shared" si="146"/>
        <v>34 Culture, media and sports occupations</v>
      </c>
      <c r="CA54" s="18">
        <f t="shared" si="132"/>
        <v>0.56966800992883593</v>
      </c>
      <c r="CB54" s="18">
        <f t="shared" si="132"/>
        <v>0.56503956699975366</v>
      </c>
      <c r="CC54" s="18">
        <f t="shared" si="132"/>
        <v>0.59109379681553498</v>
      </c>
      <c r="CD54" s="18">
        <f t="shared" si="132"/>
        <v>0.5246413087100279</v>
      </c>
      <c r="CE54" s="18">
        <f t="shared" si="132"/>
        <v>0.5800165489121204</v>
      </c>
      <c r="CG54" s="68">
        <f t="shared" si="133"/>
        <v>-46.59176218561452</v>
      </c>
      <c r="CH54" s="69">
        <f t="shared" si="134"/>
        <v>28.243116577103329</v>
      </c>
      <c r="CI54" s="69">
        <f t="shared" si="135"/>
        <v>-18.348645608511195</v>
      </c>
      <c r="CK54" t="str">
        <f t="shared" si="147"/>
        <v>34 Culture, media and sports occupations</v>
      </c>
      <c r="CL54" s="18">
        <f t="shared" si="136"/>
        <v>0.41648306002030283</v>
      </c>
      <c r="CM54" s="18">
        <f t="shared" si="136"/>
        <v>0.53076539738144179</v>
      </c>
      <c r="CN54" s="18">
        <f t="shared" si="136"/>
        <v>0.56633147072178469</v>
      </c>
      <c r="CO54" s="18">
        <f t="shared" si="136"/>
        <v>0.69073614861460886</v>
      </c>
      <c r="CP54" s="18">
        <f t="shared" si="136"/>
        <v>1.246925726790113</v>
      </c>
      <c r="CR54" s="68">
        <f t="shared" si="137"/>
        <v>67.84118908615379</v>
      </c>
      <c r="CS54" s="69">
        <f t="shared" si="138"/>
        <v>42.742380794275896</v>
      </c>
      <c r="CT54" s="69">
        <f t="shared" si="139"/>
        <v>110.58356988042968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3.942495413433547</v>
      </c>
      <c r="C55" s="18">
        <f t="shared" si="148"/>
        <v>4.152035737909233</v>
      </c>
      <c r="D55" s="18">
        <f t="shared" si="148"/>
        <v>4.1797195645445377</v>
      </c>
      <c r="E55" s="18">
        <f t="shared" si="148"/>
        <v>3.9141947741137613</v>
      </c>
      <c r="F55" s="18">
        <f t="shared" si="148"/>
        <v>3.8722873622217477</v>
      </c>
      <c r="H55" s="68">
        <f t="shared" si="105"/>
        <v>45.912614330790021</v>
      </c>
      <c r="I55" s="69">
        <f t="shared" si="106"/>
        <v>61.216484160412563</v>
      </c>
      <c r="J55" s="69">
        <f t="shared" si="107"/>
        <v>107.12909849120258</v>
      </c>
      <c r="L55" t="str">
        <f t="shared" si="140"/>
        <v>35 Business and public service associate professionals</v>
      </c>
      <c r="M55" s="18">
        <f t="shared" ref="M55:Q64" si="149">M18/M$35*100</f>
        <v>6.5843437658126227</v>
      </c>
      <c r="N55" s="18">
        <f t="shared" si="149"/>
        <v>6.9010249135370767</v>
      </c>
      <c r="O55" s="18">
        <f t="shared" si="149"/>
        <v>6.9440885179229141</v>
      </c>
      <c r="P55" s="18">
        <f t="shared" si="149"/>
        <v>6.481919672426284</v>
      </c>
      <c r="Q55" s="18">
        <f t="shared" si="149"/>
        <v>6.2064467711464895</v>
      </c>
      <c r="S55" s="68">
        <f t="shared" si="109"/>
        <v>42.69827381185015</v>
      </c>
      <c r="T55" s="69">
        <f t="shared" si="110"/>
        <v>62.811277593955651</v>
      </c>
      <c r="U55" s="69">
        <f t="shared" si="111"/>
        <v>105.50955140580581</v>
      </c>
      <c r="W55" t="str">
        <f t="shared" si="141"/>
        <v>35 Business and public service associate professionals</v>
      </c>
      <c r="X55" s="18">
        <f t="shared" ref="X55:AB64" si="150">X18/X$35*100</f>
        <v>7.2592740102295865</v>
      </c>
      <c r="Y55" s="18">
        <f t="shared" si="150"/>
        <v>7.3158298342051298</v>
      </c>
      <c r="Z55" s="18">
        <f t="shared" si="150"/>
        <v>7.3313458043460473</v>
      </c>
      <c r="AA55" s="18">
        <f t="shared" si="150"/>
        <v>6.6041979923517058</v>
      </c>
      <c r="AB55" s="18">
        <f t="shared" si="150"/>
        <v>6.039377603312496</v>
      </c>
      <c r="AD55" s="68">
        <f t="shared" si="113"/>
        <v>14.028526927926968</v>
      </c>
      <c r="AE55" s="69">
        <f t="shared" si="114"/>
        <v>53.291701010419033</v>
      </c>
      <c r="AF55" s="69">
        <f t="shared" si="115"/>
        <v>67.320227938346008</v>
      </c>
      <c r="AH55" t="str">
        <f t="shared" si="142"/>
        <v>35 Business and public service associate professionals</v>
      </c>
      <c r="AI55" s="18">
        <f t="shared" ref="AI55:AM64" si="151">AI18/AI$35*100</f>
        <v>6.1683871935947217</v>
      </c>
      <c r="AJ55" s="18">
        <f t="shared" si="151"/>
        <v>6.8773183776847171</v>
      </c>
      <c r="AK55" s="18">
        <f t="shared" si="151"/>
        <v>7.3223986157620313</v>
      </c>
      <c r="AL55" s="18">
        <f t="shared" si="151"/>
        <v>7.1357323968222515</v>
      </c>
      <c r="AM55" s="18">
        <f t="shared" si="151"/>
        <v>7.1149006304047635</v>
      </c>
      <c r="AO55" s="68">
        <f t="shared" si="117"/>
        <v>16.7592265045995</v>
      </c>
      <c r="AP55" s="69">
        <f t="shared" si="118"/>
        <v>50.484596533059076</v>
      </c>
      <c r="AQ55" s="69">
        <f t="shared" si="119"/>
        <v>67.243823037658572</v>
      </c>
      <c r="AS55" t="str">
        <f t="shared" si="143"/>
        <v>35 Business and public service associate professionals</v>
      </c>
      <c r="AT55" s="18">
        <f t="shared" ref="AT55:AX64" si="152">AT18/AT$35*100</f>
        <v>6.0948213431480509</v>
      </c>
      <c r="AU55" s="18">
        <f t="shared" si="152"/>
        <v>5.9156365058753826</v>
      </c>
      <c r="AV55" s="18">
        <f t="shared" si="152"/>
        <v>6.1312925399859104</v>
      </c>
      <c r="AW55" s="18">
        <f t="shared" si="152"/>
        <v>5.6138863386873314</v>
      </c>
      <c r="AX55" s="18">
        <f t="shared" si="152"/>
        <v>5.2425990804744647</v>
      </c>
      <c r="AZ55" s="68">
        <f t="shared" si="121"/>
        <v>13.102004394844236</v>
      </c>
      <c r="BA55" s="69">
        <f t="shared" si="122"/>
        <v>48.101589376412939</v>
      </c>
      <c r="BB55" s="69">
        <f t="shared" si="123"/>
        <v>61.203593771257182</v>
      </c>
      <c r="BD55" t="str">
        <f t="shared" si="144"/>
        <v>35 Business and public service associate professionals</v>
      </c>
      <c r="BE55" s="18">
        <f t="shared" ref="BE55:BI64" si="153">BE18/BE$35*100</f>
        <v>4.4513882337959343</v>
      </c>
      <c r="BF55" s="18">
        <f t="shared" si="153"/>
        <v>4.4837235763817018</v>
      </c>
      <c r="BG55" s="18">
        <f t="shared" si="153"/>
        <v>4.840434187738957</v>
      </c>
      <c r="BH55" s="18">
        <f t="shared" si="153"/>
        <v>4.3129661104522361</v>
      </c>
      <c r="BI55" s="18">
        <f t="shared" si="153"/>
        <v>4.0780038270139798</v>
      </c>
      <c r="BK55" s="68">
        <f t="shared" si="125"/>
        <v>-17.919694678729716</v>
      </c>
      <c r="BL55" s="69">
        <f t="shared" si="126"/>
        <v>36.461598167977805</v>
      </c>
      <c r="BM55" s="69">
        <f t="shared" si="127"/>
        <v>18.541903489248092</v>
      </c>
      <c r="BO55" t="str">
        <f t="shared" si="145"/>
        <v>35 Business and public service associate professionals</v>
      </c>
      <c r="BP55" s="18">
        <f t="shared" ref="BP55:BT64" si="154">BP18/BP$35*100</f>
        <v>3.6065232487493284</v>
      </c>
      <c r="BQ55" s="18">
        <f t="shared" si="154"/>
        <v>3.6080683174723944</v>
      </c>
      <c r="BR55" s="18">
        <f t="shared" si="154"/>
        <v>3.9167305088606699</v>
      </c>
      <c r="BS55" s="18">
        <f t="shared" si="154"/>
        <v>3.3917596652594133</v>
      </c>
      <c r="BT55" s="18">
        <f t="shared" si="154"/>
        <v>3.1437096030047385</v>
      </c>
      <c r="BV55" s="68">
        <f t="shared" si="129"/>
        <v>-30.165488984331652</v>
      </c>
      <c r="BW55" s="69">
        <f t="shared" si="130"/>
        <v>31.972527081706943</v>
      </c>
      <c r="BX55" s="69">
        <f t="shared" si="131"/>
        <v>1.8070380973752884</v>
      </c>
      <c r="BZ55" t="str">
        <f t="shared" si="146"/>
        <v>35 Business and public service associate professionals</v>
      </c>
      <c r="CA55" s="18">
        <f t="shared" ref="CA55:CE64" si="155">CA18/CA$35*100</f>
        <v>3.2139810119587513</v>
      </c>
      <c r="CB55" s="18">
        <f t="shared" si="155"/>
        <v>3.3443216004253991</v>
      </c>
      <c r="CC55" s="18">
        <f t="shared" si="155"/>
        <v>3.6158753017419896</v>
      </c>
      <c r="CD55" s="18">
        <f t="shared" si="155"/>
        <v>3.1787645486552067</v>
      </c>
      <c r="CE55" s="18">
        <f t="shared" si="155"/>
        <v>3.0546350917867322</v>
      </c>
      <c r="CG55" s="68">
        <f t="shared" si="133"/>
        <v>-54.019873963277917</v>
      </c>
      <c r="CH55" s="69">
        <f t="shared" si="134"/>
        <v>25.590489568061798</v>
      </c>
      <c r="CI55" s="69">
        <f t="shared" si="135"/>
        <v>-28.429384395216122</v>
      </c>
      <c r="CK55" t="str">
        <f t="shared" si="147"/>
        <v>35 Business and public service associate professionals</v>
      </c>
      <c r="CL55" s="18">
        <f t="shared" ref="CL55:CP64" si="156">CL18/CL$35*100</f>
        <v>1.7674969948312038</v>
      </c>
      <c r="CM55" s="18">
        <f t="shared" si="156"/>
        <v>1.9950871486550441</v>
      </c>
      <c r="CN55" s="18">
        <f t="shared" si="156"/>
        <v>2.2587575708999932</v>
      </c>
      <c r="CO55" s="18">
        <f t="shared" si="156"/>
        <v>2.3847274019509239</v>
      </c>
      <c r="CP55" s="18">
        <f t="shared" si="156"/>
        <v>3.8149581702696591</v>
      </c>
      <c r="CR55" s="68">
        <f t="shared" si="137"/>
        <v>28.75046824361397</v>
      </c>
      <c r="CS55" s="69">
        <f t="shared" si="138"/>
        <v>35.038501878672882</v>
      </c>
      <c r="CT55" s="69">
        <f t="shared" si="139"/>
        <v>63.788970122286855</v>
      </c>
    </row>
    <row r="56" spans="1:98" x14ac:dyDescent="0.2">
      <c r="A56" t="str">
        <f t="shared" si="103"/>
        <v>41 Administrative occupations</v>
      </c>
      <c r="B56" s="18">
        <f t="shared" si="148"/>
        <v>3.6790725971232172</v>
      </c>
      <c r="C56" s="18">
        <f t="shared" si="148"/>
        <v>3.8255482161949015</v>
      </c>
      <c r="D56" s="18">
        <f t="shared" si="148"/>
        <v>3.9138821203184571</v>
      </c>
      <c r="E56" s="18">
        <f t="shared" si="148"/>
        <v>3.7692884598363161</v>
      </c>
      <c r="F56" s="18">
        <f t="shared" si="148"/>
        <v>3.9364021362345651</v>
      </c>
      <c r="H56" s="68">
        <f t="shared" si="105"/>
        <v>58.403262307605239</v>
      </c>
      <c r="I56" s="69">
        <f t="shared" si="106"/>
        <v>67.850370468215772</v>
      </c>
      <c r="J56" s="69">
        <f t="shared" si="107"/>
        <v>126.253632775821</v>
      </c>
      <c r="L56" t="str">
        <f t="shared" si="140"/>
        <v>41 Administrative occupations</v>
      </c>
      <c r="M56" s="18">
        <f t="shared" si="149"/>
        <v>6.0688540400362019</v>
      </c>
      <c r="N56" s="18">
        <f t="shared" si="149"/>
        <v>6.0507579827729625</v>
      </c>
      <c r="O56" s="18">
        <f t="shared" si="149"/>
        <v>6.2954500467627907</v>
      </c>
      <c r="P56" s="18">
        <f t="shared" si="149"/>
        <v>6.0604007124221804</v>
      </c>
      <c r="Q56" s="18">
        <f t="shared" si="149"/>
        <v>6.2328967125274559</v>
      </c>
      <c r="S56" s="68">
        <f t="shared" si="109"/>
        <v>58.071684226867085</v>
      </c>
      <c r="T56" s="69">
        <f t="shared" si="110"/>
        <v>69.431144660206712</v>
      </c>
      <c r="U56" s="69">
        <f t="shared" si="111"/>
        <v>127.50282888707378</v>
      </c>
      <c r="W56" t="str">
        <f t="shared" si="141"/>
        <v>41 Administrative occupations</v>
      </c>
      <c r="X56" s="18">
        <f t="shared" si="150"/>
        <v>10.231209812739989</v>
      </c>
      <c r="Y56" s="18">
        <f t="shared" si="150"/>
        <v>9.7370717184392213</v>
      </c>
      <c r="Z56" s="18">
        <f t="shared" si="150"/>
        <v>10.150229462718734</v>
      </c>
      <c r="AA56" s="18">
        <f t="shared" si="150"/>
        <v>9.5815260911304652</v>
      </c>
      <c r="AB56" s="18">
        <f t="shared" si="150"/>
        <v>9.5264590191512628</v>
      </c>
      <c r="AD56" s="68">
        <f t="shared" si="113"/>
        <v>29.915412876557575</v>
      </c>
      <c r="AE56" s="69">
        <f t="shared" si="114"/>
        <v>61.643096694228547</v>
      </c>
      <c r="AF56" s="69">
        <f t="shared" si="115"/>
        <v>91.558509570786114</v>
      </c>
      <c r="AH56" t="str">
        <f t="shared" si="142"/>
        <v>41 Administrative occupations</v>
      </c>
      <c r="AI56" s="18">
        <f t="shared" si="151"/>
        <v>11.1978985586462</v>
      </c>
      <c r="AJ56" s="18">
        <f t="shared" si="151"/>
        <v>11.668962983995675</v>
      </c>
      <c r="AK56" s="18">
        <f t="shared" si="151"/>
        <v>12.127941110881526</v>
      </c>
      <c r="AL56" s="18">
        <f t="shared" si="151"/>
        <v>12.102491528042503</v>
      </c>
      <c r="AM56" s="18">
        <f t="shared" si="151"/>
        <v>12.22792015751628</v>
      </c>
      <c r="AO56" s="68">
        <f t="shared" si="117"/>
        <v>21.154975021094582</v>
      </c>
      <c r="AP56" s="69">
        <f t="shared" si="118"/>
        <v>63.750210475251954</v>
      </c>
      <c r="AQ56" s="69">
        <f t="shared" si="119"/>
        <v>84.905185496346533</v>
      </c>
      <c r="AS56" t="str">
        <f t="shared" si="143"/>
        <v>41 Administrative occupations</v>
      </c>
      <c r="AT56" s="18">
        <f t="shared" si="152"/>
        <v>11.013955494917615</v>
      </c>
      <c r="AU56" s="18">
        <f t="shared" si="152"/>
        <v>10.310579092886417</v>
      </c>
      <c r="AV56" s="18">
        <f t="shared" si="152"/>
        <v>11.109671339510328</v>
      </c>
      <c r="AW56" s="18">
        <f t="shared" si="152"/>
        <v>10.328335656581515</v>
      </c>
      <c r="AX56" s="18">
        <f t="shared" si="152"/>
        <v>10.002904859082269</v>
      </c>
      <c r="AZ56" s="68">
        <f t="shared" si="121"/>
        <v>19.096944443073451</v>
      </c>
      <c r="BA56" s="69">
        <f t="shared" si="122"/>
        <v>56.65001251213566</v>
      </c>
      <c r="BB56" s="69">
        <f t="shared" si="123"/>
        <v>75.746956955209129</v>
      </c>
      <c r="BD56" t="str">
        <f t="shared" si="144"/>
        <v>41 Administrative occupations</v>
      </c>
      <c r="BE56" s="18">
        <f t="shared" si="153"/>
        <v>9.1193289095143655</v>
      </c>
      <c r="BF56" s="18">
        <f t="shared" si="153"/>
        <v>8.7508389688128148</v>
      </c>
      <c r="BG56" s="18">
        <f t="shared" si="153"/>
        <v>9.7423924840146885</v>
      </c>
      <c r="BH56" s="18">
        <f t="shared" si="153"/>
        <v>8.4496247907783673</v>
      </c>
      <c r="BI56" s="18">
        <f t="shared" si="153"/>
        <v>7.5202184287626412</v>
      </c>
      <c r="BK56" s="68">
        <f t="shared" si="125"/>
        <v>-24.796078511897477</v>
      </c>
      <c r="BL56" s="69">
        <f t="shared" si="126"/>
        <v>38.414987297492395</v>
      </c>
      <c r="BM56" s="69">
        <f t="shared" si="127"/>
        <v>13.618908785594913</v>
      </c>
      <c r="BO56" t="str">
        <f t="shared" si="145"/>
        <v>41 Administrative occupations</v>
      </c>
      <c r="BP56" s="18">
        <f t="shared" si="154"/>
        <v>10.3436433202257</v>
      </c>
      <c r="BQ56" s="18">
        <f t="shared" si="154"/>
        <v>10.100327857259289</v>
      </c>
      <c r="BR56" s="18">
        <f t="shared" si="154"/>
        <v>10.935353997438179</v>
      </c>
      <c r="BS56" s="18">
        <f t="shared" si="154"/>
        <v>9.6255927736765052</v>
      </c>
      <c r="BT56" s="18">
        <f t="shared" si="154"/>
        <v>8.0024365101769792</v>
      </c>
      <c r="BV56" s="68">
        <f t="shared" si="129"/>
        <v>-36.329134057535342</v>
      </c>
      <c r="BW56" s="69">
        <f t="shared" si="130"/>
        <v>34.156890909976397</v>
      </c>
      <c r="BX56" s="69">
        <f t="shared" si="131"/>
        <v>-2.1722431475589508</v>
      </c>
      <c r="BZ56" t="str">
        <f t="shared" si="146"/>
        <v>41 Administrative occupations</v>
      </c>
      <c r="CA56" s="18">
        <f t="shared" si="155"/>
        <v>8.5905085302553026</v>
      </c>
      <c r="CB56" s="18">
        <f t="shared" si="155"/>
        <v>7.800555939281768</v>
      </c>
      <c r="CC56" s="18">
        <f t="shared" si="155"/>
        <v>8.3136912033556847</v>
      </c>
      <c r="CD56" s="18">
        <f t="shared" si="155"/>
        <v>6.6420742573082379</v>
      </c>
      <c r="CE56" s="18">
        <f t="shared" si="155"/>
        <v>4.3916881319567569</v>
      </c>
      <c r="CG56" s="68">
        <f t="shared" si="133"/>
        <v>-71.248409912974637</v>
      </c>
      <c r="CH56" s="69">
        <f t="shared" si="134"/>
        <v>22.152499960093483</v>
      </c>
      <c r="CI56" s="69">
        <f t="shared" si="135"/>
        <v>-49.095909952881144</v>
      </c>
      <c r="CK56" t="str">
        <f t="shared" si="147"/>
        <v>41 Administrative occupations</v>
      </c>
      <c r="CL56" s="18">
        <f t="shared" si="156"/>
        <v>4.8417859851510707</v>
      </c>
      <c r="CM56" s="18">
        <f t="shared" si="156"/>
        <v>4.6402137071423164</v>
      </c>
      <c r="CN56" s="18">
        <f t="shared" si="156"/>
        <v>5.7770301233463712</v>
      </c>
      <c r="CO56" s="18">
        <f t="shared" si="156"/>
        <v>5.8367334266533959</v>
      </c>
      <c r="CP56" s="18">
        <f t="shared" si="156"/>
        <v>6.3379926232723314</v>
      </c>
      <c r="CR56" s="68">
        <f t="shared" si="137"/>
        <v>-16.367369810386673</v>
      </c>
      <c r="CS56" s="69">
        <f t="shared" si="138"/>
        <v>26.418376532818989</v>
      </c>
      <c r="CT56" s="69">
        <f t="shared" si="139"/>
        <v>10.051006722432316</v>
      </c>
    </row>
    <row r="57" spans="1:98" x14ac:dyDescent="0.2">
      <c r="A57" t="str">
        <f t="shared" si="103"/>
        <v>42 Secretarial and related occupations</v>
      </c>
      <c r="B57" s="18">
        <f t="shared" si="148"/>
        <v>0.35179488491732647</v>
      </c>
      <c r="C57" s="18">
        <f t="shared" si="148"/>
        <v>0.37476815096300736</v>
      </c>
      <c r="D57" s="18">
        <f t="shared" si="148"/>
        <v>0.34249729133056261</v>
      </c>
      <c r="E57" s="18">
        <f t="shared" si="148"/>
        <v>0.4631339996072818</v>
      </c>
      <c r="F57" s="18">
        <f t="shared" si="148"/>
        <v>0.6952911444944796</v>
      </c>
      <c r="H57" s="68">
        <f t="shared" si="105"/>
        <v>219.72894965445568</v>
      </c>
      <c r="I57" s="69">
        <f t="shared" si="106"/>
        <v>129.40073920477818</v>
      </c>
      <c r="J57" s="69">
        <f t="shared" si="107"/>
        <v>349.1296888592338</v>
      </c>
      <c r="L57" t="str">
        <f t="shared" si="140"/>
        <v>42 Secretarial and related occupations</v>
      </c>
      <c r="M57" s="18">
        <f t="shared" si="149"/>
        <v>1.0989139223554121</v>
      </c>
      <c r="N57" s="18">
        <f t="shared" si="149"/>
        <v>0.99116425179059109</v>
      </c>
      <c r="O57" s="18">
        <f t="shared" si="149"/>
        <v>0.99178211390510729</v>
      </c>
      <c r="P57" s="18">
        <f t="shared" si="149"/>
        <v>1.2776380494916688</v>
      </c>
      <c r="Q57" s="18">
        <f t="shared" si="149"/>
        <v>1.5152541650673761</v>
      </c>
      <c r="S57" s="68">
        <f t="shared" si="109"/>
        <v>143.92715326008982</v>
      </c>
      <c r="T57" s="69">
        <f t="shared" si="110"/>
        <v>106.54970808914103</v>
      </c>
      <c r="U57" s="69">
        <f t="shared" si="111"/>
        <v>250.47686134923083</v>
      </c>
      <c r="W57" t="str">
        <f t="shared" si="141"/>
        <v>42 Secretarial and related occupations</v>
      </c>
      <c r="X57" s="18">
        <f t="shared" si="150"/>
        <v>1.7931192559544149</v>
      </c>
      <c r="Y57" s="18">
        <f t="shared" si="150"/>
        <v>1.6037316315506762</v>
      </c>
      <c r="Z57" s="18">
        <f t="shared" si="150"/>
        <v>1.5348407965298556</v>
      </c>
      <c r="AA57" s="18">
        <f t="shared" si="150"/>
        <v>1.997780742101388</v>
      </c>
      <c r="AB57" s="18">
        <f t="shared" si="150"/>
        <v>2.1730861472745269</v>
      </c>
      <c r="AD57" s="68">
        <f t="shared" si="113"/>
        <v>95.983109322124278</v>
      </c>
      <c r="AE57" s="69">
        <f t="shared" si="114"/>
        <v>99.087706092034381</v>
      </c>
      <c r="AF57" s="69">
        <f t="shared" si="115"/>
        <v>195.07081541415866</v>
      </c>
      <c r="AH57" t="str">
        <f t="shared" si="142"/>
        <v>42 Secretarial and related occupations</v>
      </c>
      <c r="AI57" s="18">
        <f t="shared" si="151"/>
        <v>2.4165966361373048</v>
      </c>
      <c r="AJ57" s="18">
        <f t="shared" si="151"/>
        <v>2.3535224077188799</v>
      </c>
      <c r="AK57" s="18">
        <f t="shared" si="151"/>
        <v>2.3616969458719828</v>
      </c>
      <c r="AL57" s="18">
        <f t="shared" si="151"/>
        <v>2.9653888434972213</v>
      </c>
      <c r="AM57" s="18">
        <f t="shared" si="151"/>
        <v>2.57636941646127</v>
      </c>
      <c r="AO57" s="68">
        <f t="shared" si="117"/>
        <v>31.087024208132597</v>
      </c>
      <c r="AP57" s="69">
        <f t="shared" si="118"/>
        <v>76.548192992548962</v>
      </c>
      <c r="AQ57" s="69">
        <f t="shared" si="119"/>
        <v>107.63521720068157</v>
      </c>
      <c r="AS57" t="str">
        <f t="shared" si="143"/>
        <v>42 Secretarial and related occupations</v>
      </c>
      <c r="AT57" s="18">
        <f t="shared" si="152"/>
        <v>2.0490838842389532</v>
      </c>
      <c r="AU57" s="18">
        <f t="shared" si="152"/>
        <v>1.6123378545046307</v>
      </c>
      <c r="AV57" s="18">
        <f t="shared" si="152"/>
        <v>1.5884950506553448</v>
      </c>
      <c r="AW57" s="18">
        <f t="shared" si="152"/>
        <v>1.7802982800023293</v>
      </c>
      <c r="AX57" s="18">
        <f t="shared" si="152"/>
        <v>1.252626905026839</v>
      </c>
      <c r="AZ57" s="68">
        <f t="shared" si="121"/>
        <v>4.3065454437115349</v>
      </c>
      <c r="BA57" s="69">
        <f t="shared" si="122"/>
        <v>65.154088482805506</v>
      </c>
      <c r="BB57" s="69">
        <f t="shared" si="123"/>
        <v>69.460633926517048</v>
      </c>
      <c r="BD57" t="str">
        <f t="shared" si="144"/>
        <v>42 Secretarial and related occupations</v>
      </c>
      <c r="BE57" s="18">
        <f t="shared" si="153"/>
        <v>1.9661491464740333</v>
      </c>
      <c r="BF57" s="18">
        <f t="shared" si="153"/>
        <v>1.713015388750655</v>
      </c>
      <c r="BG57" s="18">
        <f t="shared" si="153"/>
        <v>1.815834311284114</v>
      </c>
      <c r="BH57" s="18">
        <f t="shared" si="153"/>
        <v>1.9659797462907576</v>
      </c>
      <c r="BI57" s="18">
        <f t="shared" si="153"/>
        <v>0.7695437995825104</v>
      </c>
      <c r="BK57" s="68">
        <f t="shared" si="125"/>
        <v>-58.711150731968175</v>
      </c>
      <c r="BL57" s="69">
        <f t="shared" si="126"/>
        <v>40.104452972062113</v>
      </c>
      <c r="BM57" s="69">
        <f t="shared" si="127"/>
        <v>-18.606697759906059</v>
      </c>
      <c r="BO57" t="str">
        <f t="shared" si="145"/>
        <v>42 Secretarial and related occupations</v>
      </c>
      <c r="BP57" s="18">
        <f t="shared" si="154"/>
        <v>2.374679395247894</v>
      </c>
      <c r="BQ57" s="18">
        <f t="shared" si="154"/>
        <v>2.0378828283167825</v>
      </c>
      <c r="BR57" s="18">
        <f t="shared" si="154"/>
        <v>1.9842850560780112</v>
      </c>
      <c r="BS57" s="18">
        <f t="shared" si="154"/>
        <v>1.8652814156529756</v>
      </c>
      <c r="BT57" s="18">
        <f t="shared" si="154"/>
        <v>0.73592975806592076</v>
      </c>
      <c r="BV57" s="68">
        <f t="shared" si="129"/>
        <v>-67.731136608938897</v>
      </c>
      <c r="BW57" s="69">
        <f t="shared" si="130"/>
        <v>31.697257396115813</v>
      </c>
      <c r="BX57" s="69">
        <f t="shared" si="131"/>
        <v>-36.033879212823074</v>
      </c>
      <c r="BZ57" t="str">
        <f t="shared" si="146"/>
        <v>42 Secretarial and related occupations</v>
      </c>
      <c r="CA57" s="18">
        <f t="shared" si="155"/>
        <v>3.3417281336840534</v>
      </c>
      <c r="CB57" s="18">
        <f t="shared" si="155"/>
        <v>2.9877290288271801</v>
      </c>
      <c r="CC57" s="18">
        <f t="shared" si="155"/>
        <v>2.9745961103452085</v>
      </c>
      <c r="CD57" s="18">
        <f t="shared" si="155"/>
        <v>2.4073887713259774</v>
      </c>
      <c r="CE57" s="18">
        <f t="shared" si="155"/>
        <v>0.93760728942669547</v>
      </c>
      <c r="CG57" s="68">
        <f t="shared" si="133"/>
        <v>-82.843952698338057</v>
      </c>
      <c r="CH57" s="69">
        <f t="shared" si="134"/>
        <v>24.381968061679519</v>
      </c>
      <c r="CI57" s="69">
        <f t="shared" si="135"/>
        <v>-58.461984636658535</v>
      </c>
      <c r="CK57" t="str">
        <f t="shared" si="147"/>
        <v>42 Secretarial and related occupations</v>
      </c>
      <c r="CL57" s="18">
        <f t="shared" si="156"/>
        <v>1.811880524791083</v>
      </c>
      <c r="CM57" s="18">
        <f t="shared" si="156"/>
        <v>1.9312891459762318</v>
      </c>
      <c r="CN57" s="18">
        <f t="shared" si="156"/>
        <v>2.3152568794756747</v>
      </c>
      <c r="CO57" s="18">
        <f t="shared" si="156"/>
        <v>2.8676367912775027</v>
      </c>
      <c r="CP57" s="18">
        <f t="shared" si="156"/>
        <v>3.1926193668154883</v>
      </c>
      <c r="CR57" s="68">
        <f t="shared" si="137"/>
        <v>5.1178860357911322</v>
      </c>
      <c r="CS57" s="69">
        <f t="shared" si="138"/>
        <v>42.816084742410048</v>
      </c>
      <c r="CT57" s="69">
        <f t="shared" si="139"/>
        <v>47.933970778201179</v>
      </c>
    </row>
    <row r="58" spans="1:98" x14ac:dyDescent="0.2">
      <c r="A58" t="str">
        <f t="shared" si="103"/>
        <v>51 Skilled agricultural and related trades</v>
      </c>
      <c r="B58" s="18">
        <f t="shared" si="148"/>
        <v>0.42635538625343022</v>
      </c>
      <c r="C58" s="18">
        <f t="shared" si="148"/>
        <v>0.22231742969522073</v>
      </c>
      <c r="D58" s="18">
        <f t="shared" si="148"/>
        <v>0.29016301358683971</v>
      </c>
      <c r="E58" s="18">
        <f t="shared" si="148"/>
        <v>0.27890519720961793</v>
      </c>
      <c r="F58" s="18">
        <f t="shared" si="148"/>
        <v>0.29538235509438177</v>
      </c>
      <c r="H58" s="68">
        <f t="shared" si="105"/>
        <v>60.330039583268757</v>
      </c>
      <c r="I58" s="69">
        <f t="shared" si="106"/>
        <v>87.604331378744988</v>
      </c>
      <c r="J58" s="69">
        <f t="shared" si="107"/>
        <v>147.93437096201373</v>
      </c>
      <c r="L58" t="str">
        <f t="shared" si="140"/>
        <v>51 Skilled agricultural and related trades</v>
      </c>
      <c r="M58" s="18">
        <f t="shared" si="149"/>
        <v>0.25427052467921019</v>
      </c>
      <c r="N58" s="18">
        <f t="shared" si="149"/>
        <v>0.21786366775429586</v>
      </c>
      <c r="O58" s="18">
        <f t="shared" si="149"/>
        <v>0.19004660589258524</v>
      </c>
      <c r="P58" s="18">
        <f t="shared" si="149"/>
        <v>0.16054119311803378</v>
      </c>
      <c r="Q58" s="18">
        <f t="shared" si="149"/>
        <v>0.17412189288444238</v>
      </c>
      <c r="S58" s="68">
        <f t="shared" si="109"/>
        <v>46.279745044540519</v>
      </c>
      <c r="T58" s="69">
        <f t="shared" si="110"/>
        <v>60.365846664729141</v>
      </c>
      <c r="U58" s="69">
        <f t="shared" si="111"/>
        <v>106.64559170926967</v>
      </c>
      <c r="W58" t="str">
        <f t="shared" si="141"/>
        <v>51 Skilled agricultural and related trades</v>
      </c>
      <c r="X58" s="18">
        <f t="shared" si="150"/>
        <v>1.1380847011278223</v>
      </c>
      <c r="Y58" s="18">
        <f t="shared" si="150"/>
        <v>1.0984936948275577</v>
      </c>
      <c r="Z58" s="18">
        <f t="shared" si="150"/>
        <v>1.191927317918545</v>
      </c>
      <c r="AA58" s="18">
        <f t="shared" si="150"/>
        <v>1.2151243253707238</v>
      </c>
      <c r="AB58" s="18">
        <f t="shared" si="150"/>
        <v>1.4296991171677249</v>
      </c>
      <c r="AD58" s="68">
        <f t="shared" si="113"/>
        <v>66.035100769508745</v>
      </c>
      <c r="AE58" s="69">
        <f t="shared" si="114"/>
        <v>84.610800222832438</v>
      </c>
      <c r="AF58" s="69">
        <f t="shared" si="115"/>
        <v>150.64590099234118</v>
      </c>
      <c r="AH58" t="str">
        <f t="shared" si="142"/>
        <v>51 Skilled agricultural and related trades</v>
      </c>
      <c r="AI58" s="18">
        <f t="shared" si="151"/>
        <v>1.3480414658808535</v>
      </c>
      <c r="AJ58" s="18">
        <f t="shared" si="151"/>
        <v>1.592567750579156</v>
      </c>
      <c r="AK58" s="18">
        <f t="shared" si="151"/>
        <v>1.5446674482342044</v>
      </c>
      <c r="AL58" s="18">
        <f t="shared" si="151"/>
        <v>1.6501675839426708</v>
      </c>
      <c r="AM58" s="18">
        <f t="shared" si="151"/>
        <v>1.9427402140468084</v>
      </c>
      <c r="AO58" s="68">
        <f t="shared" si="117"/>
        <v>51.131667146020654</v>
      </c>
      <c r="AP58" s="69">
        <f t="shared" si="118"/>
        <v>85.421022309640691</v>
      </c>
      <c r="AQ58" s="69">
        <f t="shared" si="119"/>
        <v>136.55268945566135</v>
      </c>
      <c r="AS58" t="str">
        <f t="shared" si="143"/>
        <v>51 Skilled agricultural and related trades</v>
      </c>
      <c r="AT58" s="18">
        <f t="shared" si="152"/>
        <v>2.1488238264184214</v>
      </c>
      <c r="AU58" s="18">
        <f t="shared" si="152"/>
        <v>2.401126271815039</v>
      </c>
      <c r="AV58" s="18">
        <f t="shared" si="152"/>
        <v>2.3777363098594591</v>
      </c>
      <c r="AW58" s="18">
        <f t="shared" si="152"/>
        <v>2.3776861984493176</v>
      </c>
      <c r="AX58" s="18">
        <f t="shared" si="152"/>
        <v>2.7204801009728201</v>
      </c>
      <c r="AZ58" s="68">
        <f t="shared" si="121"/>
        <v>51.341333485358319</v>
      </c>
      <c r="BA58" s="69">
        <f t="shared" si="122"/>
        <v>77.950293494061356</v>
      </c>
      <c r="BB58" s="69">
        <f t="shared" si="123"/>
        <v>129.2916269794197</v>
      </c>
      <c r="BD58" t="str">
        <f t="shared" si="144"/>
        <v>51 Skilled agricultural and related trades</v>
      </c>
      <c r="BE58" s="18">
        <f t="shared" si="153"/>
        <v>1.0629852634775485</v>
      </c>
      <c r="BF58" s="18">
        <f t="shared" si="153"/>
        <v>0.9905091001473727</v>
      </c>
      <c r="BG58" s="18">
        <f t="shared" si="153"/>
        <v>0.96928311259680955</v>
      </c>
      <c r="BH58" s="18">
        <f t="shared" si="153"/>
        <v>0.92105747773079971</v>
      </c>
      <c r="BI58" s="18">
        <f t="shared" si="153"/>
        <v>0.93132960286996158</v>
      </c>
      <c r="BK58" s="68">
        <f t="shared" si="125"/>
        <v>-6.3886701017889731</v>
      </c>
      <c r="BL58" s="69">
        <f t="shared" si="126"/>
        <v>51.079740649094731</v>
      </c>
      <c r="BM58" s="69">
        <f t="shared" si="127"/>
        <v>44.691070547305763</v>
      </c>
      <c r="BO58" t="str">
        <f t="shared" si="145"/>
        <v>51 Skilled agricultural and related trades</v>
      </c>
      <c r="BP58" s="18">
        <f t="shared" si="154"/>
        <v>1.7467793002447662</v>
      </c>
      <c r="BQ58" s="18">
        <f t="shared" si="154"/>
        <v>1.6663785276399223</v>
      </c>
      <c r="BR58" s="18">
        <f t="shared" si="154"/>
        <v>1.6953723456580903</v>
      </c>
      <c r="BS58" s="18">
        <f t="shared" si="154"/>
        <v>1.6282382694185256</v>
      </c>
      <c r="BT58" s="18">
        <f t="shared" si="154"/>
        <v>1.7972587925838339</v>
      </c>
      <c r="BV58" s="68">
        <f t="shared" si="129"/>
        <v>-7.7647587872347419</v>
      </c>
      <c r="BW58" s="69">
        <f t="shared" si="130"/>
        <v>52.158300407739041</v>
      </c>
      <c r="BX58" s="69">
        <f t="shared" si="131"/>
        <v>44.393541620504301</v>
      </c>
      <c r="BZ58" t="str">
        <f t="shared" si="146"/>
        <v>51 Skilled agricultural and related trades</v>
      </c>
      <c r="CA58" s="18">
        <f t="shared" si="155"/>
        <v>1.8232038340381524</v>
      </c>
      <c r="CB58" s="18">
        <f t="shared" si="155"/>
        <v>1.8218098950833075</v>
      </c>
      <c r="CC58" s="18">
        <f t="shared" si="155"/>
        <v>1.8288774335952396</v>
      </c>
      <c r="CD58" s="18">
        <f t="shared" si="155"/>
        <v>1.7485842447734026</v>
      </c>
      <c r="CE58" s="18">
        <f t="shared" si="155"/>
        <v>2.4639301655346264</v>
      </c>
      <c r="CG58" s="68">
        <f t="shared" si="133"/>
        <v>-26.67230070209925</v>
      </c>
      <c r="CH58" s="69">
        <f t="shared" si="134"/>
        <v>39.121156464099677</v>
      </c>
      <c r="CI58" s="69">
        <f t="shared" si="135"/>
        <v>12.448855762000424</v>
      </c>
      <c r="CK58" t="str">
        <f t="shared" si="147"/>
        <v>51 Skilled agricultural and related trades</v>
      </c>
      <c r="CL58" s="18">
        <f t="shared" si="156"/>
        <v>3.2314325593074886</v>
      </c>
      <c r="CM58" s="18">
        <f t="shared" si="156"/>
        <v>4.0763495419419007</v>
      </c>
      <c r="CN58" s="18">
        <f t="shared" si="156"/>
        <v>3.679602817182595</v>
      </c>
      <c r="CO58" s="18">
        <f t="shared" si="156"/>
        <v>4.3624004203646232</v>
      </c>
      <c r="CP58" s="18">
        <f t="shared" si="156"/>
        <v>2.4556090840185529</v>
      </c>
      <c r="CR58" s="68">
        <f t="shared" si="137"/>
        <v>-49.12704712599097</v>
      </c>
      <c r="CS58" s="69">
        <f t="shared" si="138"/>
        <v>31.526118914526762</v>
      </c>
      <c r="CT58" s="69">
        <f t="shared" si="139"/>
        <v>-17.600928211464201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0.19793585676286105</v>
      </c>
      <c r="C59" s="18">
        <f t="shared" si="148"/>
        <v>0.18432481612200854</v>
      </c>
      <c r="D59" s="18">
        <f t="shared" si="148"/>
        <v>0.18790563586906764</v>
      </c>
      <c r="E59" s="18">
        <f t="shared" si="148"/>
        <v>0.19323241431887322</v>
      </c>
      <c r="F59" s="18">
        <f t="shared" si="148"/>
        <v>0.20271416397548689</v>
      </c>
      <c r="H59" s="68">
        <f t="shared" si="105"/>
        <v>69.909120786297834</v>
      </c>
      <c r="I59" s="69">
        <f t="shared" si="106"/>
        <v>62.817935901243871</v>
      </c>
      <c r="J59" s="69">
        <f t="shared" si="107"/>
        <v>132.72705668754168</v>
      </c>
      <c r="L59" t="str">
        <f t="shared" si="140"/>
        <v>52 Skilled metal, electrical and electronic trades</v>
      </c>
      <c r="M59" s="18">
        <f t="shared" si="149"/>
        <v>0.70851716245663587</v>
      </c>
      <c r="N59" s="18">
        <f t="shared" si="149"/>
        <v>0.86046508295846236</v>
      </c>
      <c r="O59" s="18">
        <f t="shared" si="149"/>
        <v>0.66617501512257005</v>
      </c>
      <c r="P59" s="18">
        <f t="shared" si="149"/>
        <v>0.75309704356690876</v>
      </c>
      <c r="Q59" s="18">
        <f t="shared" si="149"/>
        <v>0.83364625141756887</v>
      </c>
      <c r="S59" s="68">
        <f t="shared" si="109"/>
        <v>99.794898079119847</v>
      </c>
      <c r="T59" s="69">
        <f t="shared" si="110"/>
        <v>74.487905360244525</v>
      </c>
      <c r="U59" s="69">
        <f t="shared" si="111"/>
        <v>174.28280343936436</v>
      </c>
      <c r="W59" t="str">
        <f t="shared" si="141"/>
        <v>52 Skilled metal, electrical and electronic trades</v>
      </c>
      <c r="X59" s="18">
        <f t="shared" si="150"/>
        <v>1.0616795088936988</v>
      </c>
      <c r="Y59" s="18">
        <f t="shared" si="150"/>
        <v>1.2465733930516274</v>
      </c>
      <c r="Z59" s="18">
        <f t="shared" si="150"/>
        <v>1.0231438635967554</v>
      </c>
      <c r="AA59" s="18">
        <f t="shared" si="150"/>
        <v>1.1224287062813536</v>
      </c>
      <c r="AB59" s="18">
        <f t="shared" si="150"/>
        <v>1.2594394441885581</v>
      </c>
      <c r="AD59" s="68">
        <f t="shared" si="113"/>
        <v>70.390595807163564</v>
      </c>
      <c r="AE59" s="69">
        <f t="shared" si="114"/>
        <v>63.472154114326671</v>
      </c>
      <c r="AF59" s="69">
        <f t="shared" si="115"/>
        <v>133.86274992149023</v>
      </c>
      <c r="AH59" t="str">
        <f t="shared" si="142"/>
        <v>52 Skilled metal, electrical and electronic trades</v>
      </c>
      <c r="AI59" s="18">
        <f t="shared" si="151"/>
        <v>1.2226704426741155</v>
      </c>
      <c r="AJ59" s="18">
        <f t="shared" si="151"/>
        <v>1.502077234442615</v>
      </c>
      <c r="AK59" s="18">
        <f t="shared" si="151"/>
        <v>1.3194066377345977</v>
      </c>
      <c r="AL59" s="18">
        <f t="shared" si="151"/>
        <v>1.3640983160166635</v>
      </c>
      <c r="AM59" s="18">
        <f t="shared" si="151"/>
        <v>1.5081321229358351</v>
      </c>
      <c r="AO59" s="68">
        <f t="shared" si="117"/>
        <v>37.352466736834948</v>
      </c>
      <c r="AP59" s="69">
        <f t="shared" si="118"/>
        <v>49.8891718625244</v>
      </c>
      <c r="AQ59" s="69">
        <f t="shared" si="119"/>
        <v>87.241638599359348</v>
      </c>
      <c r="AS59" t="str">
        <f t="shared" si="143"/>
        <v>52 Skilled metal, electrical and electronic trades</v>
      </c>
      <c r="AT59" s="18">
        <f t="shared" si="152"/>
        <v>6.0796822921431088</v>
      </c>
      <c r="AU59" s="18">
        <f t="shared" si="152"/>
        <v>6.574901481205675</v>
      </c>
      <c r="AV59" s="18">
        <f t="shared" si="152"/>
        <v>5.6975098781424194</v>
      </c>
      <c r="AW59" s="18">
        <f t="shared" si="152"/>
        <v>5.6506824430794582</v>
      </c>
      <c r="AX59" s="18">
        <f t="shared" si="152"/>
        <v>5.8059275706609217</v>
      </c>
      <c r="AZ59" s="68">
        <f t="shared" si="121"/>
        <v>34.791410947719889</v>
      </c>
      <c r="BA59" s="69">
        <f t="shared" si="122"/>
        <v>48.530220138403642</v>
      </c>
      <c r="BB59" s="69">
        <f t="shared" si="123"/>
        <v>83.321631086123531</v>
      </c>
      <c r="BD59" t="str">
        <f t="shared" si="144"/>
        <v>52 Skilled metal, electrical and electronic trades</v>
      </c>
      <c r="BE59" s="18">
        <f t="shared" si="153"/>
        <v>8.6963572671723508</v>
      </c>
      <c r="BF59" s="18">
        <f t="shared" si="153"/>
        <v>8.9558728769167306</v>
      </c>
      <c r="BG59" s="18">
        <f t="shared" si="153"/>
        <v>7.5986041784193743</v>
      </c>
      <c r="BH59" s="18">
        <f t="shared" si="153"/>
        <v>7.1730302144106668</v>
      </c>
      <c r="BI59" s="18">
        <f t="shared" si="153"/>
        <v>6.1358891824243571</v>
      </c>
      <c r="BK59" s="68">
        <f t="shared" si="125"/>
        <v>-21.328154288391392</v>
      </c>
      <c r="BL59" s="69">
        <f t="shared" si="126"/>
        <v>30.726971760910811</v>
      </c>
      <c r="BM59" s="69">
        <f t="shared" si="127"/>
        <v>9.3988174725194114</v>
      </c>
      <c r="BO59" t="str">
        <f t="shared" si="145"/>
        <v>52 Skilled metal, electrical and electronic trades</v>
      </c>
      <c r="BP59" s="18">
        <f t="shared" si="154"/>
        <v>5.1252959471221047</v>
      </c>
      <c r="BQ59" s="18">
        <f t="shared" si="154"/>
        <v>5.0287800437225831</v>
      </c>
      <c r="BR59" s="18">
        <f t="shared" si="154"/>
        <v>4.6093654622322289</v>
      </c>
      <c r="BS59" s="18">
        <f t="shared" si="154"/>
        <v>4.0831550253650013</v>
      </c>
      <c r="BT59" s="18">
        <f t="shared" si="154"/>
        <v>3.8046134858657044</v>
      </c>
      <c r="BV59" s="68">
        <f t="shared" si="129"/>
        <v>-28.18407388695956</v>
      </c>
      <c r="BW59" s="69">
        <f t="shared" si="130"/>
        <v>30.511718641796737</v>
      </c>
      <c r="BX59" s="69">
        <f t="shared" si="131"/>
        <v>2.3276447548371757</v>
      </c>
      <c r="BZ59" t="str">
        <f t="shared" si="146"/>
        <v>52 Skilled metal, electrical and electronic trades</v>
      </c>
      <c r="CA59" s="18">
        <f t="shared" si="155"/>
        <v>3.6528258271355938</v>
      </c>
      <c r="CB59" s="18">
        <f t="shared" si="155"/>
        <v>3.7115647831757212</v>
      </c>
      <c r="CC59" s="18">
        <f t="shared" si="155"/>
        <v>3.3955978260775623</v>
      </c>
      <c r="CD59" s="18">
        <f t="shared" si="155"/>
        <v>3.2329111830069075</v>
      </c>
      <c r="CE59" s="18">
        <f t="shared" si="155"/>
        <v>2.7665378461840926</v>
      </c>
      <c r="CG59" s="68">
        <f t="shared" si="133"/>
        <v>-55.655002531143893</v>
      </c>
      <c r="CH59" s="69">
        <f t="shared" si="134"/>
        <v>26.200664648513662</v>
      </c>
      <c r="CI59" s="69">
        <f t="shared" si="135"/>
        <v>-29.454337882630238</v>
      </c>
      <c r="CK59" t="str">
        <f t="shared" si="147"/>
        <v>52 Skilled metal, electrical and electronic trades</v>
      </c>
      <c r="CL59" s="18">
        <f t="shared" si="156"/>
        <v>3.8173277432733332</v>
      </c>
      <c r="CM59" s="18">
        <f t="shared" si="156"/>
        <v>4.3889654568075951</v>
      </c>
      <c r="CN59" s="18">
        <f t="shared" si="156"/>
        <v>3.738209242148554</v>
      </c>
      <c r="CO59" s="18">
        <f t="shared" si="156"/>
        <v>3.7607687024959988</v>
      </c>
      <c r="CP59" s="18">
        <f t="shared" si="156"/>
        <v>3.0596836141606185</v>
      </c>
      <c r="CR59" s="68">
        <f t="shared" si="137"/>
        <v>-37.606180560271177</v>
      </c>
      <c r="CS59" s="69">
        <f t="shared" si="138"/>
        <v>27.326722442762996</v>
      </c>
      <c r="CT59" s="69">
        <f t="shared" si="139"/>
        <v>-10.279458117508181</v>
      </c>
    </row>
    <row r="60" spans="1:98" x14ac:dyDescent="0.2">
      <c r="A60" t="str">
        <f t="shared" si="103"/>
        <v>53 Skilled construction and building trades</v>
      </c>
      <c r="B60" s="18">
        <f t="shared" si="148"/>
        <v>7.49364125560254E-2</v>
      </c>
      <c r="C60" s="18">
        <f t="shared" si="148"/>
        <v>5.8424380255261261E-2</v>
      </c>
      <c r="D60" s="18">
        <f t="shared" si="148"/>
        <v>4.8675370170508221E-2</v>
      </c>
      <c r="E60" s="18">
        <f t="shared" si="148"/>
        <v>6.6963148962288332E-2</v>
      </c>
      <c r="F60" s="18">
        <f t="shared" si="148"/>
        <v>5.1386870739410437E-2</v>
      </c>
      <c r="H60" s="68">
        <f t="shared" si="105"/>
        <v>66.270542109902777</v>
      </c>
      <c r="I60" s="69">
        <f t="shared" si="106"/>
        <v>74.62545883088147</v>
      </c>
      <c r="J60" s="69">
        <f t="shared" si="107"/>
        <v>140.89600094078426</v>
      </c>
      <c r="L60" t="str">
        <f t="shared" si="140"/>
        <v>53 Skilled construction and building trades</v>
      </c>
      <c r="M60" s="18">
        <f t="shared" si="149"/>
        <v>0.282527811642174</v>
      </c>
      <c r="N60" s="18">
        <f t="shared" si="149"/>
        <v>0.30073138340867206</v>
      </c>
      <c r="O60" s="18">
        <f t="shared" si="149"/>
        <v>0.24895912066362746</v>
      </c>
      <c r="P60" s="18">
        <f t="shared" si="149"/>
        <v>0.278182969700845</v>
      </c>
      <c r="Q60" s="18">
        <f t="shared" si="149"/>
        <v>0.26351736608845322</v>
      </c>
      <c r="S60" s="68">
        <f t="shared" si="109"/>
        <v>68.99432950818661</v>
      </c>
      <c r="T60" s="69">
        <f t="shared" si="110"/>
        <v>72.653214751117019</v>
      </c>
      <c r="U60" s="69">
        <f t="shared" si="111"/>
        <v>141.64754425930363</v>
      </c>
      <c r="W60" t="str">
        <f t="shared" si="141"/>
        <v>53 Skilled construction and building trades</v>
      </c>
      <c r="X60" s="18">
        <f t="shared" si="150"/>
        <v>0.54244460256573135</v>
      </c>
      <c r="Y60" s="18">
        <f t="shared" si="150"/>
        <v>0.60950100685540576</v>
      </c>
      <c r="Z60" s="18">
        <f t="shared" si="150"/>
        <v>0.53884504337722305</v>
      </c>
      <c r="AA60" s="18">
        <f t="shared" si="150"/>
        <v>0.61828349572986596</v>
      </c>
      <c r="AB60" s="18">
        <f t="shared" si="150"/>
        <v>0.67976855611059572</v>
      </c>
      <c r="AD60" s="68">
        <f t="shared" si="113"/>
        <v>74.623309160636424</v>
      </c>
      <c r="AE60" s="69">
        <f t="shared" si="114"/>
        <v>70.131219661629146</v>
      </c>
      <c r="AF60" s="69">
        <f t="shared" si="115"/>
        <v>144.75452882226557</v>
      </c>
      <c r="AH60" t="str">
        <f t="shared" si="142"/>
        <v>53 Skilled construction and building trades</v>
      </c>
      <c r="AI60" s="18">
        <f t="shared" si="151"/>
        <v>0.96642402485741918</v>
      </c>
      <c r="AJ60" s="18">
        <f t="shared" si="151"/>
        <v>1.3644757367047826</v>
      </c>
      <c r="AK60" s="18">
        <f t="shared" si="151"/>
        <v>1.2428152580778535</v>
      </c>
      <c r="AL60" s="18">
        <f t="shared" si="151"/>
        <v>1.5081338388355707</v>
      </c>
      <c r="AM60" s="18">
        <f t="shared" si="151"/>
        <v>1.841429519469916</v>
      </c>
      <c r="AO60" s="68">
        <f t="shared" si="117"/>
        <v>78.04273704155861</v>
      </c>
      <c r="AP60" s="69">
        <f t="shared" si="118"/>
        <v>72.211246902674517</v>
      </c>
      <c r="AQ60" s="69">
        <f t="shared" si="119"/>
        <v>150.25398394423314</v>
      </c>
      <c r="AS60" t="str">
        <f t="shared" si="143"/>
        <v>53 Skilled construction and building trades</v>
      </c>
      <c r="AT60" s="18">
        <f t="shared" si="152"/>
        <v>1.8279842834993323</v>
      </c>
      <c r="AU60" s="18">
        <f t="shared" si="152"/>
        <v>2.0424957907884873</v>
      </c>
      <c r="AV60" s="18">
        <f t="shared" si="152"/>
        <v>1.7882252160585557</v>
      </c>
      <c r="AW60" s="18">
        <f t="shared" si="152"/>
        <v>2.0946277421096142</v>
      </c>
      <c r="AX60" s="18">
        <f t="shared" si="152"/>
        <v>2.1576915619036763</v>
      </c>
      <c r="AZ60" s="68">
        <f t="shared" si="121"/>
        <v>59.603658074056717</v>
      </c>
      <c r="BA60" s="69">
        <f t="shared" si="122"/>
        <v>67.579748451520615</v>
      </c>
      <c r="BB60" s="69">
        <f t="shared" si="123"/>
        <v>127.18340652557735</v>
      </c>
      <c r="BD60" t="str">
        <f t="shared" si="144"/>
        <v>53 Skilled construction and building trades</v>
      </c>
      <c r="BE60" s="18">
        <f t="shared" si="153"/>
        <v>5.6647475082921641</v>
      </c>
      <c r="BF60" s="18">
        <f t="shared" si="153"/>
        <v>5.6843427321602791</v>
      </c>
      <c r="BG60" s="18">
        <f t="shared" si="153"/>
        <v>4.8417939096712006</v>
      </c>
      <c r="BH60" s="18">
        <f t="shared" si="153"/>
        <v>4.9184052165383578</v>
      </c>
      <c r="BI60" s="18">
        <f t="shared" si="153"/>
        <v>4.3792278578967077</v>
      </c>
      <c r="BK60" s="68">
        <f t="shared" si="125"/>
        <v>-11.881540347293928</v>
      </c>
      <c r="BL60" s="69">
        <f t="shared" si="126"/>
        <v>36.144860881391203</v>
      </c>
      <c r="BM60" s="69">
        <f t="shared" si="127"/>
        <v>24.263320534097272</v>
      </c>
      <c r="BO60" t="str">
        <f t="shared" si="145"/>
        <v>53 Skilled construction and building trades</v>
      </c>
      <c r="BP60" s="18">
        <f t="shared" si="154"/>
        <v>5.0203644818407529</v>
      </c>
      <c r="BQ60" s="18">
        <f t="shared" si="154"/>
        <v>5.4129590883059722</v>
      </c>
      <c r="BR60" s="18">
        <f t="shared" si="154"/>
        <v>4.9752657776648652</v>
      </c>
      <c r="BS60" s="18">
        <f t="shared" si="154"/>
        <v>5.2893169211814524</v>
      </c>
      <c r="BT60" s="18">
        <f t="shared" si="154"/>
        <v>5.8680534536785141</v>
      </c>
      <c r="BV60" s="68">
        <f t="shared" si="129"/>
        <v>2.619322101208704</v>
      </c>
      <c r="BW60" s="69">
        <f t="shared" si="130"/>
        <v>45.77350136537698</v>
      </c>
      <c r="BX60" s="69">
        <f t="shared" si="131"/>
        <v>48.392823466585682</v>
      </c>
      <c r="BZ60" t="str">
        <f t="shared" si="146"/>
        <v>53 Skilled construction and building trades</v>
      </c>
      <c r="CA60" s="18">
        <f t="shared" si="155"/>
        <v>3.6937141980224526</v>
      </c>
      <c r="CB60" s="18">
        <f t="shared" si="155"/>
        <v>3.9957434156158467</v>
      </c>
      <c r="CC60" s="18">
        <f t="shared" si="155"/>
        <v>3.7161494970960662</v>
      </c>
      <c r="CD60" s="18">
        <f t="shared" si="155"/>
        <v>3.976026657263569</v>
      </c>
      <c r="CE60" s="18">
        <f t="shared" si="155"/>
        <v>5.1419293501883381</v>
      </c>
      <c r="CG60" s="68">
        <f t="shared" si="133"/>
        <v>-24.689211645226518</v>
      </c>
      <c r="CH60" s="69">
        <f t="shared" si="134"/>
        <v>35.442730136548143</v>
      </c>
      <c r="CI60" s="69">
        <f t="shared" si="135"/>
        <v>10.753518491321628</v>
      </c>
      <c r="CK60" t="str">
        <f t="shared" si="147"/>
        <v>53 Skilled construction and building trades</v>
      </c>
      <c r="CL60" s="18">
        <f t="shared" si="156"/>
        <v>5.2485171830193451</v>
      </c>
      <c r="CM60" s="18">
        <f t="shared" si="156"/>
        <v>5.5882949796603487</v>
      </c>
      <c r="CN60" s="18">
        <f t="shared" si="156"/>
        <v>4.6167077419452056</v>
      </c>
      <c r="CO60" s="18">
        <f t="shared" si="156"/>
        <v>3.9273794739955123</v>
      </c>
      <c r="CP60" s="18">
        <f t="shared" si="156"/>
        <v>0.98232982975493477</v>
      </c>
      <c r="CR60" s="68">
        <f t="shared" si="137"/>
        <v>-83.779897007809652</v>
      </c>
      <c r="CS60" s="69">
        <f t="shared" si="138"/>
        <v>15.220557326713926</v>
      </c>
      <c r="CT60" s="69">
        <f t="shared" si="139"/>
        <v>-68.559339681095722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0.7196127415274679</v>
      </c>
      <c r="C61" s="18">
        <f t="shared" si="148"/>
        <v>0.59961076381783929</v>
      </c>
      <c r="D61" s="18">
        <f t="shared" si="148"/>
        <v>0.49934253196488249</v>
      </c>
      <c r="E61" s="18">
        <f t="shared" si="148"/>
        <v>0.52798640765214766</v>
      </c>
      <c r="F61" s="18">
        <f t="shared" si="148"/>
        <v>0.55414596330286026</v>
      </c>
      <c r="H61" s="68">
        <f t="shared" si="105"/>
        <v>74.782528968795276</v>
      </c>
      <c r="I61" s="69">
        <f t="shared" si="106"/>
        <v>73.988697855014863</v>
      </c>
      <c r="J61" s="69">
        <f t="shared" si="107"/>
        <v>148.77122682381014</v>
      </c>
      <c r="L61" t="str">
        <f t="shared" si="140"/>
        <v>54 Textiles, printing and other skilled trades</v>
      </c>
      <c r="M61" s="18">
        <f t="shared" si="149"/>
        <v>0.77285438878644142</v>
      </c>
      <c r="N61" s="18">
        <f t="shared" si="149"/>
        <v>0.82537381624600314</v>
      </c>
      <c r="O61" s="18">
        <f t="shared" si="149"/>
        <v>0.72756765739837459</v>
      </c>
      <c r="P61" s="18">
        <f t="shared" si="149"/>
        <v>0.73268575358867105</v>
      </c>
      <c r="Q61" s="18">
        <f t="shared" si="149"/>
        <v>0.78865289090282986</v>
      </c>
      <c r="S61" s="68">
        <f t="shared" si="109"/>
        <v>73.062688963408647</v>
      </c>
      <c r="T61" s="69">
        <f t="shared" si="110"/>
        <v>77.313254053065322</v>
      </c>
      <c r="U61" s="69">
        <f t="shared" si="111"/>
        <v>150.37594301647394</v>
      </c>
      <c r="W61" t="str">
        <f t="shared" si="141"/>
        <v>54 Textiles, printing and other skilled trades</v>
      </c>
      <c r="X61" s="18">
        <f t="shared" si="150"/>
        <v>1.0545326200011054</v>
      </c>
      <c r="Y61" s="18">
        <f t="shared" si="150"/>
        <v>0.97509387043869622</v>
      </c>
      <c r="Z61" s="18">
        <f t="shared" si="150"/>
        <v>0.92117866953722227</v>
      </c>
      <c r="AA61" s="18">
        <f t="shared" si="150"/>
        <v>0.98449856509693168</v>
      </c>
      <c r="AB61" s="18">
        <f t="shared" si="150"/>
        <v>1.0257870586534048</v>
      </c>
      <c r="AD61" s="68">
        <f t="shared" si="113"/>
        <v>54.141072790618047</v>
      </c>
      <c r="AE61" s="69">
        <f t="shared" si="114"/>
        <v>72.651934427407213</v>
      </c>
      <c r="AF61" s="69">
        <f t="shared" si="115"/>
        <v>126.79300721802524</v>
      </c>
      <c r="AH61" t="str">
        <f t="shared" si="142"/>
        <v>54 Textiles, printing and other skilled trades</v>
      </c>
      <c r="AI61" s="18">
        <f t="shared" si="151"/>
        <v>1.377516818030512</v>
      </c>
      <c r="AJ61" s="18">
        <f t="shared" si="151"/>
        <v>1.2132000269990955</v>
      </c>
      <c r="AK61" s="18">
        <f t="shared" si="151"/>
        <v>1.3042283073660117</v>
      </c>
      <c r="AL61" s="18">
        <f t="shared" si="151"/>
        <v>1.3978607786140169</v>
      </c>
      <c r="AM61" s="18">
        <f t="shared" si="151"/>
        <v>1.5453926881945079</v>
      </c>
      <c r="AO61" s="68">
        <f t="shared" si="117"/>
        <v>42.383927620308818</v>
      </c>
      <c r="AP61" s="69">
        <f t="shared" si="118"/>
        <v>68.341349515145339</v>
      </c>
      <c r="AQ61" s="69">
        <f t="shared" si="119"/>
        <v>110.72527713545416</v>
      </c>
      <c r="AS61" t="str">
        <f t="shared" si="143"/>
        <v>54 Textiles, printing and other skilled trades</v>
      </c>
      <c r="AT61" s="18">
        <f t="shared" si="152"/>
        <v>1.560580955347558</v>
      </c>
      <c r="AU61" s="18">
        <f t="shared" si="152"/>
        <v>1.3554931362443876</v>
      </c>
      <c r="AV61" s="18">
        <f t="shared" si="152"/>
        <v>1.2819694917963491</v>
      </c>
      <c r="AW61" s="18">
        <f t="shared" si="152"/>
        <v>1.3885003106674678</v>
      </c>
      <c r="AX61" s="18">
        <f t="shared" si="152"/>
        <v>1.4504781444290991</v>
      </c>
      <c r="AZ61" s="68">
        <f t="shared" si="121"/>
        <v>49.661189213832543</v>
      </c>
      <c r="BA61" s="69">
        <f t="shared" si="122"/>
        <v>66.757506538475752</v>
      </c>
      <c r="BB61" s="69">
        <f t="shared" si="123"/>
        <v>116.4186957523083</v>
      </c>
      <c r="BD61" t="str">
        <f t="shared" si="144"/>
        <v>54 Textiles, printing and other skilled trades</v>
      </c>
      <c r="BE61" s="18">
        <f t="shared" si="153"/>
        <v>2.993597894908385</v>
      </c>
      <c r="BF61" s="18">
        <f t="shared" si="153"/>
        <v>2.6806278405972188</v>
      </c>
      <c r="BG61" s="18">
        <f t="shared" si="153"/>
        <v>2.5193595390010057</v>
      </c>
      <c r="BH61" s="18">
        <f t="shared" si="153"/>
        <v>2.5980847876568696</v>
      </c>
      <c r="BI61" s="18">
        <f t="shared" si="153"/>
        <v>2.5060444532031658</v>
      </c>
      <c r="BK61" s="68">
        <f t="shared" si="125"/>
        <v>-3.0887324308375939</v>
      </c>
      <c r="BL61" s="69">
        <f t="shared" si="126"/>
        <v>41.465627642305243</v>
      </c>
      <c r="BM61" s="69">
        <f t="shared" si="127"/>
        <v>38.376895211467641</v>
      </c>
      <c r="BO61" t="str">
        <f t="shared" si="145"/>
        <v>54 Textiles, printing and other skilled trades</v>
      </c>
      <c r="BP61" s="18">
        <f t="shared" si="154"/>
        <v>3.4992813319119715</v>
      </c>
      <c r="BQ61" s="18">
        <f t="shared" si="154"/>
        <v>2.8993190631251666</v>
      </c>
      <c r="BR61" s="18">
        <f t="shared" si="154"/>
        <v>3.036261547740009</v>
      </c>
      <c r="BS61" s="18">
        <f t="shared" si="154"/>
        <v>2.9020319408031239</v>
      </c>
      <c r="BT61" s="18">
        <f t="shared" si="154"/>
        <v>3.1218064839382005</v>
      </c>
      <c r="BV61" s="68">
        <f t="shared" si="129"/>
        <v>-10.542210106821386</v>
      </c>
      <c r="BW61" s="69">
        <f t="shared" si="130"/>
        <v>34.901063196919516</v>
      </c>
      <c r="BX61" s="69">
        <f t="shared" si="131"/>
        <v>24.358853090098123</v>
      </c>
      <c r="BZ61" t="str">
        <f t="shared" si="146"/>
        <v>54 Textiles, printing and other skilled trades</v>
      </c>
      <c r="CA61" s="18">
        <f t="shared" si="155"/>
        <v>4.2692413950296526</v>
      </c>
      <c r="CB61" s="18">
        <f t="shared" si="155"/>
        <v>3.7486153396867872</v>
      </c>
      <c r="CC61" s="18">
        <f t="shared" si="155"/>
        <v>4.0182004634561608</v>
      </c>
      <c r="CD61" s="18">
        <f t="shared" si="155"/>
        <v>4.1411928579815784</v>
      </c>
      <c r="CE61" s="18">
        <f t="shared" si="155"/>
        <v>4.5012139088786576</v>
      </c>
      <c r="CG61" s="68">
        <f t="shared" si="133"/>
        <v>-39.029140348051868</v>
      </c>
      <c r="CH61" s="69">
        <f t="shared" si="134"/>
        <v>31.317159867655654</v>
      </c>
      <c r="CI61" s="69">
        <f t="shared" si="135"/>
        <v>-7.7119804803962175</v>
      </c>
      <c r="CK61" t="str">
        <f t="shared" si="147"/>
        <v>54 Textiles, printing and other skilled trades</v>
      </c>
      <c r="CL61" s="18">
        <f t="shared" si="156"/>
        <v>5.2117111359984234</v>
      </c>
      <c r="CM61" s="18">
        <f t="shared" si="156"/>
        <v>4.3620529818358511</v>
      </c>
      <c r="CN61" s="18">
        <f t="shared" si="156"/>
        <v>4.6653406157360555</v>
      </c>
      <c r="CO61" s="18">
        <f t="shared" si="156"/>
        <v>3.4450917618446755</v>
      </c>
      <c r="CP61" s="18">
        <f t="shared" si="156"/>
        <v>3.3247938678803011</v>
      </c>
      <c r="CR61" s="68">
        <f t="shared" si="137"/>
        <v>-45.673712721297001</v>
      </c>
      <c r="CS61" s="69">
        <f t="shared" si="138"/>
        <v>20.925083267479224</v>
      </c>
      <c r="CT61" s="69">
        <f t="shared" si="139"/>
        <v>-24.748629453817774</v>
      </c>
    </row>
    <row r="62" spans="1:98" x14ac:dyDescent="0.2">
      <c r="A62" t="str">
        <f t="shared" si="103"/>
        <v>61 Caring personal service occupations</v>
      </c>
      <c r="B62" s="18">
        <f t="shared" si="148"/>
        <v>0.44039048591916391</v>
      </c>
      <c r="C62" s="18">
        <f t="shared" si="148"/>
        <v>0.47295837217173897</v>
      </c>
      <c r="D62" s="18">
        <f t="shared" si="148"/>
        <v>0.44155757137616275</v>
      </c>
      <c r="E62" s="18">
        <f t="shared" si="148"/>
        <v>0.4708630959264411</v>
      </c>
      <c r="F62" s="18">
        <f t="shared" si="148"/>
        <v>0.49507031904053816</v>
      </c>
      <c r="H62" s="68">
        <f t="shared" si="105"/>
        <v>76.584247069780204</v>
      </c>
      <c r="I62" s="69">
        <f t="shared" si="106"/>
        <v>80.672501726622627</v>
      </c>
      <c r="J62" s="69">
        <f t="shared" si="107"/>
        <v>157.2567487964028</v>
      </c>
      <c r="L62" t="str">
        <f t="shared" si="140"/>
        <v>61 Caring personal service occupations</v>
      </c>
      <c r="M62" s="18">
        <f t="shared" si="149"/>
        <v>3.1674810959620747</v>
      </c>
      <c r="N62" s="18">
        <f t="shared" si="149"/>
        <v>3.0079987424142032</v>
      </c>
      <c r="O62" s="18">
        <f t="shared" si="149"/>
        <v>2.9135164648567846</v>
      </c>
      <c r="P62" s="18">
        <f t="shared" si="149"/>
        <v>3.3154367207421229</v>
      </c>
      <c r="Q62" s="18">
        <f t="shared" si="149"/>
        <v>3.7001635767622671</v>
      </c>
      <c r="S62" s="68">
        <f t="shared" si="109"/>
        <v>102.76564796262821</v>
      </c>
      <c r="T62" s="69">
        <f t="shared" si="110"/>
        <v>92.521039182653837</v>
      </c>
      <c r="U62" s="69">
        <f t="shared" si="111"/>
        <v>195.28668714528203</v>
      </c>
      <c r="W62" t="str">
        <f t="shared" si="141"/>
        <v>61 Caring personal service occupations</v>
      </c>
      <c r="X62" s="18">
        <f t="shared" si="150"/>
        <v>5.1589184081860635</v>
      </c>
      <c r="Y62" s="18">
        <f t="shared" si="150"/>
        <v>4.6237327805885888</v>
      </c>
      <c r="Z62" s="18">
        <f t="shared" si="150"/>
        <v>4.4611517874192108</v>
      </c>
      <c r="AA62" s="18">
        <f t="shared" si="150"/>
        <v>4.9834853054675641</v>
      </c>
      <c r="AB62" s="18">
        <f t="shared" si="150"/>
        <v>5.2597460254002959</v>
      </c>
      <c r="AD62" s="68">
        <f t="shared" si="113"/>
        <v>63.200997426922754</v>
      </c>
      <c r="AE62" s="69">
        <f t="shared" si="114"/>
        <v>87.879376098585169</v>
      </c>
      <c r="AF62" s="69">
        <f t="shared" si="115"/>
        <v>151.08037352550795</v>
      </c>
      <c r="AH62" t="str">
        <f t="shared" si="142"/>
        <v>61 Caring personal service occupations</v>
      </c>
      <c r="AI62" s="18">
        <f t="shared" si="151"/>
        <v>14.122403435029318</v>
      </c>
      <c r="AJ62" s="18">
        <f t="shared" si="151"/>
        <v>12.58654626027535</v>
      </c>
      <c r="AK62" s="18">
        <f t="shared" si="151"/>
        <v>12.403776743257191</v>
      </c>
      <c r="AL62" s="18">
        <f t="shared" si="151"/>
        <v>13.305224106498956</v>
      </c>
      <c r="AM62" s="18">
        <f t="shared" si="151"/>
        <v>12.569821986035775</v>
      </c>
      <c r="AO62" s="68">
        <f t="shared" si="117"/>
        <v>21.772977189049776</v>
      </c>
      <c r="AP62" s="69">
        <f t="shared" si="118"/>
        <v>66.996075574908104</v>
      </c>
      <c r="AQ62" s="69">
        <f t="shared" si="119"/>
        <v>88.769052763957887</v>
      </c>
      <c r="AS62" t="str">
        <f t="shared" si="143"/>
        <v>61 Caring personal service occupations</v>
      </c>
      <c r="AT62" s="18">
        <f t="shared" si="152"/>
        <v>8.2072241579978478</v>
      </c>
      <c r="AU62" s="18">
        <f t="shared" si="152"/>
        <v>7.0742252285340053</v>
      </c>
      <c r="AV62" s="18">
        <f t="shared" si="152"/>
        <v>6.9865195640018403</v>
      </c>
      <c r="AW62" s="18">
        <f t="shared" si="152"/>
        <v>7.5252871246334383</v>
      </c>
      <c r="AX62" s="18">
        <f t="shared" si="152"/>
        <v>7.3816122636344961</v>
      </c>
      <c r="AZ62" s="68">
        <f t="shared" si="121"/>
        <v>39.754577665426496</v>
      </c>
      <c r="BA62" s="69">
        <f t="shared" si="122"/>
        <v>73.878554185917395</v>
      </c>
      <c r="BB62" s="69">
        <f t="shared" si="123"/>
        <v>113.63313185134389</v>
      </c>
      <c r="BD62" t="str">
        <f t="shared" si="144"/>
        <v>61 Caring personal service occupations</v>
      </c>
      <c r="BE62" s="18">
        <f t="shared" si="153"/>
        <v>11.950143250629724</v>
      </c>
      <c r="BF62" s="18">
        <f t="shared" si="153"/>
        <v>11.633325318999157</v>
      </c>
      <c r="BG62" s="18">
        <f t="shared" si="153"/>
        <v>12.600128048485818</v>
      </c>
      <c r="BH62" s="18">
        <f t="shared" si="153"/>
        <v>14.17185677958658</v>
      </c>
      <c r="BI62" s="18">
        <f t="shared" si="153"/>
        <v>17.110634190135247</v>
      </c>
      <c r="BK62" s="68">
        <f t="shared" si="125"/>
        <v>32.302119543099053</v>
      </c>
      <c r="BL62" s="69">
        <f t="shared" si="126"/>
        <v>65.188396004520513</v>
      </c>
      <c r="BM62" s="69">
        <f t="shared" si="127"/>
        <v>97.490515547619566</v>
      </c>
      <c r="BO62" t="str">
        <f t="shared" si="145"/>
        <v>61 Caring personal service occupations</v>
      </c>
      <c r="BP62" s="18">
        <f t="shared" si="154"/>
        <v>9.4225453449922441</v>
      </c>
      <c r="BQ62" s="18">
        <f t="shared" si="154"/>
        <v>8.8459464428675894</v>
      </c>
      <c r="BR62" s="18">
        <f t="shared" si="154"/>
        <v>8.8551378987294029</v>
      </c>
      <c r="BS62" s="18">
        <f t="shared" si="154"/>
        <v>9.5051466171200474</v>
      </c>
      <c r="BT62" s="18">
        <f t="shared" si="154"/>
        <v>9.480119416455894</v>
      </c>
      <c r="BV62" s="68">
        <f t="shared" si="129"/>
        <v>-6.8527913341682396</v>
      </c>
      <c r="BW62" s="69">
        <f t="shared" si="130"/>
        <v>49.140861246058058</v>
      </c>
      <c r="BX62" s="69">
        <f t="shared" si="131"/>
        <v>42.288069911889821</v>
      </c>
      <c r="BZ62" t="str">
        <f t="shared" si="146"/>
        <v>61 Caring personal service occupations</v>
      </c>
      <c r="CA62" s="18">
        <f t="shared" si="155"/>
        <v>4.265886295086033</v>
      </c>
      <c r="CB62" s="18">
        <f t="shared" si="155"/>
        <v>2.3778179282913512</v>
      </c>
      <c r="CC62" s="18">
        <f t="shared" si="155"/>
        <v>2.2308343304830247</v>
      </c>
      <c r="CD62" s="18">
        <f t="shared" si="155"/>
        <v>1.9738456431473448</v>
      </c>
      <c r="CE62" s="18">
        <f t="shared" si="155"/>
        <v>2.7549323281856828</v>
      </c>
      <c r="CG62" s="68">
        <f t="shared" si="133"/>
        <v>-32.784740188028415</v>
      </c>
      <c r="CH62" s="69">
        <f t="shared" si="134"/>
        <v>24.243082428829251</v>
      </c>
      <c r="CI62" s="69">
        <f t="shared" si="135"/>
        <v>-8.5416577591991629</v>
      </c>
      <c r="CK62" t="str">
        <f t="shared" si="147"/>
        <v>61 Caring personal service occupations</v>
      </c>
      <c r="CL62" s="18">
        <f t="shared" si="156"/>
        <v>1.7134575860562544</v>
      </c>
      <c r="CM62" s="18">
        <f t="shared" si="156"/>
        <v>1.6488657885467188</v>
      </c>
      <c r="CN62" s="18">
        <f t="shared" si="156"/>
        <v>1.7014651298011705</v>
      </c>
      <c r="CO62" s="18">
        <f t="shared" si="156"/>
        <v>2.300249500490553</v>
      </c>
      <c r="CP62" s="18">
        <f t="shared" si="156"/>
        <v>3.3254070722050422</v>
      </c>
      <c r="CR62" s="68">
        <f t="shared" si="137"/>
        <v>48.987701812907893</v>
      </c>
      <c r="CS62" s="69">
        <f t="shared" si="138"/>
        <v>34.0396167675462</v>
      </c>
      <c r="CT62" s="69">
        <f t="shared" si="139"/>
        <v>83.027318580454079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0.17140716545448723</v>
      </c>
      <c r="C63" s="18">
        <f t="shared" si="148"/>
        <v>0.3338087493102333</v>
      </c>
      <c r="D63" s="18">
        <f t="shared" si="148"/>
        <v>0.2322814991443419</v>
      </c>
      <c r="E63" s="18">
        <f t="shared" si="148"/>
        <v>0.23510218060610547</v>
      </c>
      <c r="F63" s="18">
        <f t="shared" si="148"/>
        <v>0.2233492679021005</v>
      </c>
      <c r="H63" s="68">
        <f t="shared" si="105"/>
        <v>51.440598409192098</v>
      </c>
      <c r="I63" s="69">
        <f t="shared" si="106"/>
        <v>73.928532254963102</v>
      </c>
      <c r="J63" s="69">
        <f t="shared" si="107"/>
        <v>125.36913066415521</v>
      </c>
      <c r="L63" t="str">
        <f t="shared" si="140"/>
        <v>62 Leisure, travel and related personal service occupations</v>
      </c>
      <c r="M63" s="18">
        <f t="shared" si="149"/>
        <v>0.60284791626142287</v>
      </c>
      <c r="N63" s="18">
        <f t="shared" si="149"/>
        <v>0.62044809128663236</v>
      </c>
      <c r="O63" s="18">
        <f t="shared" si="149"/>
        <v>0.5132728042293353</v>
      </c>
      <c r="P63" s="18">
        <f t="shared" si="149"/>
        <v>0.5430859039296928</v>
      </c>
      <c r="Q63" s="18">
        <f t="shared" si="149"/>
        <v>0.58112922860284255</v>
      </c>
      <c r="S63" s="68">
        <f t="shared" si="109"/>
        <v>80.765438229027524</v>
      </c>
      <c r="T63" s="69">
        <f t="shared" si="110"/>
        <v>81.609870273791117</v>
      </c>
      <c r="U63" s="69">
        <f t="shared" si="111"/>
        <v>162.37530850281863</v>
      </c>
      <c r="W63" t="str">
        <f t="shared" si="141"/>
        <v>62 Leisure, travel and related personal service occupations</v>
      </c>
      <c r="X63" s="18">
        <f t="shared" si="150"/>
        <v>1.1456673792048002</v>
      </c>
      <c r="Y63" s="18">
        <f t="shared" si="150"/>
        <v>1.2417516930981369</v>
      </c>
      <c r="Z63" s="18">
        <f t="shared" si="150"/>
        <v>1.0289314294243961</v>
      </c>
      <c r="AA63" s="18">
        <f t="shared" si="150"/>
        <v>1.1052021063626376</v>
      </c>
      <c r="AB63" s="18">
        <f t="shared" si="150"/>
        <v>1.2070606821826766</v>
      </c>
      <c r="AD63" s="68">
        <f t="shared" si="113"/>
        <v>62.385671353556461</v>
      </c>
      <c r="AE63" s="69">
        <f t="shared" si="114"/>
        <v>82.017978478735557</v>
      </c>
      <c r="AF63" s="69">
        <f t="shared" si="115"/>
        <v>144.40364983229202</v>
      </c>
      <c r="AH63" t="str">
        <f t="shared" si="142"/>
        <v>62 Leisure, travel and related personal service occupations</v>
      </c>
      <c r="AI63" s="18">
        <f t="shared" si="151"/>
        <v>2.4402578839355025</v>
      </c>
      <c r="AJ63" s="18">
        <f t="shared" si="151"/>
        <v>2.8381556887249695</v>
      </c>
      <c r="AK63" s="18">
        <f t="shared" si="151"/>
        <v>2.3865176364450233</v>
      </c>
      <c r="AL63" s="18">
        <f t="shared" si="151"/>
        <v>2.728305351785778</v>
      </c>
      <c r="AM63" s="18">
        <f t="shared" si="151"/>
        <v>3.256886726561977</v>
      </c>
      <c r="AO63" s="68">
        <f t="shared" si="117"/>
        <v>63.988632241958086</v>
      </c>
      <c r="AP63" s="69">
        <f t="shared" si="118"/>
        <v>83.004178959853931</v>
      </c>
      <c r="AQ63" s="69">
        <f t="shared" si="119"/>
        <v>146.99281120181206</v>
      </c>
      <c r="AS63" t="str">
        <f t="shared" si="143"/>
        <v>62 Leisure, travel and related personal service occupations</v>
      </c>
      <c r="AT63" s="18">
        <f t="shared" si="152"/>
        <v>3.2921769353066836</v>
      </c>
      <c r="AU63" s="18">
        <f t="shared" si="152"/>
        <v>3.3967877121026189</v>
      </c>
      <c r="AV63" s="18">
        <f t="shared" si="152"/>
        <v>3.1263082340889756</v>
      </c>
      <c r="AW63" s="18">
        <f t="shared" si="152"/>
        <v>3.5121738810590988</v>
      </c>
      <c r="AX63" s="18">
        <f t="shared" si="152"/>
        <v>4.1175653744820986</v>
      </c>
      <c r="AZ63" s="68">
        <f t="shared" si="121"/>
        <v>74.214541079660066</v>
      </c>
      <c r="BA63" s="69">
        <f t="shared" si="122"/>
        <v>85.295657134306197</v>
      </c>
      <c r="BB63" s="69">
        <f t="shared" si="123"/>
        <v>159.51019821396628</v>
      </c>
      <c r="BD63" t="str">
        <f t="shared" si="144"/>
        <v>62 Leisure, travel and related personal service occupations</v>
      </c>
      <c r="BE63" s="18">
        <f t="shared" si="153"/>
        <v>2.7237672765158134</v>
      </c>
      <c r="BF63" s="18">
        <f t="shared" si="153"/>
        <v>2.5514352853959426</v>
      </c>
      <c r="BG63" s="18">
        <f t="shared" si="153"/>
        <v>2.3063625853464216</v>
      </c>
      <c r="BH63" s="18">
        <f t="shared" si="153"/>
        <v>2.1118085584684172</v>
      </c>
      <c r="BI63" s="18">
        <f t="shared" si="153"/>
        <v>1.8988354560457892</v>
      </c>
      <c r="BK63" s="68">
        <f t="shared" si="125"/>
        <v>-19.788728225951328</v>
      </c>
      <c r="BL63" s="69">
        <f t="shared" si="126"/>
        <v>39.908194868995004</v>
      </c>
      <c r="BM63" s="69">
        <f t="shared" si="127"/>
        <v>20.119466643043676</v>
      </c>
      <c r="BO63" t="str">
        <f t="shared" si="145"/>
        <v>62 Leisure, travel and related personal service occupations</v>
      </c>
      <c r="BP63" s="18">
        <f t="shared" si="154"/>
        <v>2.7686238157768424</v>
      </c>
      <c r="BQ63" s="18">
        <f t="shared" si="154"/>
        <v>2.7692911947596608</v>
      </c>
      <c r="BR63" s="18">
        <f t="shared" si="154"/>
        <v>2.4008850610979957</v>
      </c>
      <c r="BS63" s="18">
        <f t="shared" si="154"/>
        <v>2.2990570582607965</v>
      </c>
      <c r="BT63" s="18">
        <f t="shared" si="154"/>
        <v>2.2567230275701236</v>
      </c>
      <c r="BV63" s="68">
        <f t="shared" si="129"/>
        <v>-18.2179002482989</v>
      </c>
      <c r="BW63" s="69">
        <f t="shared" si="130"/>
        <v>41.58029225557123</v>
      </c>
      <c r="BX63" s="69">
        <f t="shared" si="131"/>
        <v>23.36239200727233</v>
      </c>
      <c r="BZ63" t="str">
        <f t="shared" si="146"/>
        <v>62 Leisure, travel and related personal service occupations</v>
      </c>
      <c r="CA63" s="18">
        <f t="shared" si="155"/>
        <v>2.8195512203111188</v>
      </c>
      <c r="CB63" s="18">
        <f t="shared" si="155"/>
        <v>2.8619675960250199</v>
      </c>
      <c r="CC63" s="18">
        <f t="shared" si="155"/>
        <v>2.6412902139930199</v>
      </c>
      <c r="CD63" s="18">
        <f t="shared" si="155"/>
        <v>2.8173706433887333</v>
      </c>
      <c r="CE63" s="18">
        <f t="shared" si="155"/>
        <v>3.246905047562239</v>
      </c>
      <c r="CG63" s="68">
        <f t="shared" si="133"/>
        <v>-33.092048782444287</v>
      </c>
      <c r="CH63" s="69">
        <f t="shared" si="134"/>
        <v>36.872399889295778</v>
      </c>
      <c r="CI63" s="69">
        <f t="shared" si="135"/>
        <v>3.7803511068514881</v>
      </c>
      <c r="CK63" t="str">
        <f t="shared" si="147"/>
        <v>62 Leisure, travel and related personal service occupations</v>
      </c>
      <c r="CL63" s="18">
        <f t="shared" si="156"/>
        <v>2.9013983853807419</v>
      </c>
      <c r="CM63" s="18">
        <f t="shared" si="156"/>
        <v>2.6618465840313741</v>
      </c>
      <c r="CN63" s="18">
        <f t="shared" si="156"/>
        <v>2.767829673267328</v>
      </c>
      <c r="CO63" s="18">
        <f t="shared" si="156"/>
        <v>2.5854730777604167</v>
      </c>
      <c r="CP63" s="18">
        <f t="shared" si="156"/>
        <v>2.0437427711701521</v>
      </c>
      <c r="CR63" s="68">
        <f t="shared" si="137"/>
        <v>-43.712037183979355</v>
      </c>
      <c r="CS63" s="69">
        <f t="shared" si="138"/>
        <v>23.839807605272505</v>
      </c>
      <c r="CT63" s="69">
        <f t="shared" si="139"/>
        <v>-19.87222957870685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1.213886091821469E-2</v>
      </c>
      <c r="C64" s="18">
        <f t="shared" si="148"/>
        <v>1.3305016753304078E-2</v>
      </c>
      <c r="D64" s="18">
        <f t="shared" si="148"/>
        <v>1.3057172508615589E-2</v>
      </c>
      <c r="E64" s="18">
        <f t="shared" si="148"/>
        <v>1.2942506040109009E-2</v>
      </c>
      <c r="F64" s="18">
        <f t="shared" si="148"/>
        <v>1.3243312654181055E-2</v>
      </c>
      <c r="H64" s="68">
        <f t="shared" si="105"/>
        <v>59.742285700599041</v>
      </c>
      <c r="I64" s="69">
        <f t="shared" si="106"/>
        <v>72.273294340661707</v>
      </c>
      <c r="J64" s="69">
        <f t="shared" si="107"/>
        <v>132.01558004126076</v>
      </c>
      <c r="L64" t="str">
        <f t="shared" si="140"/>
        <v>63 Community and civil enforcement occupations</v>
      </c>
      <c r="M64" s="18">
        <f t="shared" si="149"/>
        <v>3.4534244612277692E-2</v>
      </c>
      <c r="N64" s="18">
        <f t="shared" si="149"/>
        <v>3.0627521784617143E-2</v>
      </c>
      <c r="O64" s="18">
        <f t="shared" si="149"/>
        <v>3.8981087043209857E-2</v>
      </c>
      <c r="P64" s="18">
        <f t="shared" si="149"/>
        <v>3.0454371799752526E-2</v>
      </c>
      <c r="Q64" s="18">
        <f t="shared" si="149"/>
        <v>3.2499467328684459E-2</v>
      </c>
      <c r="S64" s="68">
        <f t="shared" si="109"/>
        <v>33.110780451734556</v>
      </c>
      <c r="T64" s="69">
        <f t="shared" si="110"/>
        <v>58.074448484279849</v>
      </c>
      <c r="U64" s="69">
        <f t="shared" si="111"/>
        <v>91.185228936014397</v>
      </c>
      <c r="W64" t="str">
        <f t="shared" si="141"/>
        <v>63 Community and civil enforcement occupations</v>
      </c>
      <c r="X64" s="18">
        <f t="shared" si="150"/>
        <v>7.8511405418996053E-2</v>
      </c>
      <c r="Y64" s="18">
        <f t="shared" si="150"/>
        <v>7.7086228821478683E-2</v>
      </c>
      <c r="Z64" s="18">
        <f t="shared" si="150"/>
        <v>8.9611408717462135E-2</v>
      </c>
      <c r="AA64" s="18">
        <f t="shared" si="150"/>
        <v>8.3239996360684992E-2</v>
      </c>
      <c r="AB64" s="18">
        <f t="shared" si="150"/>
        <v>9.5514711515005929E-2</v>
      </c>
      <c r="AD64" s="68">
        <f t="shared" si="113"/>
        <v>47.54075391379827</v>
      </c>
      <c r="AE64" s="69">
        <f t="shared" si="114"/>
        <v>71.371931955765874</v>
      </c>
      <c r="AF64" s="69">
        <f t="shared" si="115"/>
        <v>118.91268586956416</v>
      </c>
      <c r="AH64" t="str">
        <f t="shared" si="142"/>
        <v>63 Community and civil enforcement occupations</v>
      </c>
      <c r="AI64" s="18">
        <f t="shared" si="151"/>
        <v>7.1517471586876324E-2</v>
      </c>
      <c r="AJ64" s="18">
        <f t="shared" si="151"/>
        <v>7.7206913696861654E-2</v>
      </c>
      <c r="AK64" s="18">
        <f t="shared" si="151"/>
        <v>0.10297620979585267</v>
      </c>
      <c r="AL64" s="18">
        <f t="shared" si="151"/>
        <v>8.6954211056297331E-2</v>
      </c>
      <c r="AM64" s="18">
        <f t="shared" si="151"/>
        <v>0.1036570584664116</v>
      </c>
      <c r="AO64" s="68">
        <f t="shared" si="117"/>
        <v>20.958868376412831</v>
      </c>
      <c r="AP64" s="69">
        <f t="shared" si="118"/>
        <v>55.577091435746851</v>
      </c>
      <c r="AQ64" s="69">
        <f t="shared" si="119"/>
        <v>76.535959812159689</v>
      </c>
      <c r="AS64" t="str">
        <f t="shared" si="143"/>
        <v>63 Community and civil enforcement occupations</v>
      </c>
      <c r="AT64" s="18">
        <f t="shared" si="152"/>
        <v>8.0526995873837867E-2</v>
      </c>
      <c r="AU64" s="18">
        <f t="shared" si="152"/>
        <v>6.8632631522909174E-2</v>
      </c>
      <c r="AV64" s="18">
        <f t="shared" si="152"/>
        <v>8.9502587388743476E-2</v>
      </c>
      <c r="AW64" s="18">
        <f t="shared" si="152"/>
        <v>6.4823289324751551E-2</v>
      </c>
      <c r="AX64" s="18">
        <f t="shared" si="152"/>
        <v>6.6491489697963674E-2</v>
      </c>
      <c r="AZ64" s="68">
        <f t="shared" si="121"/>
        <v>-1.7333467114738967</v>
      </c>
      <c r="BA64" s="69">
        <f t="shared" si="122"/>
        <v>48.656506437447689</v>
      </c>
      <c r="BB64" s="69">
        <f t="shared" si="123"/>
        <v>46.923159725973797</v>
      </c>
      <c r="BD64" t="str">
        <f t="shared" si="144"/>
        <v>63 Community and civil enforcement occupations</v>
      </c>
      <c r="BE64" s="18">
        <f t="shared" si="153"/>
        <v>8.4000832514185289E-2</v>
      </c>
      <c r="BF64" s="18">
        <f t="shared" si="153"/>
        <v>5.9079392612119863E-2</v>
      </c>
      <c r="BG64" s="18">
        <f t="shared" si="153"/>
        <v>8.2755407993224284E-2</v>
      </c>
      <c r="BH64" s="18">
        <f t="shared" si="153"/>
        <v>5.4508873332449859E-2</v>
      </c>
      <c r="BI64" s="18">
        <f t="shared" si="153"/>
        <v>5.8482821158270096E-2</v>
      </c>
      <c r="BK64" s="68">
        <f t="shared" si="125"/>
        <v>-31.149422997661837</v>
      </c>
      <c r="BL64" s="69">
        <f t="shared" si="126"/>
        <v>25.087678936269143</v>
      </c>
      <c r="BM64" s="69">
        <f t="shared" si="127"/>
        <v>-6.0617440613926901</v>
      </c>
      <c r="BO64" t="str">
        <f t="shared" si="145"/>
        <v>63 Community and civil enforcement occupations</v>
      </c>
      <c r="BP64" s="18">
        <f t="shared" si="154"/>
        <v>0.1162918881944295</v>
      </c>
      <c r="BQ64" s="18">
        <f t="shared" si="154"/>
        <v>9.5770607510516012E-2</v>
      </c>
      <c r="BR64" s="18">
        <f t="shared" si="154"/>
        <v>0.13116231749247273</v>
      </c>
      <c r="BS64" s="18">
        <f t="shared" si="154"/>
        <v>9.5455437581793284E-2</v>
      </c>
      <c r="BT64" s="18">
        <f t="shared" si="154"/>
        <v>0.10764997679665349</v>
      </c>
      <c r="BV64" s="68">
        <f t="shared" si="129"/>
        <v>-28.590461771233215</v>
      </c>
      <c r="BW64" s="69">
        <f t="shared" si="130"/>
        <v>31.134234223954465</v>
      </c>
      <c r="BX64" s="69">
        <f t="shared" si="131"/>
        <v>2.5437724527212455</v>
      </c>
      <c r="BZ64" t="str">
        <f t="shared" si="146"/>
        <v>63 Community and civil enforcement occupations</v>
      </c>
      <c r="CA64" s="18">
        <f t="shared" si="155"/>
        <v>0.13107913871614882</v>
      </c>
      <c r="CB64" s="18">
        <f t="shared" si="155"/>
        <v>0.12204597075479015</v>
      </c>
      <c r="CC64" s="18">
        <f t="shared" si="155"/>
        <v>0.1659102492288157</v>
      </c>
      <c r="CD64" s="18">
        <f t="shared" si="155"/>
        <v>0.13942138221488917</v>
      </c>
      <c r="CE64" s="18">
        <f t="shared" si="155"/>
        <v>0.17807500625949371</v>
      </c>
      <c r="CG64" s="68">
        <f t="shared" si="133"/>
        <v>-41.581013508543904</v>
      </c>
      <c r="CH64" s="69">
        <f t="shared" si="134"/>
        <v>28.853526616970683</v>
      </c>
      <c r="CI64" s="69">
        <f t="shared" si="135"/>
        <v>-12.727486891573225</v>
      </c>
      <c r="CK64" t="str">
        <f t="shared" si="147"/>
        <v>63 Community and civil enforcement occupations</v>
      </c>
      <c r="CL64" s="18">
        <f t="shared" si="156"/>
        <v>0.13469098517440398</v>
      </c>
      <c r="CM64" s="18">
        <f t="shared" si="156"/>
        <v>0.10709100492800813</v>
      </c>
      <c r="CN64" s="18">
        <f t="shared" si="156"/>
        <v>0.15416859988268855</v>
      </c>
      <c r="CO64" s="18">
        <f t="shared" si="156"/>
        <v>0.11490756006138016</v>
      </c>
      <c r="CP64" s="18">
        <f t="shared" si="156"/>
        <v>0.12204926457062271</v>
      </c>
      <c r="CR64" s="68">
        <f t="shared" si="137"/>
        <v>-39.651303145971468</v>
      </c>
      <c r="CS64" s="69">
        <f t="shared" si="138"/>
        <v>16.638273850458432</v>
      </c>
      <c r="CT64" s="69">
        <f t="shared" si="139"/>
        <v>-23.013029295513029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1.3568140647530522</v>
      </c>
      <c r="C65" s="18">
        <f t="shared" si="157"/>
        <v>1.345104862542821</v>
      </c>
      <c r="D65" s="18">
        <f t="shared" si="157"/>
        <v>1.1709040682688814</v>
      </c>
      <c r="E65" s="18">
        <f t="shared" si="157"/>
        <v>1.0863834295312365</v>
      </c>
      <c r="F65" s="18">
        <f t="shared" si="157"/>
        <v>1.0138315847856176</v>
      </c>
      <c r="H65" s="68">
        <f t="shared" si="105"/>
        <v>36.36939262199477</v>
      </c>
      <c r="I65" s="69">
        <f t="shared" si="106"/>
        <v>58.763055647356779</v>
      </c>
      <c r="J65" s="69">
        <f t="shared" si="107"/>
        <v>95.132448269351528</v>
      </c>
      <c r="L65" t="str">
        <f t="shared" si="140"/>
        <v>71 Sales occupations</v>
      </c>
      <c r="M65" s="18">
        <f t="shared" ref="M65:Q70" si="158">M28/M$35*100</f>
        <v>2.5415243395523999</v>
      </c>
      <c r="N65" s="18">
        <f t="shared" si="158"/>
        <v>2.572335165167702</v>
      </c>
      <c r="O65" s="18">
        <f t="shared" si="158"/>
        <v>2.4722345916061608</v>
      </c>
      <c r="P65" s="18">
        <f t="shared" si="158"/>
        <v>2.4251307578922283</v>
      </c>
      <c r="Q65" s="18">
        <f t="shared" si="158"/>
        <v>2.5899076226253306</v>
      </c>
      <c r="S65" s="68">
        <f t="shared" si="109"/>
        <v>67.257471784275666</v>
      </c>
      <c r="T65" s="69">
        <f t="shared" si="110"/>
        <v>66.396863953680068</v>
      </c>
      <c r="U65" s="69">
        <f t="shared" si="111"/>
        <v>133.65433573795573</v>
      </c>
      <c r="W65" t="str">
        <f t="shared" si="141"/>
        <v>71 Sales occupations</v>
      </c>
      <c r="X65" s="18">
        <f t="shared" ref="X65:AB70" si="159">X28/X$35*100</f>
        <v>5.1277905569305862</v>
      </c>
      <c r="Y65" s="18">
        <f t="shared" si="159"/>
        <v>5.2631486565109871</v>
      </c>
      <c r="Z65" s="18">
        <f t="shared" si="159"/>
        <v>5.1517821238130566</v>
      </c>
      <c r="AA65" s="18">
        <f t="shared" si="159"/>
        <v>5.1569735705994342</v>
      </c>
      <c r="AB65" s="18">
        <f t="shared" si="159"/>
        <v>5.6509407861441296</v>
      </c>
      <c r="AD65" s="68">
        <f t="shared" si="113"/>
        <v>51.833744735431388</v>
      </c>
      <c r="AE65" s="69">
        <f t="shared" si="114"/>
        <v>67.07505017899274</v>
      </c>
      <c r="AF65" s="69">
        <f t="shared" si="115"/>
        <v>118.90879491442412</v>
      </c>
      <c r="AH65" t="str">
        <f t="shared" si="142"/>
        <v>71 Sales occupations</v>
      </c>
      <c r="AI65" s="18">
        <f t="shared" ref="AI65:AM70" si="160">AI28/AI$35*100</f>
        <v>5.5221519507881727</v>
      </c>
      <c r="AJ65" s="18">
        <f t="shared" si="160"/>
        <v>6.0338093661735197</v>
      </c>
      <c r="AK65" s="18">
        <f t="shared" si="160"/>
        <v>6.0993942197717539</v>
      </c>
      <c r="AL65" s="18">
        <f t="shared" si="160"/>
        <v>6.3033279134789257</v>
      </c>
      <c r="AM65" s="18">
        <f t="shared" si="160"/>
        <v>7.0210121223772877</v>
      </c>
      <c r="AO65" s="68">
        <f t="shared" si="117"/>
        <v>38.321202746111652</v>
      </c>
      <c r="AP65" s="69">
        <f t="shared" si="118"/>
        <v>65.493836918522646</v>
      </c>
      <c r="AQ65" s="69">
        <f t="shared" si="119"/>
        <v>103.8150396646343</v>
      </c>
      <c r="AS65" t="str">
        <f t="shared" si="143"/>
        <v>71 Sales occupations</v>
      </c>
      <c r="AT65" s="18">
        <f t="shared" ref="AT65:AX70" si="161">AT28/AT$35*100</f>
        <v>4.9269702306665879</v>
      </c>
      <c r="AU65" s="18">
        <f t="shared" si="161"/>
        <v>4.6067411356224177</v>
      </c>
      <c r="AV65" s="18">
        <f t="shared" si="161"/>
        <v>4.4798218114335739</v>
      </c>
      <c r="AW65" s="18">
        <f t="shared" si="161"/>
        <v>4.2829780347910678</v>
      </c>
      <c r="AX65" s="18">
        <f t="shared" si="161"/>
        <v>4.3879716470260908</v>
      </c>
      <c r="AZ65" s="68">
        <f t="shared" si="121"/>
        <v>29.562334684635672</v>
      </c>
      <c r="BA65" s="69">
        <f t="shared" si="122"/>
        <v>54.359726907923658</v>
      </c>
      <c r="BB65" s="69">
        <f t="shared" si="123"/>
        <v>83.922061592559317</v>
      </c>
      <c r="BD65" t="str">
        <f t="shared" si="144"/>
        <v>71 Sales occupations</v>
      </c>
      <c r="BE65" s="18">
        <f t="shared" ref="BE65:BI70" si="162">BE28/BE$35*100</f>
        <v>9.1181707208200908</v>
      </c>
      <c r="BF65" s="18">
        <f t="shared" si="162"/>
        <v>9.4315119098409124</v>
      </c>
      <c r="BG65" s="18">
        <f t="shared" si="162"/>
        <v>9.6375956688219997</v>
      </c>
      <c r="BH65" s="18">
        <f t="shared" si="162"/>
        <v>9.2448126464482385</v>
      </c>
      <c r="BI65" s="18">
        <f t="shared" si="162"/>
        <v>9.4922383846792755</v>
      </c>
      <c r="BK65" s="68">
        <f t="shared" si="125"/>
        <v>-4.0432372020454039</v>
      </c>
      <c r="BL65" s="69">
        <f t="shared" si="126"/>
        <v>44.356590766209173</v>
      </c>
      <c r="BM65" s="69">
        <f t="shared" si="127"/>
        <v>40.313353564163776</v>
      </c>
      <c r="BO65" t="str">
        <f t="shared" si="145"/>
        <v>71 Sales occupations</v>
      </c>
      <c r="BP65" s="18">
        <f t="shared" ref="BP65:BT70" si="163">BP28/BP$35*100</f>
        <v>9.513006607780671</v>
      </c>
      <c r="BQ65" s="18">
        <f t="shared" si="163"/>
        <v>9.4889246288637636</v>
      </c>
      <c r="BR65" s="18">
        <f t="shared" si="163"/>
        <v>9.4894331907058707</v>
      </c>
      <c r="BS65" s="18">
        <f t="shared" si="163"/>
        <v>9.0503303424819705</v>
      </c>
      <c r="BT65" s="18">
        <f t="shared" si="163"/>
        <v>8.9259247098289496</v>
      </c>
      <c r="BV65" s="68">
        <f t="shared" si="129"/>
        <v>-18.160246535608259</v>
      </c>
      <c r="BW65" s="69">
        <f t="shared" si="130"/>
        <v>42.042854848960722</v>
      </c>
      <c r="BX65" s="69">
        <f t="shared" si="131"/>
        <v>23.882608313352463</v>
      </c>
      <c r="BZ65" t="str">
        <f t="shared" si="146"/>
        <v>71 Sales occupations</v>
      </c>
      <c r="CA65" s="18">
        <f t="shared" ref="CA65:CE70" si="164">CA28/CA$35*100</f>
        <v>9.9855297525497875</v>
      </c>
      <c r="CB65" s="18">
        <f t="shared" si="164"/>
        <v>10.435946054119077</v>
      </c>
      <c r="CC65" s="18">
        <f t="shared" si="164"/>
        <v>10.333965714745753</v>
      </c>
      <c r="CD65" s="18">
        <f t="shared" si="164"/>
        <v>9.705582800613838</v>
      </c>
      <c r="CE65" s="18">
        <f t="shared" si="164"/>
        <v>6.4049601028930923</v>
      </c>
      <c r="CG65" s="68">
        <f t="shared" si="133"/>
        <v>-66.265546568981094</v>
      </c>
      <c r="CH65" s="69">
        <f t="shared" si="134"/>
        <v>27.164881973091692</v>
      </c>
      <c r="CI65" s="69">
        <f t="shared" si="135"/>
        <v>-39.100664595889398</v>
      </c>
      <c r="CK65" t="str">
        <f t="shared" si="147"/>
        <v>71 Sales occupations</v>
      </c>
      <c r="CL65" s="18">
        <f t="shared" ref="CL65:CP70" si="165">CL28/CL$35*100</f>
        <v>11.871095217515251</v>
      </c>
      <c r="CM65" s="18">
        <f t="shared" si="165"/>
        <v>11.049837683262977</v>
      </c>
      <c r="CN65" s="18">
        <f t="shared" si="165"/>
        <v>11.599697746077371</v>
      </c>
      <c r="CO65" s="18">
        <f t="shared" si="165"/>
        <v>9.1698891248301919</v>
      </c>
      <c r="CP65" s="18">
        <f t="shared" si="165"/>
        <v>7.1220880457509379</v>
      </c>
      <c r="CR65" s="68">
        <f t="shared" si="137"/>
        <v>-53.195315369416463</v>
      </c>
      <c r="CS65" s="69">
        <f t="shared" si="138"/>
        <v>17.120950149446564</v>
      </c>
      <c r="CT65" s="69">
        <f t="shared" si="139"/>
        <v>-36.074365219969899</v>
      </c>
    </row>
    <row r="66" spans="1:98" x14ac:dyDescent="0.2">
      <c r="A66" t="str">
        <f t="shared" si="103"/>
        <v>72 Customer service occupations</v>
      </c>
      <c r="B66" s="18">
        <f t="shared" si="157"/>
        <v>0.40550530347970798</v>
      </c>
      <c r="C66" s="18">
        <f t="shared" si="157"/>
        <v>0.41394040788104669</v>
      </c>
      <c r="D66" s="18">
        <f t="shared" si="157"/>
        <v>0.44044104023434094</v>
      </c>
      <c r="E66" s="18">
        <f t="shared" si="157"/>
        <v>0.5954269780722653</v>
      </c>
      <c r="F66" s="18">
        <f t="shared" si="157"/>
        <v>0.64894801742247266</v>
      </c>
      <c r="H66" s="68">
        <f t="shared" si="105"/>
        <v>132.05692568834598</v>
      </c>
      <c r="I66" s="69">
        <f t="shared" si="106"/>
        <v>80.871123253105353</v>
      </c>
      <c r="J66" s="69">
        <f t="shared" si="107"/>
        <v>212.92804894145135</v>
      </c>
      <c r="L66" t="str">
        <f t="shared" si="140"/>
        <v>72 Customer service occupations</v>
      </c>
      <c r="M66" s="18">
        <f t="shared" si="158"/>
        <v>0.65439879714766547</v>
      </c>
      <c r="N66" s="18">
        <f t="shared" si="158"/>
        <v>0.67898044674610258</v>
      </c>
      <c r="O66" s="18">
        <f t="shared" si="158"/>
        <v>0.67014576873479725</v>
      </c>
      <c r="P66" s="18">
        <f t="shared" si="158"/>
        <v>0.8718933353567313</v>
      </c>
      <c r="Q66" s="18">
        <f t="shared" si="158"/>
        <v>0.95035058230457636</v>
      </c>
      <c r="S66" s="68">
        <f t="shared" si="109"/>
        <v>126.41515776722814</v>
      </c>
      <c r="T66" s="69">
        <f t="shared" si="110"/>
        <v>86.152514825505961</v>
      </c>
      <c r="U66" s="69">
        <f t="shared" si="111"/>
        <v>212.56767259273408</v>
      </c>
      <c r="W66" t="str">
        <f t="shared" si="141"/>
        <v>72 Customer service occupations</v>
      </c>
      <c r="X66" s="18">
        <f t="shared" si="159"/>
        <v>1.5065324125935435</v>
      </c>
      <c r="Y66" s="18">
        <f t="shared" si="159"/>
        <v>1.5955885918033998</v>
      </c>
      <c r="Z66" s="18">
        <f t="shared" si="159"/>
        <v>1.6496263766650352</v>
      </c>
      <c r="AA66" s="18">
        <f t="shared" si="159"/>
        <v>2.1473514446790847</v>
      </c>
      <c r="AB66" s="18">
        <f t="shared" si="159"/>
        <v>2.4570470418914341</v>
      </c>
      <c r="AD66" s="68">
        <f t="shared" si="113"/>
        <v>106.17353339316864</v>
      </c>
      <c r="AE66" s="69">
        <f t="shared" si="114"/>
        <v>79.22689569384535</v>
      </c>
      <c r="AF66" s="69">
        <f t="shared" si="115"/>
        <v>185.400429087014</v>
      </c>
      <c r="AH66" t="str">
        <f t="shared" si="142"/>
        <v>72 Customer service occupations</v>
      </c>
      <c r="AI66" s="18">
        <f t="shared" si="160"/>
        <v>1.3512599201185103</v>
      </c>
      <c r="AJ66" s="18">
        <f t="shared" si="160"/>
        <v>1.6691551730283312</v>
      </c>
      <c r="AK66" s="18">
        <f t="shared" si="160"/>
        <v>1.762334688990475</v>
      </c>
      <c r="AL66" s="18">
        <f t="shared" si="160"/>
        <v>2.4018569222589261</v>
      </c>
      <c r="AM66" s="18">
        <f t="shared" si="160"/>
        <v>2.785809566200923</v>
      </c>
      <c r="AO66" s="68">
        <f t="shared" si="117"/>
        <v>89.949770510121894</v>
      </c>
      <c r="AP66" s="69">
        <f t="shared" si="118"/>
        <v>80.710342134384632</v>
      </c>
      <c r="AQ66" s="69">
        <f t="shared" si="119"/>
        <v>170.66011264450657</v>
      </c>
      <c r="AS66" t="str">
        <f t="shared" si="143"/>
        <v>72 Customer service occupations</v>
      </c>
      <c r="AT66" s="18">
        <f t="shared" si="161"/>
        <v>2.0788835772725411</v>
      </c>
      <c r="AU66" s="18">
        <f t="shared" si="161"/>
        <v>2.2555272776203314</v>
      </c>
      <c r="AV66" s="18">
        <f t="shared" si="161"/>
        <v>2.2514934532168196</v>
      </c>
      <c r="AW66" s="18">
        <f t="shared" si="161"/>
        <v>2.8679720826428028</v>
      </c>
      <c r="AX66" s="18">
        <f t="shared" si="161"/>
        <v>3.0042716154092197</v>
      </c>
      <c r="AZ66" s="68">
        <f t="shared" si="121"/>
        <v>76.499792273009987</v>
      </c>
      <c r="BA66" s="69">
        <f t="shared" si="122"/>
        <v>67.87066011761361</v>
      </c>
      <c r="BB66" s="69">
        <f t="shared" si="123"/>
        <v>144.37045239062357</v>
      </c>
      <c r="BD66" t="str">
        <f t="shared" si="144"/>
        <v>72 Customer service occupations</v>
      </c>
      <c r="BE66" s="18">
        <f t="shared" si="162"/>
        <v>1.9152202912248224</v>
      </c>
      <c r="BF66" s="18">
        <f t="shared" si="162"/>
        <v>2.0596683950750698</v>
      </c>
      <c r="BG66" s="18">
        <f t="shared" si="162"/>
        <v>2.1752801819385481</v>
      </c>
      <c r="BH66" s="18">
        <f t="shared" si="162"/>
        <v>2.7046945633591442</v>
      </c>
      <c r="BI66" s="18">
        <f t="shared" si="162"/>
        <v>3.0940350973729527</v>
      </c>
      <c r="BK66" s="68">
        <f t="shared" si="125"/>
        <v>38.575255043337883</v>
      </c>
      <c r="BL66" s="69">
        <f t="shared" si="126"/>
        <v>54.565919381632291</v>
      </c>
      <c r="BM66" s="69">
        <f t="shared" si="127"/>
        <v>93.141174424970174</v>
      </c>
      <c r="BO66" t="str">
        <f t="shared" si="145"/>
        <v>72 Customer service occupations</v>
      </c>
      <c r="BP66" s="18">
        <f t="shared" si="163"/>
        <v>1.8361886376616712</v>
      </c>
      <c r="BQ66" s="18">
        <f t="shared" si="163"/>
        <v>2.0358044788891574</v>
      </c>
      <c r="BR66" s="18">
        <f t="shared" si="163"/>
        <v>2.0834617688184758</v>
      </c>
      <c r="BS66" s="18">
        <f t="shared" si="163"/>
        <v>2.6126542287056882</v>
      </c>
      <c r="BT66" s="18">
        <f t="shared" si="163"/>
        <v>2.8770106133840132</v>
      </c>
      <c r="BV66" s="68">
        <f t="shared" si="129"/>
        <v>20.145440517797439</v>
      </c>
      <c r="BW66" s="69">
        <f t="shared" si="130"/>
        <v>54.62359547818</v>
      </c>
      <c r="BX66" s="69">
        <f t="shared" si="131"/>
        <v>74.769035995977447</v>
      </c>
      <c r="BZ66" t="str">
        <f t="shared" si="146"/>
        <v>72 Customer service occupations</v>
      </c>
      <c r="CA66" s="18">
        <f t="shared" si="164"/>
        <v>1.6428189362149108</v>
      </c>
      <c r="CB66" s="18">
        <f t="shared" si="164"/>
        <v>1.73924300191391</v>
      </c>
      <c r="CC66" s="18">
        <f t="shared" si="164"/>
        <v>1.8631384072063339</v>
      </c>
      <c r="CD66" s="18">
        <f t="shared" si="164"/>
        <v>2.3155864812874096</v>
      </c>
      <c r="CE66" s="18">
        <f t="shared" si="164"/>
        <v>3.2881150635346903</v>
      </c>
      <c r="CG66" s="68">
        <f t="shared" si="133"/>
        <v>-3.9436337070639129</v>
      </c>
      <c r="CH66" s="69">
        <f t="shared" si="134"/>
        <v>36.244303720170564</v>
      </c>
      <c r="CI66" s="69">
        <f t="shared" si="135"/>
        <v>32.300670013106647</v>
      </c>
      <c r="CK66" t="str">
        <f t="shared" si="147"/>
        <v>72 Customer service occupations</v>
      </c>
      <c r="CL66" s="18">
        <f t="shared" si="165"/>
        <v>1.2014958680237255</v>
      </c>
      <c r="CM66" s="18">
        <f t="shared" si="165"/>
        <v>1.5246973462190709</v>
      </c>
      <c r="CN66" s="18">
        <f t="shared" si="165"/>
        <v>1.8125600168393046</v>
      </c>
      <c r="CO66" s="18">
        <f t="shared" si="165"/>
        <v>2.9758845454268457</v>
      </c>
      <c r="CP66" s="18">
        <f t="shared" si="165"/>
        <v>4.6229104101021123</v>
      </c>
      <c r="CR66" s="68">
        <f t="shared" si="137"/>
        <v>94.424835148377284</v>
      </c>
      <c r="CS66" s="69">
        <f t="shared" si="138"/>
        <v>51.083221752522036</v>
      </c>
      <c r="CT66" s="69">
        <f t="shared" si="139"/>
        <v>145.50805690089931</v>
      </c>
    </row>
    <row r="67" spans="1:98" x14ac:dyDescent="0.2">
      <c r="A67" t="str">
        <f t="shared" si="103"/>
        <v>81 Process, plant and machine operatives</v>
      </c>
      <c r="B67" s="18">
        <f t="shared" si="157"/>
        <v>0.34944685424699312</v>
      </c>
      <c r="C67" s="18">
        <f t="shared" si="157"/>
        <v>0.41147186312864359</v>
      </c>
      <c r="D67" s="18">
        <f t="shared" si="157"/>
        <v>0.31723862662086993</v>
      </c>
      <c r="E67" s="18">
        <f t="shared" si="157"/>
        <v>0.48631117820540037</v>
      </c>
      <c r="F67" s="18">
        <f t="shared" si="157"/>
        <v>0.74418782815335827</v>
      </c>
      <c r="H67" s="68">
        <f t="shared" si="105"/>
        <v>269.46125870376699</v>
      </c>
      <c r="I67" s="69">
        <f t="shared" si="106"/>
        <v>123.80169676483106</v>
      </c>
      <c r="J67" s="69">
        <f t="shared" si="107"/>
        <v>393.26295546859808</v>
      </c>
      <c r="L67" t="str">
        <f t="shared" si="140"/>
        <v>81 Process, plant and machine operatives</v>
      </c>
      <c r="M67" s="18">
        <f t="shared" si="158"/>
        <v>0.51829203252275469</v>
      </c>
      <c r="N67" s="18">
        <f t="shared" si="158"/>
        <v>0.55502638058600318</v>
      </c>
      <c r="O67" s="18">
        <f t="shared" si="158"/>
        <v>0.4492625199529176</v>
      </c>
      <c r="P67" s="18">
        <f t="shared" si="158"/>
        <v>0.56601226621387468</v>
      </c>
      <c r="Q67" s="18">
        <f t="shared" si="158"/>
        <v>0.75426560212812632</v>
      </c>
      <c r="S67" s="68">
        <f t="shared" si="109"/>
        <v>168.04952773934426</v>
      </c>
      <c r="T67" s="69">
        <f t="shared" si="110"/>
        <v>95.365913222421554</v>
      </c>
      <c r="U67" s="69">
        <f t="shared" si="111"/>
        <v>263.4154409617658</v>
      </c>
      <c r="W67" t="str">
        <f t="shared" si="141"/>
        <v>81 Process, plant and machine operatives</v>
      </c>
      <c r="X67" s="18">
        <f t="shared" si="159"/>
        <v>0.62396769273452324</v>
      </c>
      <c r="Y67" s="18">
        <f t="shared" si="159"/>
        <v>0.62883790465767631</v>
      </c>
      <c r="Z67" s="18">
        <f t="shared" si="159"/>
        <v>0.53142129018637596</v>
      </c>
      <c r="AA67" s="18">
        <f t="shared" si="159"/>
        <v>0.76932201042382953</v>
      </c>
      <c r="AB67" s="18">
        <f t="shared" si="159"/>
        <v>1.073706954904978</v>
      </c>
      <c r="AD67" s="68">
        <f t="shared" si="113"/>
        <v>179.67384385137422</v>
      </c>
      <c r="AE67" s="69">
        <f t="shared" si="114"/>
        <v>99.62994699815313</v>
      </c>
      <c r="AF67" s="69">
        <f t="shared" si="115"/>
        <v>279.30379084952733</v>
      </c>
      <c r="AH67" t="str">
        <f t="shared" si="142"/>
        <v>81 Process, plant and machine operatives</v>
      </c>
      <c r="AI67" s="18">
        <f t="shared" si="160"/>
        <v>0.98490388207025437</v>
      </c>
      <c r="AJ67" s="18">
        <f t="shared" si="160"/>
        <v>1.0661880391325702</v>
      </c>
      <c r="AK67" s="18">
        <f t="shared" si="160"/>
        <v>0.97144953767643216</v>
      </c>
      <c r="AL67" s="18">
        <f t="shared" si="160"/>
        <v>1.4498149600651473</v>
      </c>
      <c r="AM67" s="18">
        <f t="shared" si="160"/>
        <v>1.9814902570317212</v>
      </c>
      <c r="AO67" s="68">
        <f t="shared" si="117"/>
        <v>145.10232612212579</v>
      </c>
      <c r="AP67" s="69">
        <f t="shared" si="118"/>
        <v>83.370050778617028</v>
      </c>
      <c r="AQ67" s="69">
        <f t="shared" si="119"/>
        <v>228.4723769007428</v>
      </c>
      <c r="AS67" t="str">
        <f t="shared" si="143"/>
        <v>81 Process, plant and machine operatives</v>
      </c>
      <c r="AT67" s="18">
        <f t="shared" si="161"/>
        <v>2.096250150034547</v>
      </c>
      <c r="AU67" s="18">
        <f t="shared" si="161"/>
        <v>2.1617518556092072</v>
      </c>
      <c r="AV67" s="18">
        <f t="shared" si="161"/>
        <v>1.8930743812759092</v>
      </c>
      <c r="AW67" s="18">
        <f t="shared" si="161"/>
        <v>2.4860177112746422</v>
      </c>
      <c r="AX67" s="18">
        <f t="shared" si="161"/>
        <v>2.857963913411607</v>
      </c>
      <c r="AZ67" s="68">
        <f t="shared" si="121"/>
        <v>99.693879880821314</v>
      </c>
      <c r="BA67" s="69">
        <f t="shared" si="122"/>
        <v>69.903846576395381</v>
      </c>
      <c r="BB67" s="69">
        <f t="shared" si="123"/>
        <v>169.59772645721668</v>
      </c>
      <c r="BD67" t="str">
        <f t="shared" si="144"/>
        <v>81 Process, plant and machine operatives</v>
      </c>
      <c r="BE67" s="18">
        <f t="shared" si="162"/>
        <v>3.837583008960272</v>
      </c>
      <c r="BF67" s="18">
        <f t="shared" si="162"/>
        <v>3.8998331306705416</v>
      </c>
      <c r="BG67" s="18">
        <f t="shared" si="162"/>
        <v>3.3727355518957545</v>
      </c>
      <c r="BH67" s="18">
        <f t="shared" si="162"/>
        <v>4.3258370054157513</v>
      </c>
      <c r="BI67" s="18">
        <f t="shared" si="162"/>
        <v>4.510708219966542</v>
      </c>
      <c r="BK67" s="68">
        <f t="shared" si="125"/>
        <v>30.29810470673182</v>
      </c>
      <c r="BL67" s="69">
        <f t="shared" si="126"/>
        <v>44.856598378382593</v>
      </c>
      <c r="BM67" s="69">
        <f t="shared" si="127"/>
        <v>75.154703085114406</v>
      </c>
      <c r="BO67" t="str">
        <f t="shared" si="145"/>
        <v>81 Process, plant and machine operatives</v>
      </c>
      <c r="BP67" s="18">
        <f t="shared" si="163"/>
        <v>4.8128079936583354</v>
      </c>
      <c r="BQ67" s="18">
        <f t="shared" si="163"/>
        <v>4.6120131920965939</v>
      </c>
      <c r="BR67" s="18">
        <f t="shared" si="163"/>
        <v>4.1936260275711126</v>
      </c>
      <c r="BS67" s="18">
        <f t="shared" si="163"/>
        <v>5.1577591896926753</v>
      </c>
      <c r="BT67" s="18">
        <f t="shared" si="163"/>
        <v>5.5350220321104997</v>
      </c>
      <c r="BV67" s="68">
        <f t="shared" si="129"/>
        <v>14.836783739417617</v>
      </c>
      <c r="BW67" s="69">
        <f t="shared" si="130"/>
        <v>45.780584104684472</v>
      </c>
      <c r="BX67" s="69">
        <f t="shared" si="131"/>
        <v>60.617367844102091</v>
      </c>
      <c r="BZ67" t="str">
        <f t="shared" si="146"/>
        <v>81 Process, plant and machine operatives</v>
      </c>
      <c r="CA67" s="18">
        <f t="shared" si="164"/>
        <v>6.050621654866994</v>
      </c>
      <c r="CB67" s="18">
        <f t="shared" si="164"/>
        <v>5.9117967806544964</v>
      </c>
      <c r="CC67" s="18">
        <f t="shared" si="164"/>
        <v>5.3630596583356374</v>
      </c>
      <c r="CD67" s="18">
        <f t="shared" si="164"/>
        <v>6.1849867290353497</v>
      </c>
      <c r="CE67" s="18">
        <f t="shared" si="164"/>
        <v>3.3498395593987054</v>
      </c>
      <c r="CG67" s="68">
        <f t="shared" si="133"/>
        <v>-66.003387545617201</v>
      </c>
      <c r="CH67" s="69">
        <f t="shared" si="134"/>
        <v>28.352416905844656</v>
      </c>
      <c r="CI67" s="69">
        <f t="shared" si="135"/>
        <v>-37.650970639772545</v>
      </c>
      <c r="CK67" t="str">
        <f t="shared" si="147"/>
        <v>81 Process, plant and machine operatives</v>
      </c>
      <c r="CL67" s="18">
        <f t="shared" si="165"/>
        <v>8.2010576451797075</v>
      </c>
      <c r="CM67" s="18">
        <f t="shared" si="165"/>
        <v>6.7930687682962763</v>
      </c>
      <c r="CN67" s="18">
        <f t="shared" si="165"/>
        <v>6.1764198887532116</v>
      </c>
      <c r="CO67" s="18">
        <f t="shared" si="165"/>
        <v>3.8302375777563804</v>
      </c>
      <c r="CP67" s="18">
        <f t="shared" si="165"/>
        <v>2.0625384470315526</v>
      </c>
      <c r="CR67" s="68">
        <f t="shared" si="137"/>
        <v>-74.543781030670061</v>
      </c>
      <c r="CS67" s="69">
        <f t="shared" si="138"/>
        <v>12.323093304677837</v>
      </c>
      <c r="CT67" s="69">
        <f t="shared" si="139"/>
        <v>-62.220687725992228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0.50268556474778836</v>
      </c>
      <c r="C68" s="18">
        <f t="shared" si="157"/>
        <v>0.63552304922037017</v>
      </c>
      <c r="D68" s="18">
        <f t="shared" si="157"/>
        <v>0.59233604978569854</v>
      </c>
      <c r="E68" s="18">
        <f t="shared" si="157"/>
        <v>0.72994715453645442</v>
      </c>
      <c r="F68" s="18">
        <f t="shared" si="157"/>
        <v>0.82125264948463716</v>
      </c>
      <c r="H68" s="68">
        <f t="shared" si="105"/>
        <v>118.36399087874739</v>
      </c>
      <c r="I68" s="69">
        <f t="shared" si="106"/>
        <v>111.89762896420305</v>
      </c>
      <c r="J68" s="69">
        <f t="shared" si="107"/>
        <v>230.26161984295038</v>
      </c>
      <c r="L68" t="str">
        <f t="shared" si="140"/>
        <v>82 Transport and mobile machine drivers and operatives</v>
      </c>
      <c r="M68" s="18">
        <f t="shared" si="158"/>
        <v>0.51501973456910066</v>
      </c>
      <c r="N68" s="18">
        <f t="shared" si="158"/>
        <v>0.64123801521414714</v>
      </c>
      <c r="O68" s="18">
        <f t="shared" si="158"/>
        <v>0.5976321217442917</v>
      </c>
      <c r="P68" s="18">
        <f t="shared" si="158"/>
        <v>0.65397646443166446</v>
      </c>
      <c r="Q68" s="18">
        <f t="shared" si="158"/>
        <v>0.69989102770147071</v>
      </c>
      <c r="S68" s="68">
        <f t="shared" si="109"/>
        <v>86.976672563510675</v>
      </c>
      <c r="T68" s="69">
        <f t="shared" si="110"/>
        <v>93.120806686057833</v>
      </c>
      <c r="U68" s="69">
        <f t="shared" si="111"/>
        <v>180.09747924956849</v>
      </c>
      <c r="W68" t="str">
        <f t="shared" si="141"/>
        <v>82 Transport and mobile machine drivers and operatives</v>
      </c>
      <c r="X68" s="18">
        <f t="shared" si="159"/>
        <v>0.92613295527015105</v>
      </c>
      <c r="Y68" s="18">
        <f t="shared" si="159"/>
        <v>1.2104272577375093</v>
      </c>
      <c r="Z68" s="18">
        <f t="shared" si="159"/>
        <v>1.2092914198458991</v>
      </c>
      <c r="AA68" s="18">
        <f t="shared" si="159"/>
        <v>1.363681529828167</v>
      </c>
      <c r="AB68" s="18">
        <f t="shared" si="159"/>
        <v>1.7150276892058904</v>
      </c>
      <c r="AD68" s="68">
        <f t="shared" si="113"/>
        <v>96.311254912282536</v>
      </c>
      <c r="AE68" s="69">
        <f t="shared" si="114"/>
        <v>94.604406373923581</v>
      </c>
      <c r="AF68" s="69">
        <f t="shared" si="115"/>
        <v>190.9156612862061</v>
      </c>
      <c r="AH68" t="str">
        <f t="shared" si="142"/>
        <v>82 Transport and mobile machine drivers and operatives</v>
      </c>
      <c r="AI68" s="18">
        <f t="shared" si="160"/>
        <v>1.3793432874059419</v>
      </c>
      <c r="AJ68" s="18">
        <f t="shared" si="160"/>
        <v>2.0048577193495674</v>
      </c>
      <c r="AK68" s="18">
        <f t="shared" si="160"/>
        <v>1.9254989766935575</v>
      </c>
      <c r="AL68" s="18">
        <f t="shared" si="160"/>
        <v>2.3653729949976698</v>
      </c>
      <c r="AM68" s="18">
        <f t="shared" si="160"/>
        <v>2.9031116928930394</v>
      </c>
      <c r="AO68" s="68">
        <f t="shared" si="117"/>
        <v>81.17413246194522</v>
      </c>
      <c r="AP68" s="69">
        <f t="shared" si="118"/>
        <v>88.750488250187558</v>
      </c>
      <c r="AQ68" s="69">
        <f t="shared" si="119"/>
        <v>169.92462071213276</v>
      </c>
      <c r="AS68" t="str">
        <f t="shared" si="143"/>
        <v>82 Transport and mobile machine drivers and operatives</v>
      </c>
      <c r="AT68" s="18">
        <f t="shared" si="161"/>
        <v>2.348951361766785</v>
      </c>
      <c r="AU68" s="18">
        <f t="shared" si="161"/>
        <v>2.8458469619628337</v>
      </c>
      <c r="AV68" s="18">
        <f t="shared" si="161"/>
        <v>2.8299300150088396</v>
      </c>
      <c r="AW68" s="18">
        <f t="shared" si="161"/>
        <v>3.3333397246694698</v>
      </c>
      <c r="AX68" s="18">
        <f t="shared" si="161"/>
        <v>3.8290559367750694</v>
      </c>
      <c r="AZ68" s="68">
        <f t="shared" si="121"/>
        <v>78.974726685101487</v>
      </c>
      <c r="BA68" s="69">
        <f t="shared" si="122"/>
        <v>89.762697564715268</v>
      </c>
      <c r="BB68" s="69">
        <f t="shared" si="123"/>
        <v>168.73742424981674</v>
      </c>
      <c r="BD68" t="str">
        <f t="shared" si="144"/>
        <v>82 Transport and mobile machine drivers and operatives</v>
      </c>
      <c r="BE68" s="18">
        <f t="shared" si="162"/>
        <v>3.7219286856213993</v>
      </c>
      <c r="BF68" s="18">
        <f t="shared" si="162"/>
        <v>4.1199209014162896</v>
      </c>
      <c r="BG68" s="18">
        <f t="shared" si="162"/>
        <v>3.6732643910438698</v>
      </c>
      <c r="BH68" s="18">
        <f t="shared" si="162"/>
        <v>4.1128211143872093</v>
      </c>
      <c r="BI68" s="18">
        <f t="shared" si="162"/>
        <v>4.3480047946828133</v>
      </c>
      <c r="BK68" s="68">
        <f t="shared" si="125"/>
        <v>15.322348883081519</v>
      </c>
      <c r="BL68" s="69">
        <f t="shared" si="126"/>
        <v>55.108009461619979</v>
      </c>
      <c r="BM68" s="69">
        <f t="shared" si="127"/>
        <v>70.430358344701489</v>
      </c>
      <c r="BO68" t="str">
        <f t="shared" si="145"/>
        <v>82 Transport and mobile machine drivers and operatives</v>
      </c>
      <c r="BP68" s="18">
        <f t="shared" si="163"/>
        <v>6.2349245050685713</v>
      </c>
      <c r="BQ68" s="18">
        <f t="shared" si="163"/>
        <v>6.9267430026136712</v>
      </c>
      <c r="BR68" s="18">
        <f t="shared" si="163"/>
        <v>6.6136371506816189</v>
      </c>
      <c r="BS68" s="18">
        <f t="shared" si="163"/>
        <v>7.157742119134455</v>
      </c>
      <c r="BT68" s="18">
        <f t="shared" si="163"/>
        <v>8.3960833876543379</v>
      </c>
      <c r="BV68" s="68">
        <f t="shared" si="129"/>
        <v>10.455601440915052</v>
      </c>
      <c r="BW68" s="69">
        <f t="shared" si="130"/>
        <v>57.899710376155454</v>
      </c>
      <c r="BX68" s="69">
        <f t="shared" si="131"/>
        <v>68.355311817070515</v>
      </c>
      <c r="BZ68" t="str">
        <f t="shared" si="146"/>
        <v>82 Transport and mobile machine drivers and operatives</v>
      </c>
      <c r="CA68" s="18">
        <f t="shared" si="164"/>
        <v>8.0757453978307403</v>
      </c>
      <c r="CB68" s="18">
        <f t="shared" si="164"/>
        <v>8.5681821254830641</v>
      </c>
      <c r="CC68" s="18">
        <f t="shared" si="164"/>
        <v>8.2970210218352705</v>
      </c>
      <c r="CD68" s="18">
        <f t="shared" si="164"/>
        <v>8.6781615863487609</v>
      </c>
      <c r="CE68" s="18">
        <f t="shared" si="164"/>
        <v>10.745774132793334</v>
      </c>
      <c r="CG68" s="68">
        <f t="shared" si="133"/>
        <v>-29.508008050359297</v>
      </c>
      <c r="CH68" s="69">
        <f t="shared" si="134"/>
        <v>40.393795861870636</v>
      </c>
      <c r="CI68" s="69">
        <f t="shared" si="135"/>
        <v>10.88578781151134</v>
      </c>
      <c r="CK68" t="str">
        <f t="shared" si="147"/>
        <v>82 Transport and mobile machine drivers and operatives</v>
      </c>
      <c r="CL68" s="18">
        <f t="shared" si="165"/>
        <v>9.2603166407309523</v>
      </c>
      <c r="CM68" s="18">
        <f t="shared" si="165"/>
        <v>11.620286284331574</v>
      </c>
      <c r="CN68" s="18">
        <f t="shared" si="165"/>
        <v>10.736806543387379</v>
      </c>
      <c r="CO68" s="18">
        <f t="shared" si="165"/>
        <v>11.535523414569472</v>
      </c>
      <c r="CP68" s="18">
        <f t="shared" si="165"/>
        <v>8.7507040509385217</v>
      </c>
      <c r="CR68" s="68">
        <f t="shared" si="137"/>
        <v>-37.87069060465749</v>
      </c>
      <c r="CS68" s="69">
        <f t="shared" si="138"/>
        <v>30.728572891467515</v>
      </c>
      <c r="CT68" s="69">
        <f t="shared" si="139"/>
        <v>-7.1421177131899789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7.0406404685908674E-3</v>
      </c>
      <c r="C69" s="18">
        <f t="shared" si="157"/>
        <v>5.8574495877217842E-3</v>
      </c>
      <c r="D69" s="18">
        <f t="shared" si="157"/>
        <v>4.2791583695675189E-3</v>
      </c>
      <c r="E69" s="18">
        <f t="shared" si="157"/>
        <v>3.6571269413875167E-3</v>
      </c>
      <c r="F69" s="18">
        <f t="shared" si="157"/>
        <v>3.331662256112697E-3</v>
      </c>
      <c r="H69" s="68">
        <f t="shared" si="105"/>
        <v>22.623868523088341</v>
      </c>
      <c r="I69" s="69">
        <f t="shared" si="106"/>
        <v>67.242192833941075</v>
      </c>
      <c r="J69" s="69">
        <f t="shared" si="107"/>
        <v>89.866061357029409</v>
      </c>
      <c r="L69" t="str">
        <f t="shared" si="140"/>
        <v>91 Elementary trades and related occupations</v>
      </c>
      <c r="M69" s="18">
        <f t="shared" si="158"/>
        <v>0.30380275999082329</v>
      </c>
      <c r="N69" s="18">
        <f t="shared" si="158"/>
        <v>0.37177853252156595</v>
      </c>
      <c r="O69" s="18">
        <f t="shared" si="158"/>
        <v>0.27418894937098548</v>
      </c>
      <c r="P69" s="18">
        <f t="shared" si="158"/>
        <v>0.27837893176790668</v>
      </c>
      <c r="Q69" s="18">
        <f t="shared" si="158"/>
        <v>0.29623855544364902</v>
      </c>
      <c r="S69" s="68">
        <f t="shared" si="109"/>
        <v>72.497405218964701</v>
      </c>
      <c r="T69" s="69">
        <f t="shared" si="110"/>
        <v>65.162803800914503</v>
      </c>
      <c r="U69" s="69">
        <f t="shared" si="111"/>
        <v>137.6602090198792</v>
      </c>
      <c r="W69" t="str">
        <f t="shared" si="141"/>
        <v>91 Elementary trades and related occupations</v>
      </c>
      <c r="X69" s="18">
        <f t="shared" si="159"/>
        <v>0.47701139625839711</v>
      </c>
      <c r="Y69" s="18">
        <f t="shared" si="159"/>
        <v>0.54444914591342042</v>
      </c>
      <c r="Z69" s="18">
        <f t="shared" si="159"/>
        <v>0.418167521267508</v>
      </c>
      <c r="AA69" s="18">
        <f t="shared" si="159"/>
        <v>0.38262364280556027</v>
      </c>
      <c r="AB69" s="18">
        <f t="shared" si="159"/>
        <v>0.37868772715627225</v>
      </c>
      <c r="AD69" s="68">
        <f t="shared" si="113"/>
        <v>25.353356276081879</v>
      </c>
      <c r="AE69" s="69">
        <f t="shared" si="114"/>
        <v>59.74196211056033</v>
      </c>
      <c r="AF69" s="69">
        <f t="shared" si="115"/>
        <v>85.095318386642191</v>
      </c>
      <c r="AH69" t="str">
        <f t="shared" si="142"/>
        <v>91 Elementary trades and related occupations</v>
      </c>
      <c r="AI69" s="18">
        <f t="shared" si="160"/>
        <v>0.94986810442014624</v>
      </c>
      <c r="AJ69" s="18">
        <f t="shared" si="160"/>
        <v>1.0841197280611083</v>
      </c>
      <c r="AK69" s="18">
        <f t="shared" si="160"/>
        <v>0.89961540291291908</v>
      </c>
      <c r="AL69" s="18">
        <f t="shared" si="160"/>
        <v>0.89847672319576732</v>
      </c>
      <c r="AM69" s="18">
        <f t="shared" si="160"/>
        <v>1.0358459275924925</v>
      </c>
      <c r="AO69" s="68">
        <f t="shared" si="117"/>
        <v>38.361103753580124</v>
      </c>
      <c r="AP69" s="69">
        <f t="shared" si="118"/>
        <v>63.479829985347813</v>
      </c>
      <c r="AQ69" s="69">
        <f t="shared" si="119"/>
        <v>101.84093373892796</v>
      </c>
      <c r="AS69" t="str">
        <f t="shared" si="143"/>
        <v>91 Elementary trades and related occupations</v>
      </c>
      <c r="AT69" s="18">
        <f t="shared" si="161"/>
        <v>1.0545980906456154</v>
      </c>
      <c r="AU69" s="18">
        <f t="shared" si="161"/>
        <v>1.1685432741235342</v>
      </c>
      <c r="AV69" s="18">
        <f t="shared" si="161"/>
        <v>0.95699759051417577</v>
      </c>
      <c r="AW69" s="18">
        <f t="shared" si="161"/>
        <v>0.87412879984194569</v>
      </c>
      <c r="AX69" s="18">
        <f t="shared" si="161"/>
        <v>0.84968590430801705</v>
      </c>
      <c r="AZ69" s="68">
        <f t="shared" si="121"/>
        <v>17.441952223405629</v>
      </c>
      <c r="BA69" s="69">
        <f t="shared" si="122"/>
        <v>49.924439402409767</v>
      </c>
      <c r="BB69" s="69">
        <f t="shared" si="123"/>
        <v>67.366391625815396</v>
      </c>
      <c r="BD69" t="str">
        <f t="shared" si="144"/>
        <v>91 Elementary trades and related occupations</v>
      </c>
      <c r="BE69" s="18">
        <f t="shared" si="162"/>
        <v>1.3236085848281407</v>
      </c>
      <c r="BF69" s="18">
        <f t="shared" si="162"/>
        <v>1.1791098266108158</v>
      </c>
      <c r="BG69" s="18">
        <f t="shared" si="162"/>
        <v>0.98426941228834208</v>
      </c>
      <c r="BH69" s="18">
        <f t="shared" si="162"/>
        <v>0.85388893084840201</v>
      </c>
      <c r="BI69" s="18">
        <f t="shared" si="162"/>
        <v>0.86759531131810963</v>
      </c>
      <c r="BK69" s="68">
        <f t="shared" si="125"/>
        <v>-14.122605155811835</v>
      </c>
      <c r="BL69" s="69">
        <f t="shared" si="126"/>
        <v>31.29499246681301</v>
      </c>
      <c r="BM69" s="69">
        <f t="shared" si="127"/>
        <v>17.172387311001174</v>
      </c>
      <c r="BO69" t="str">
        <f t="shared" si="145"/>
        <v>91 Elementary trades and related occupations</v>
      </c>
      <c r="BP69" s="18">
        <f t="shared" si="163"/>
        <v>2.3096706909284581</v>
      </c>
      <c r="BQ69" s="18">
        <f t="shared" si="163"/>
        <v>1.988550114151479</v>
      </c>
      <c r="BR69" s="18">
        <f t="shared" si="163"/>
        <v>1.826434171638559</v>
      </c>
      <c r="BS69" s="18">
        <f t="shared" si="163"/>
        <v>1.5072395989767802</v>
      </c>
      <c r="BT69" s="18">
        <f t="shared" si="163"/>
        <v>1.5869406992365487</v>
      </c>
      <c r="BV69" s="68">
        <f t="shared" si="129"/>
        <v>-24.402394440408269</v>
      </c>
      <c r="BW69" s="69">
        <f t="shared" si="130"/>
        <v>30.554295978809755</v>
      </c>
      <c r="BX69" s="69">
        <f t="shared" si="131"/>
        <v>6.1519015384014848</v>
      </c>
      <c r="BZ69" t="str">
        <f t="shared" si="146"/>
        <v>91 Elementary trades and related occupations</v>
      </c>
      <c r="CA69" s="18">
        <f t="shared" si="164"/>
        <v>4.3483898409437565</v>
      </c>
      <c r="CB69" s="18">
        <f t="shared" si="164"/>
        <v>4.1404916329612425</v>
      </c>
      <c r="CC69" s="18">
        <f t="shared" si="164"/>
        <v>3.7505941850882794</v>
      </c>
      <c r="CD69" s="18">
        <f t="shared" si="164"/>
        <v>3.2327272414206263</v>
      </c>
      <c r="CE69" s="18">
        <f t="shared" si="164"/>
        <v>4.1954047573303335</v>
      </c>
      <c r="CG69" s="68">
        <f t="shared" si="133"/>
        <v>-39.116717958132199</v>
      </c>
      <c r="CH69" s="69">
        <f t="shared" si="134"/>
        <v>29.073254834704031</v>
      </c>
      <c r="CI69" s="69">
        <f t="shared" si="135"/>
        <v>-10.043463123428166</v>
      </c>
      <c r="CK69" t="str">
        <f t="shared" si="147"/>
        <v>91 Elementary trades and related occupations</v>
      </c>
      <c r="CL69" s="18">
        <f t="shared" si="165"/>
        <v>6.1032981949255474</v>
      </c>
      <c r="CM69" s="18">
        <f t="shared" si="165"/>
        <v>6.2625763546525492</v>
      </c>
      <c r="CN69" s="18">
        <f t="shared" si="165"/>
        <v>5.3807276929474375</v>
      </c>
      <c r="CO69" s="18">
        <f t="shared" si="165"/>
        <v>4.9972895223050786</v>
      </c>
      <c r="CP69" s="18">
        <f t="shared" si="165"/>
        <v>4.2887094578297269</v>
      </c>
      <c r="CR69" s="68">
        <f t="shared" si="137"/>
        <v>-39.240489036385164</v>
      </c>
      <c r="CS69" s="69">
        <f t="shared" si="138"/>
        <v>21.717629892720588</v>
      </c>
      <c r="CT69" s="69">
        <f t="shared" si="139"/>
        <v>-17.522859143664572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0.4741459302734683</v>
      </c>
      <c r="C70" s="18">
        <f t="shared" si="157"/>
        <v>0.51171827934253589</v>
      </c>
      <c r="D70" s="18">
        <f t="shared" si="157"/>
        <v>0.41156822794625031</v>
      </c>
      <c r="E70" s="18">
        <f t="shared" si="157"/>
        <v>0.46282412231622394</v>
      </c>
      <c r="F70" s="18">
        <f t="shared" si="157"/>
        <v>0.48886697618301822</v>
      </c>
      <c r="H70" s="68">
        <f t="shared" si="105"/>
        <v>87.07737355587193</v>
      </c>
      <c r="I70" s="69">
        <f t="shared" si="106"/>
        <v>85.264660223511669</v>
      </c>
      <c r="J70" s="69">
        <f t="shared" si="107"/>
        <v>172.3420337793836</v>
      </c>
      <c r="L70" t="str">
        <f t="shared" ref="L70" si="166">A70</f>
        <v>92 Elementary administration and service occupations</v>
      </c>
      <c r="M70" s="18">
        <f t="shared" si="158"/>
        <v>2.3108246811940063</v>
      </c>
      <c r="N70" s="18">
        <f t="shared" si="158"/>
        <v>2.6322501874744271</v>
      </c>
      <c r="O70" s="18">
        <f t="shared" si="158"/>
        <v>2.4734144043460118</v>
      </c>
      <c r="P70" s="18">
        <f t="shared" si="158"/>
        <v>2.8794009403115388</v>
      </c>
      <c r="Q70" s="18">
        <f t="shared" si="158"/>
        <v>3.22047258159433</v>
      </c>
      <c r="S70" s="68">
        <f t="shared" si="109"/>
        <v>107.88045233416166</v>
      </c>
      <c r="T70" s="69">
        <f t="shared" si="110"/>
        <v>93.264703801242263</v>
      </c>
      <c r="U70" s="69">
        <f t="shared" si="111"/>
        <v>201.14515613540394</v>
      </c>
      <c r="W70" t="str">
        <f t="shared" ref="W70" si="167">A70</f>
        <v>92 Elementary administration and service occupations</v>
      </c>
      <c r="X70" s="18">
        <f t="shared" si="159"/>
        <v>4.5828720042321462</v>
      </c>
      <c r="Y70" s="18">
        <f t="shared" si="159"/>
        <v>5.0767072974641776</v>
      </c>
      <c r="Z70" s="18">
        <f t="shared" si="159"/>
        <v>4.8547166238580539</v>
      </c>
      <c r="AA70" s="18">
        <f t="shared" si="159"/>
        <v>5.6759708944100007</v>
      </c>
      <c r="AB70" s="18">
        <f t="shared" si="159"/>
        <v>6.4481543417358678</v>
      </c>
      <c r="AD70" s="68">
        <f t="shared" si="113"/>
        <v>83.855477919921725</v>
      </c>
      <c r="AE70" s="69">
        <f t="shared" si="114"/>
        <v>90.278199652384586</v>
      </c>
      <c r="AF70" s="69">
        <f t="shared" si="115"/>
        <v>174.13367757230631</v>
      </c>
      <c r="AH70" t="str">
        <f t="shared" ref="AH70" si="168">L70</f>
        <v>92 Elementary administration and service occupations</v>
      </c>
      <c r="AI70" s="18">
        <f t="shared" si="160"/>
        <v>5.790712352124042</v>
      </c>
      <c r="AJ70" s="18">
        <f t="shared" si="160"/>
        <v>7.4946713429135405</v>
      </c>
      <c r="AK70" s="18">
        <f t="shared" si="160"/>
        <v>7.265615166282732</v>
      </c>
      <c r="AL70" s="18">
        <f t="shared" si="160"/>
        <v>9.024127862615515</v>
      </c>
      <c r="AM70" s="18">
        <f t="shared" si="160"/>
        <v>11.083126537459849</v>
      </c>
      <c r="AO70" s="68">
        <f t="shared" si="117"/>
        <v>83.301339284154409</v>
      </c>
      <c r="AP70" s="69">
        <f t="shared" si="118"/>
        <v>85.191884230557875</v>
      </c>
      <c r="AQ70" s="69">
        <f t="shared" si="119"/>
        <v>168.4932235147123</v>
      </c>
      <c r="AS70" t="str">
        <f t="shared" ref="AS70" si="169">W70</f>
        <v>92 Elementary administration and service occupations</v>
      </c>
      <c r="AT70" s="18">
        <f t="shared" si="161"/>
        <v>6.3357050460802391</v>
      </c>
      <c r="AU70" s="18">
        <f t="shared" si="161"/>
        <v>6.7518782012105625</v>
      </c>
      <c r="AV70" s="18">
        <f t="shared" si="161"/>
        <v>6.76943539754354</v>
      </c>
      <c r="AW70" s="18">
        <f t="shared" si="161"/>
        <v>7.9532508199278737</v>
      </c>
      <c r="AX70" s="18">
        <f t="shared" si="161"/>
        <v>9.1261848887310251</v>
      </c>
      <c r="AZ70" s="68">
        <f t="shared" si="121"/>
        <v>78.325112823881838</v>
      </c>
      <c r="BA70" s="69">
        <f t="shared" si="122"/>
        <v>83.624857016190532</v>
      </c>
      <c r="BB70" s="69">
        <f t="shared" si="123"/>
        <v>161.94996984007238</v>
      </c>
      <c r="BD70" t="str">
        <f t="shared" ref="BD70" si="170">AH70</f>
        <v>92 Elementary administration and service occupations</v>
      </c>
      <c r="BE70" s="18">
        <f t="shared" si="162"/>
        <v>9.6428986625794213</v>
      </c>
      <c r="BF70" s="18">
        <f t="shared" si="162"/>
        <v>9.1892827104484507</v>
      </c>
      <c r="BG70" s="18">
        <f t="shared" si="162"/>
        <v>8.8170670471248016</v>
      </c>
      <c r="BH70" s="18">
        <f t="shared" si="162"/>
        <v>9.0031638190907337</v>
      </c>
      <c r="BI70" s="18">
        <f t="shared" si="162"/>
        <v>9.2367508547388688</v>
      </c>
      <c r="BK70" s="68">
        <f t="shared" si="125"/>
        <v>2.063566470433468</v>
      </c>
      <c r="BL70" s="69">
        <f t="shared" si="126"/>
        <v>49.505664547981596</v>
      </c>
      <c r="BM70" s="69">
        <f t="shared" si="127"/>
        <v>51.56923101841506</v>
      </c>
      <c r="BO70" t="str">
        <f t="shared" ref="BO70" si="171">AS70</f>
        <v>92 Elementary administration and service occupations</v>
      </c>
      <c r="BP70" s="18">
        <f t="shared" si="163"/>
        <v>14.273957912684166</v>
      </c>
      <c r="BQ70" s="18">
        <f t="shared" si="163"/>
        <v>14.868955253071404</v>
      </c>
      <c r="BR70" s="18">
        <f t="shared" si="163"/>
        <v>13.886188170037867</v>
      </c>
      <c r="BS70" s="18">
        <f t="shared" si="163"/>
        <v>15.176360809290381</v>
      </c>
      <c r="BT70" s="18">
        <f t="shared" si="163"/>
        <v>15.83470870510574</v>
      </c>
      <c r="BV70" s="68">
        <f t="shared" si="129"/>
        <v>-0.78475750186306181</v>
      </c>
      <c r="BW70" s="69">
        <f t="shared" si="130"/>
        <v>49.566431844643809</v>
      </c>
      <c r="BX70" s="69">
        <f t="shared" si="131"/>
        <v>48.781674342780754</v>
      </c>
      <c r="BZ70" t="str">
        <f t="shared" ref="BZ70" si="172">BD70</f>
        <v>92 Elementary administration and service occupations</v>
      </c>
      <c r="CA70" s="18">
        <f t="shared" si="164"/>
        <v>17.895732029441685</v>
      </c>
      <c r="CB70" s="18">
        <f t="shared" si="164"/>
        <v>18.976960460580472</v>
      </c>
      <c r="CC70" s="18">
        <f t="shared" si="164"/>
        <v>17.791603022317847</v>
      </c>
      <c r="CD70" s="18">
        <f t="shared" si="164"/>
        <v>19.235391734011905</v>
      </c>
      <c r="CE70" s="18">
        <f t="shared" si="164"/>
        <v>18.418124993707771</v>
      </c>
      <c r="CG70" s="68">
        <f t="shared" si="133"/>
        <v>-43.655101382674736</v>
      </c>
      <c r="CH70" s="69">
        <f t="shared" si="134"/>
        <v>34.444534180279369</v>
      </c>
      <c r="CI70" s="69">
        <f t="shared" si="135"/>
        <v>-9.2105672023953709</v>
      </c>
      <c r="CK70" t="str">
        <f t="shared" ref="CK70" si="173">BO70</f>
        <v>92 Elementary administration and service occupations</v>
      </c>
      <c r="CL70" s="18">
        <f t="shared" si="165"/>
        <v>23.222883283774571</v>
      </c>
      <c r="CM70" s="18">
        <f t="shared" si="165"/>
        <v>20.706890556891029</v>
      </c>
      <c r="CN70" s="18">
        <f t="shared" si="165"/>
        <v>19.794005958870198</v>
      </c>
      <c r="CO70" s="18">
        <f t="shared" si="165"/>
        <v>19.240776670676404</v>
      </c>
      <c r="CP70" s="18">
        <f t="shared" si="165"/>
        <v>18.959127904553739</v>
      </c>
      <c r="CR70" s="68">
        <f t="shared" si="137"/>
        <v>-26.984793503204653</v>
      </c>
      <c r="CS70" s="69">
        <f t="shared" si="138"/>
        <v>21.509087809109893</v>
      </c>
      <c r="CT70" s="69">
        <f t="shared" si="139"/>
        <v>-5.4757056940947546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57.497042906011501</v>
      </c>
      <c r="I72" s="67">
        <f>IF(D35&gt;0,I35/D35*100,0)</f>
        <v>63.964503629569577</v>
      </c>
      <c r="J72" s="67">
        <f t="shared" ref="J72" si="175">IF(D35&gt;0,(J35/D35)*100,0)</f>
        <v>121.46154653558108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59.65809121428142</v>
      </c>
      <c r="T72" s="67">
        <f t="shared" ref="T72" si="177">IF(O35&gt;0,T35/O35*100,0)</f>
        <v>68.225429376852432</v>
      </c>
      <c r="U72" s="67">
        <f t="shared" ref="U72" si="178">IF(O35&gt;0,(U35/O35)*100,0)</f>
        <v>127.88352059113386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38.421972822215224</v>
      </c>
      <c r="AE72" s="67">
        <f t="shared" ref="AE72" si="180">IF(Z35&gt;0,AE35/Z35*100,0)</f>
        <v>64.509974251099308</v>
      </c>
      <c r="AF72" s="67">
        <f t="shared" ref="AF72" si="181">IF(Z35&gt;0,(AF35/Z35)*100,0)</f>
        <v>102.93194707331455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20.164376559407643</v>
      </c>
      <c r="AP72" s="67">
        <f t="shared" ref="AP72" si="183">IF(AK35&gt;0,AP35/AK35*100,0)</f>
        <v>57.687267124487562</v>
      </c>
      <c r="AQ72" s="67">
        <f t="shared" ref="AQ72" si="184">IF(AK35&gt;0,(AQ35/AK35)*100,0)</f>
        <v>77.851643683895205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32.274367190558195</v>
      </c>
      <c r="BA72" s="67">
        <f t="shared" ref="BA72" si="186">IF(AV35&gt;0,BA35/AV35*100,0)</f>
        <v>58.334792455495496</v>
      </c>
      <c r="BB72" s="67">
        <f t="shared" ref="BB72" si="187">IF(AV35&gt;0,(BB35/AV35)*100,0)</f>
        <v>90.609159646053698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-2.5738246282998078</v>
      </c>
      <c r="BL72" s="67">
        <f t="shared" ref="BL72" si="189">IF(BG35&gt;0,BL35/BG35*100,0)</f>
        <v>44.394113229978686</v>
      </c>
      <c r="BM72" s="67">
        <f t="shared" ref="BM72" si="190">IF(BG35&gt;0,(BM35/BG35)*100,0)</f>
        <v>41.820288601678882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-12.993566706987469</v>
      </c>
      <c r="BW72" s="67">
        <f t="shared" ref="BW72" si="192">IF(BR35&gt;0,BW35/BR35*100,0)</f>
        <v>42.652616664039499</v>
      </c>
      <c r="BX72" s="67">
        <f t="shared" ref="BX72" si="193">IF(BR35&gt;0,(BX35/BR35)*100,0)</f>
        <v>29.65904995705203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-45.571763202026709</v>
      </c>
      <c r="CH72" s="67">
        <f t="shared" ref="CH72" si="195">IF(CC35&gt;0,CH35/CC35*100,0)</f>
        <v>31.719978232279267</v>
      </c>
      <c r="CI72" s="67">
        <f t="shared" ref="CI72" si="196">IF(CC35&gt;0,(CI35/CC35)*100,0)</f>
        <v>-13.851784969747444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-23.769519370214741</v>
      </c>
      <c r="CS72" s="67">
        <f t="shared" ref="CS72" si="198">IF(CN35&gt;0,CS35/CN35*100,0)</f>
        <v>26.594185767073558</v>
      </c>
      <c r="CT72" s="67">
        <f t="shared" ref="CT72" si="199">IF(CN35&gt;0,(CT35/CN35)*100,0)</f>
        <v>2.824666396858817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Cumbria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Cumbria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Cumbria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Cumbria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Cumbria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Cumbria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Cumbria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Cumbria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Cumbria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4.7490851752686414</v>
      </c>
      <c r="C82" s="18">
        <f t="shared" si="210"/>
        <v>23.428127319941417</v>
      </c>
      <c r="D82" s="18">
        <f t="shared" si="210"/>
        <v>1.280981757066324</v>
      </c>
      <c r="E82" s="18">
        <f t="shared" si="210"/>
        <v>2.4556420840014415</v>
      </c>
      <c r="F82" s="18">
        <f t="shared" ref="F82:F107" si="211">IF(AND(F$6-C$6 &lt;&gt; 0,C8&lt;&gt;0,F8&lt;&gt;0),(EXP(LN(F8/C8)/(F$6-C$6))-1)*100,0)</f>
        <v>3.2822707893061409</v>
      </c>
      <c r="H82" s="18">
        <f t="shared" ref="H82:H107" si="212">IF($F$6-$D$6 &lt;&gt; 0,(EXP(LN(1+(H45/100))/($F$6-$D$6))-1)*100,0)</f>
        <v>2.0625826420853866</v>
      </c>
      <c r="I82" s="18">
        <f t="shared" ref="I82:I107" si="213">IF(D8&gt;0,((1+(I8/D8))^(1/($F$6-$D$6))-1)*100,0)</f>
        <v>3.2927174699044937</v>
      </c>
      <c r="J82" s="18">
        <f t="shared" ref="J82:J107" si="214">IF($F$6-$D$6 &lt;&gt; 0,(EXP(LN(1+(J45/100))/($F$6-$D$6))-1)*100,0)</f>
        <v>4.673443347284878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5.7343198998423217</v>
      </c>
      <c r="N82" s="18">
        <f t="shared" si="215"/>
        <v>11.417790292908659</v>
      </c>
      <c r="O82" s="18">
        <f t="shared" si="215"/>
        <v>1.2497690893242153</v>
      </c>
      <c r="P82" s="18">
        <f t="shared" si="215"/>
        <v>2.4463190028150006</v>
      </c>
      <c r="Q82" s="18">
        <f t="shared" ref="Q82:Q107" si="216">IF(AND(Q$6-N$6 &lt;&gt; 0,N8&lt;&gt;0,Q8&lt;&gt;0),(EXP(LN(Q8/N8)/(Q$6-N$6))-1)*100,0)</f>
        <v>2.6078341858394527</v>
      </c>
      <c r="S82" s="18">
        <f t="shared" ref="S82:S107" si="217">IF($F$6-$D$6 &lt;&gt; 0,(EXP(LN(1+(S45/100))/($F$6-$D$6))-1)*100,0)</f>
        <v>2.0459060506771154</v>
      </c>
      <c r="T82" s="18">
        <f t="shared" ref="T82:T107" si="218">IF(O8&gt;0,((1+(T8/O8))^(1/($F$6-$D$6))-1)*100,0)</f>
        <v>3.3440657287832076</v>
      </c>
      <c r="U82" s="18">
        <f t="shared" ref="U82:U107" si="219">IF($F$6-$D$6 &lt;&gt; 0,(EXP(LN(1+(U45/100))/($F$6-$D$6))-1)*100,0)</f>
        <v>4.7044691163836028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6.5711843795341007</v>
      </c>
      <c r="Y82" s="18">
        <f t="shared" si="220"/>
        <v>-0.56452302064704529</v>
      </c>
      <c r="Z82" s="18">
        <f t="shared" si="220"/>
        <v>-4.568599539125362E-2</v>
      </c>
      <c r="AA82" s="18">
        <f t="shared" si="220"/>
        <v>2.0815616563922612</v>
      </c>
      <c r="AB82" s="18">
        <f t="shared" ref="AB82:AB107" si="221">IF(AND(AB$6-Y$6 &lt;&gt; 0,Y8&lt;&gt;0,AB8&lt;&gt;0),(EXP(LN(AB8/Y8)/(AB$6-Y$6))-1)*100,0)</f>
        <v>1.2456523680007381</v>
      </c>
      <c r="AD82" s="18">
        <f t="shared" ref="AD82:AD107" si="222">IF($F$6-$D$6 &lt;&gt; 0,(EXP(LN(1+(AD45/100))/($F$6-$D$6))-1)*100,0)</f>
        <v>1.3674958247697599</v>
      </c>
      <c r="AE82" s="18">
        <f t="shared" ref="AE82:AE107" si="223">IF(Z8&gt;0,((1+(AE8/Z8))^(1/($F$6-$D$6))-1)*100,0)</f>
        <v>3.2089957674800829</v>
      </c>
      <c r="AF82" s="18">
        <f t="shared" ref="AF82:AF107" si="224">IF($F$6-$D$6 &lt;&gt; 0,(EXP(LN(1+(AF45/100))/($F$6-$D$6))-1)*100,0)</f>
        <v>4.1187555758338545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4.8866180628383216</v>
      </c>
      <c r="AJ82" s="18">
        <f t="shared" si="225"/>
        <v>0.9972746182818959</v>
      </c>
      <c r="AK82" s="18">
        <f t="shared" si="225"/>
        <v>-1.1675455459196127</v>
      </c>
      <c r="AL82" s="18">
        <f t="shared" si="225"/>
        <v>1.2807721295037267</v>
      </c>
      <c r="AM82" s="18">
        <f t="shared" ref="AM82:AM107" si="226">IF(AND(AM$6-AJ$6 &lt;&gt; 0,AJ8&lt;&gt;0,AM8&lt;&gt;0),(EXP(LN(AM8/AJ8)/(AM$6-AJ$6))-1)*100,0)</f>
        <v>0.49162052903726217</v>
      </c>
      <c r="AO82" s="18">
        <f t="shared" ref="AO82:AO107" si="227">IF($F$6-$D$6 &lt;&gt; 0,(EXP(LN(1+(AO45/100))/($F$6-$D$6))-1)*100,0)</f>
        <v>0.45800040988883683</v>
      </c>
      <c r="AP82" s="18">
        <f t="shared" ref="AP82:AP107" si="228">IF(AK8&gt;0,((1+(AP8/AK8))^(1/($F$6-$D$6))-1)*100,0)</f>
        <v>2.8160725066969094</v>
      </c>
      <c r="AQ82" s="18">
        <f t="shared" ref="AQ82:AQ107" si="229">IF($F$6-$D$6 &lt;&gt; 0,(EXP(LN(1+(AQ45/100))/($F$6-$D$6))-1)*100,0)</f>
        <v>3.1298959843533591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5.4440240462877654</v>
      </c>
      <c r="AU82" s="18">
        <f t="shared" si="230"/>
        <v>2.3406665975738816</v>
      </c>
      <c r="AV82" s="18">
        <f t="shared" si="230"/>
        <v>-1.4572815440805353</v>
      </c>
      <c r="AW82" s="18">
        <f t="shared" si="230"/>
        <v>1.6723225596478652</v>
      </c>
      <c r="AX82" s="18">
        <f t="shared" ref="AX82:AX107" si="231">IF(AND(AX$6-AU$6 &lt;&gt; 0,AU8&lt;&gt;0,AX8&lt;&gt;0),(EXP(LN(AX8/AU8)/(AX$6-AU$6))-1)*100,0)</f>
        <v>0.72502846290616318</v>
      </c>
      <c r="AZ82" s="18">
        <f t="shared" ref="AZ82:AZ107" si="232">IF($F$6-$D$6 &lt;&gt; 0,(EXP(LN(1+(AZ45/100))/($F$6-$D$6))-1)*100,0)</f>
        <v>0.61823061729673334</v>
      </c>
      <c r="BA82" s="18">
        <f t="shared" ref="BA82:BA107" si="233">IF(AV8&gt;0,((1+(BA8/AV8))^(1/($F$6-$D$6))-1)*100,0)</f>
        <v>2.7721307552213359</v>
      </c>
      <c r="BB82" s="18">
        <f t="shared" ref="BB82:BB107" si="234">IF($F$6-$D$6 &lt;&gt; 0,(EXP(LN(1+(BB45/100))/($F$6-$D$6))-1)*100,0)</f>
        <v>3.1997844728895108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2.4233372554740784</v>
      </c>
      <c r="BF82" s="18">
        <f t="shared" si="235"/>
        <v>3.0710559693624351</v>
      </c>
      <c r="BG82" s="18">
        <f t="shared" si="235"/>
        <v>-3.4706155872552102</v>
      </c>
      <c r="BH82" s="18">
        <f t="shared" si="235"/>
        <v>-0.2185916381727937</v>
      </c>
      <c r="BI82" s="18">
        <f t="shared" ref="BI82:BI107" si="236">IF(AND(BI$6-BF$6 &lt;&gt; 0,BF8&lt;&gt;0,BI8&lt;&gt;0),(EXP(LN(BI8/BF8)/(BI$6-BF$6))-1)*100,0)</f>
        <v>-1.0460422311509898</v>
      </c>
      <c r="BK82" s="18">
        <f t="shared" ref="BK82:BK107" si="237">IF($F$6-$D$6 &lt;&gt; 0,(EXP(LN(1+(BK45/100))/($F$6-$D$6))-1)*100,0)</f>
        <v>-1.3145940725747374</v>
      </c>
      <c r="BL82" s="18">
        <f t="shared" ref="BL82:BL107" si="238">IF(BG8&gt;0,((1+(BL8/BG8))^(1/($F$6-$D$6))-1)*100,0)</f>
        <v>2.1363994276332621</v>
      </c>
      <c r="BM82" s="18">
        <f t="shared" ref="BM82:BM107" si="239">IF($F$6-$D$6 &lt;&gt; 0,(EXP(LN(1+(BM45/100))/($F$6-$D$6))-1)*100,0)</f>
        <v>1.1838822823718509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0.8116889888137413</v>
      </c>
      <c r="BQ82" s="18">
        <f t="shared" si="240"/>
        <v>-2.7255748506742061</v>
      </c>
      <c r="BR82" s="18">
        <f t="shared" si="240"/>
        <v>-3.7411546012680152</v>
      </c>
      <c r="BS82" s="18">
        <f t="shared" si="240"/>
        <v>-1.8320385711682485</v>
      </c>
      <c r="BT82" s="18">
        <f t="shared" ref="BT82:BT107" si="241">IF(AND(BT$6-BQ$6 &lt;&gt; 0,BQ8&lt;&gt;0,BT8&lt;&gt;0),(EXP(LN(BT8/BQ8)/(BT$6-BQ$6))-1)*100,0)</f>
        <v>-2.4884123818976089</v>
      </c>
      <c r="BV82" s="18">
        <f t="shared" ref="BV82:BV107" si="242">IF($F$6-$D$6 &lt;&gt; 0,(EXP(LN(1+(BV45/100))/($F$6-$D$6))-1)*100,0)</f>
        <v>-2.4725810072816046</v>
      </c>
      <c r="BW82" s="18">
        <f t="shared" ref="BW82:BW107" si="243">IF(BR8&gt;0,((1+(BW8/BR8))^(1/($F$6-$D$6))-1)*100,0)</f>
        <v>2.0731049661574685</v>
      </c>
      <c r="BX82" s="18">
        <f t="shared" ref="BX82:BX107" si="244">IF($F$6-$D$6 &lt;&gt; 0,(EXP(LN(1+(BX45/100))/($F$6-$D$6))-1)*100,0)</f>
        <v>0.30871845349158544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2.4752154141904015</v>
      </c>
      <c r="CB82" s="18">
        <f t="shared" si="245"/>
        <v>4.1356785155781006</v>
      </c>
      <c r="CC82" s="18">
        <f t="shared" si="245"/>
        <v>-4.2367607797205835</v>
      </c>
      <c r="CD82" s="18">
        <f t="shared" si="245"/>
        <v>-2.4902195798015114</v>
      </c>
      <c r="CE82" s="18">
        <f t="shared" ref="CE82:CE107" si="246">IF(AND(CE$6-CB$6 &lt;&gt; 0,CB8&lt;&gt;0,CE8&lt;&gt;0),(EXP(LN(CE8/CB8)/(CE$6-CB$6))-1)*100,0)</f>
        <v>-2.6401901165777786</v>
      </c>
      <c r="CG82" s="18">
        <f t="shared" ref="CG82:CG107" si="247">IF($F$6-$D$6 &lt;&gt; 0,(EXP(LN(1+(CG45/100))/($F$6-$D$6))-1)*100,0)</f>
        <v>-3.0759108839300553</v>
      </c>
      <c r="CH82" s="18">
        <f t="shared" ref="CH82:CH107" si="248">IF(CC8&gt;0,((1+(CH8/CC8))^(1/($F$6-$D$6))-1)*100,0)</f>
        <v>2.0248063867693844</v>
      </c>
      <c r="CI82" s="18">
        <f t="shared" ref="CI82:CI107" si="249">IF($F$6-$D$6 &lt;&gt; 0,(EXP(LN(1+(CI45/100))/($F$6-$D$6))-1)*100,0)</f>
        <v>-0.15742570672802048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-1.8347648076590617</v>
      </c>
      <c r="CM82" s="18">
        <f t="shared" si="250"/>
        <v>14.433503599237563</v>
      </c>
      <c r="CN82" s="18">
        <f t="shared" si="250"/>
        <v>-2.2644828502020098</v>
      </c>
      <c r="CO82" s="18">
        <f t="shared" si="250"/>
        <v>2.5298619858632243</v>
      </c>
      <c r="CP82" s="18">
        <f t="shared" ref="CP82:CP107" si="251">IF(AND(CP$6-CM$6 &lt;&gt; 0,CM8&lt;&gt;0,CP8&lt;&gt;0),(EXP(LN(CP8/CM8)/(CP$6-CM$6))-1)*100,0)</f>
        <v>1.7026893997266201</v>
      </c>
      <c r="CR82" s="18">
        <f t="shared" ref="CR82:CR107" si="252">IF($F$6-$D$6 &lt;&gt; 0,(EXP(LN(1+(CR45/100))/($F$6-$D$6))-1)*100,0)</f>
        <v>0.90616951228634779</v>
      </c>
      <c r="CS82" s="18">
        <f t="shared" ref="CS82:CS107" si="253">IF(CN8&gt;0,((1+(CS8/CN8))^(1/($F$6-$D$6))-1)*100,0)</f>
        <v>1.925501878240965</v>
      </c>
      <c r="CT82" s="18">
        <f t="shared" ref="CT82:CT107" si="254">IF($F$6-$D$6 &lt;&gt; 0,(EXP(LN(1+(CT45/100))/($F$6-$D$6))-1)*100,0)</f>
        <v>2.6299858286110922</v>
      </c>
    </row>
    <row r="83" spans="1:98" x14ac:dyDescent="0.2">
      <c r="A83" t="str">
        <f t="shared" si="209"/>
        <v>12 Other managers and proprietors</v>
      </c>
      <c r="B83" s="18">
        <f t="shared" si="210"/>
        <v>4.0523347324541659</v>
      </c>
      <c r="C83" s="18">
        <f t="shared" si="210"/>
        <v>13.017528338162986</v>
      </c>
      <c r="D83" s="18">
        <f t="shared" si="210"/>
        <v>7.2444143173349573</v>
      </c>
      <c r="E83" s="18">
        <f t="shared" si="210"/>
        <v>3.2200753343460509</v>
      </c>
      <c r="F83" s="18">
        <f t="shared" si="211"/>
        <v>5.0548986690185593</v>
      </c>
      <c r="H83" s="18">
        <f t="shared" si="212"/>
        <v>4.5444563134039884</v>
      </c>
      <c r="I83" s="18">
        <f t="shared" si="213"/>
        <v>4.6134596481945289</v>
      </c>
      <c r="J83" s="18">
        <f t="shared" si="214"/>
        <v>7.3922706349373923</v>
      </c>
      <c r="L83" t="str">
        <f t="shared" ref="L83:L106" si="255">A83</f>
        <v>12 Other managers and proprietors</v>
      </c>
      <c r="M83" s="18">
        <f t="shared" si="215"/>
        <v>3.0698238585131987</v>
      </c>
      <c r="N83" s="18">
        <f t="shared" si="215"/>
        <v>15.786733981522039</v>
      </c>
      <c r="O83" s="18">
        <f t="shared" si="215"/>
        <v>7.2132478169615766</v>
      </c>
      <c r="P83" s="18">
        <f t="shared" si="215"/>
        <v>3.5780500627700551</v>
      </c>
      <c r="Q83" s="18">
        <f t="shared" si="216"/>
        <v>5.4322921409217351</v>
      </c>
      <c r="S83" s="18">
        <f t="shared" si="217"/>
        <v>4.7758769963589076</v>
      </c>
      <c r="T83" s="18">
        <f t="shared" si="218"/>
        <v>4.6218892772831532</v>
      </c>
      <c r="U83" s="18">
        <f t="shared" si="219"/>
        <v>7.5576567702824393</v>
      </c>
      <c r="W83" t="str">
        <f t="shared" ref="W83:W106" si="256">A83</f>
        <v>12 Other managers and proprietors</v>
      </c>
      <c r="X83" s="18">
        <f t="shared" si="220"/>
        <v>3.7817539336200356</v>
      </c>
      <c r="Y83" s="18">
        <f t="shared" si="220"/>
        <v>4.629627516153878</v>
      </c>
      <c r="Z83" s="18">
        <f t="shared" si="220"/>
        <v>6.3492098975396649</v>
      </c>
      <c r="AA83" s="18">
        <f t="shared" si="220"/>
        <v>3.3899325186137697</v>
      </c>
      <c r="AB83" s="18">
        <f t="shared" si="221"/>
        <v>4.3834828846965879</v>
      </c>
      <c r="AD83" s="18">
        <f t="shared" si="222"/>
        <v>4.3670938466036757</v>
      </c>
      <c r="AE83" s="18">
        <f t="shared" si="223"/>
        <v>4.4685998186122289</v>
      </c>
      <c r="AF83" s="18">
        <f t="shared" si="224"/>
        <v>7.1693593936526634</v>
      </c>
      <c r="AH83" t="str">
        <f t="shared" ref="AH83:AH106" si="257">L83</f>
        <v>12 Other managers and proprietors</v>
      </c>
      <c r="AI83" s="18">
        <f t="shared" si="225"/>
        <v>2.0434493296034972</v>
      </c>
      <c r="AJ83" s="18">
        <f t="shared" si="225"/>
        <v>13.435401246022538</v>
      </c>
      <c r="AK83" s="18">
        <f t="shared" si="225"/>
        <v>4.860049338657868</v>
      </c>
      <c r="AL83" s="18">
        <f t="shared" si="225"/>
        <v>2.9113983250804942</v>
      </c>
      <c r="AM83" s="18">
        <f t="shared" si="226"/>
        <v>4.1482809135330756</v>
      </c>
      <c r="AO83" s="18">
        <f t="shared" si="227"/>
        <v>3.556891459003686</v>
      </c>
      <c r="AP83" s="18">
        <f t="shared" si="228"/>
        <v>4.1962737231065139</v>
      </c>
      <c r="AQ83" s="18">
        <f t="shared" si="229"/>
        <v>6.4166685689304837</v>
      </c>
      <c r="AS83" t="str">
        <f t="shared" ref="AS83:AS106" si="258">W83</f>
        <v>12 Other managers and proprietors</v>
      </c>
      <c r="AT83" s="18">
        <f t="shared" si="230"/>
        <v>3.2223981204378749</v>
      </c>
      <c r="AU83" s="18">
        <f t="shared" si="230"/>
        <v>3.4876308576630155</v>
      </c>
      <c r="AV83" s="18">
        <f t="shared" si="230"/>
        <v>5.1111888937437788</v>
      </c>
      <c r="AW83" s="18">
        <f t="shared" si="230"/>
        <v>2.4278041839180808</v>
      </c>
      <c r="AX83" s="18">
        <f t="shared" si="231"/>
        <v>3.3253745473497576</v>
      </c>
      <c r="AZ83" s="18">
        <f t="shared" si="232"/>
        <v>3.3145665096952381</v>
      </c>
      <c r="BA83" s="18">
        <f t="shared" si="233"/>
        <v>4.0324573960004662</v>
      </c>
      <c r="BB83" s="18">
        <f t="shared" si="234"/>
        <v>6.127830405737833</v>
      </c>
      <c r="BD83" t="str">
        <f t="shared" ref="BD83:BD106" si="259">AH83</f>
        <v>12 Other managers and proprietors</v>
      </c>
      <c r="BE83" s="18">
        <f t="shared" si="235"/>
        <v>-2.3360218307455383</v>
      </c>
      <c r="BF83" s="18">
        <f t="shared" si="235"/>
        <v>6.2996878257240096</v>
      </c>
      <c r="BG83" s="18">
        <f t="shared" si="235"/>
        <v>1.386752186951612</v>
      </c>
      <c r="BH83" s="18">
        <f t="shared" si="235"/>
        <v>0.47894176794320842</v>
      </c>
      <c r="BI83" s="18">
        <f t="shared" si="236"/>
        <v>1.1170254668044999</v>
      </c>
      <c r="BK83" s="18">
        <f t="shared" si="237"/>
        <v>0.7806384639226005</v>
      </c>
      <c r="BL83" s="18">
        <f t="shared" si="238"/>
        <v>2.8699205676937956</v>
      </c>
      <c r="BM83" s="18">
        <f t="shared" si="239"/>
        <v>3.4049973834102687</v>
      </c>
      <c r="BO83" t="str">
        <f t="shared" ref="BO83:BO106" si="260">AS83</f>
        <v>12 Other managers and proprietors</v>
      </c>
      <c r="BP83" s="18">
        <f t="shared" si="240"/>
        <v>-1.0580642689918651</v>
      </c>
      <c r="BQ83" s="18">
        <f t="shared" si="240"/>
        <v>1.9450097998723548</v>
      </c>
      <c r="BR83" s="18">
        <f t="shared" si="240"/>
        <v>3.2113317019438092</v>
      </c>
      <c r="BS83" s="18">
        <f t="shared" si="240"/>
        <v>-0.61286359513311739</v>
      </c>
      <c r="BT83" s="18">
        <f t="shared" si="241"/>
        <v>0.72656900142373804</v>
      </c>
      <c r="BV83" s="18">
        <f t="shared" si="242"/>
        <v>0.64585933745711088</v>
      </c>
      <c r="BW83" s="18">
        <f t="shared" si="243"/>
        <v>3.1590171067113815</v>
      </c>
      <c r="BX83" s="18">
        <f t="shared" si="244"/>
        <v>3.5838462024579076</v>
      </c>
      <c r="BZ83" t="str">
        <f t="shared" ref="BZ83:BZ106" si="261">BD83</f>
        <v>12 Other managers and proprietors</v>
      </c>
      <c r="CA83" s="18">
        <f t="shared" si="245"/>
        <v>-1.0781230019695887</v>
      </c>
      <c r="CB83" s="18">
        <f t="shared" si="245"/>
        <v>6.9044163673936287</v>
      </c>
      <c r="CC83" s="18">
        <f t="shared" si="245"/>
        <v>0.32380241289238221</v>
      </c>
      <c r="CD83" s="18">
        <f t="shared" si="245"/>
        <v>-2.7970374275856802</v>
      </c>
      <c r="CE83" s="18">
        <f t="shared" si="246"/>
        <v>-1.2469173089286634</v>
      </c>
      <c r="CG83" s="18">
        <f t="shared" si="247"/>
        <v>-1.767696275502928</v>
      </c>
      <c r="CH83" s="18">
        <f t="shared" si="248"/>
        <v>2.5511780733278311</v>
      </c>
      <c r="CI83" s="18">
        <f t="shared" si="249"/>
        <v>1.3591178006369775</v>
      </c>
      <c r="CK83" t="str">
        <f t="shared" ref="CK83:CK106" si="262">BO83</f>
        <v>12 Other managers and proprietors</v>
      </c>
      <c r="CL83" s="18">
        <f t="shared" si="250"/>
        <v>-7.1253891279558506</v>
      </c>
      <c r="CM83" s="18">
        <f t="shared" si="250"/>
        <v>19.255739186216548</v>
      </c>
      <c r="CN83" s="18">
        <f t="shared" si="250"/>
        <v>4.6081223496298618</v>
      </c>
      <c r="CO83" s="18">
        <f t="shared" si="250"/>
        <v>2.6207310662590633</v>
      </c>
      <c r="CP83" s="18">
        <f t="shared" si="251"/>
        <v>4.2116051565074253</v>
      </c>
      <c r="CR83" s="18">
        <f t="shared" si="252"/>
        <v>3.2789637463789267</v>
      </c>
      <c r="CS83" s="18">
        <f t="shared" si="253"/>
        <v>2.8555788448098252</v>
      </c>
      <c r="CT83" s="18">
        <f t="shared" si="254"/>
        <v>5.2290255501136862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3.5281683024993571</v>
      </c>
      <c r="C84" s="18">
        <f t="shared" si="210"/>
        <v>14.743395750461019</v>
      </c>
      <c r="D84" s="18">
        <f t="shared" si="210"/>
        <v>3.2254213471383686</v>
      </c>
      <c r="E84" s="18">
        <f t="shared" si="210"/>
        <v>2.2366403655794231</v>
      </c>
      <c r="F84" s="18">
        <f t="shared" si="211"/>
        <v>3.2869420398996763</v>
      </c>
      <c r="H84" s="18">
        <f t="shared" si="212"/>
        <v>2.5651771444144211</v>
      </c>
      <c r="I84" s="18">
        <f t="shared" si="213"/>
        <v>2.6773935019622996</v>
      </c>
      <c r="J84" s="18">
        <f t="shared" si="214"/>
        <v>4.5475328669502213</v>
      </c>
      <c r="L84" t="str">
        <f t="shared" si="255"/>
        <v>21 Science, research, engineering and technology professionals</v>
      </c>
      <c r="M84" s="18">
        <f t="shared" si="215"/>
        <v>4.1459359880796187</v>
      </c>
      <c r="N84" s="18">
        <f t="shared" si="215"/>
        <v>14.987759502965382</v>
      </c>
      <c r="O84" s="18">
        <f t="shared" si="215"/>
        <v>3.7600418337918384</v>
      </c>
      <c r="P84" s="18">
        <f t="shared" si="215"/>
        <v>2.5442866994500601</v>
      </c>
      <c r="Q84" s="18">
        <f t="shared" si="216"/>
        <v>3.6620544423303869</v>
      </c>
      <c r="S84" s="18">
        <f t="shared" si="217"/>
        <v>2.9479473352899133</v>
      </c>
      <c r="T84" s="18">
        <f t="shared" si="218"/>
        <v>2.9249787011645267</v>
      </c>
      <c r="U84" s="18">
        <f t="shared" si="219"/>
        <v>5.0279060166676048</v>
      </c>
      <c r="W84" t="str">
        <f t="shared" si="256"/>
        <v>21 Science, research, engineering and technology professionals</v>
      </c>
      <c r="X84" s="18">
        <f t="shared" si="220"/>
        <v>4.693402236428601</v>
      </c>
      <c r="Y84" s="18">
        <f t="shared" si="220"/>
        <v>-1.1301233513800857</v>
      </c>
      <c r="Z84" s="18">
        <f t="shared" si="220"/>
        <v>1.0481839077227662</v>
      </c>
      <c r="AA84" s="18">
        <f t="shared" si="220"/>
        <v>1.3644584345767541</v>
      </c>
      <c r="AB84" s="18">
        <f t="shared" si="221"/>
        <v>1.1079313599172691</v>
      </c>
      <c r="AD84" s="18">
        <f t="shared" si="222"/>
        <v>1.2589237539549991</v>
      </c>
      <c r="AE84" s="18">
        <f t="shared" si="223"/>
        <v>2.3694369029809703</v>
      </c>
      <c r="AF84" s="18">
        <f t="shared" si="224"/>
        <v>3.2993856394880838</v>
      </c>
      <c r="AH84" t="str">
        <f t="shared" si="257"/>
        <v>21 Science, research, engineering and technology professionals</v>
      </c>
      <c r="AI84" s="18">
        <f t="shared" si="225"/>
        <v>3.1282895669136668</v>
      </c>
      <c r="AJ84" s="18">
        <f t="shared" si="225"/>
        <v>2.8227323363456014</v>
      </c>
      <c r="AK84" s="18">
        <f t="shared" si="225"/>
        <v>0.10882537133383163</v>
      </c>
      <c r="AL84" s="18">
        <f t="shared" si="225"/>
        <v>1.1953725501495871</v>
      </c>
      <c r="AM84" s="18">
        <f t="shared" si="226"/>
        <v>0.9551768753086165</v>
      </c>
      <c r="AO84" s="18">
        <f t="shared" si="227"/>
        <v>0.83188610345592551</v>
      </c>
      <c r="AP84" s="18">
        <f t="shared" si="228"/>
        <v>2.2372342453055971</v>
      </c>
      <c r="AQ84" s="18">
        <f t="shared" si="229"/>
        <v>2.857343594277606</v>
      </c>
      <c r="AS84" t="str">
        <f t="shared" si="258"/>
        <v>21 Science, research, engineering and technology professionals</v>
      </c>
      <c r="AT84" s="18">
        <f t="shared" si="230"/>
        <v>3.9522467200224343</v>
      </c>
      <c r="AU84" s="18">
        <f t="shared" si="230"/>
        <v>-1.3482373520622204</v>
      </c>
      <c r="AV84" s="18">
        <f t="shared" si="230"/>
        <v>-0.82568962386533329</v>
      </c>
      <c r="AW84" s="18">
        <f t="shared" si="230"/>
        <v>0.79078206276279595</v>
      </c>
      <c r="AX84" s="18">
        <f t="shared" si="231"/>
        <v>0.14846775878873952</v>
      </c>
      <c r="AZ84" s="18">
        <f t="shared" si="232"/>
        <v>0.24905169099720403</v>
      </c>
      <c r="BA84" s="18">
        <f t="shared" si="233"/>
        <v>1.8996006417376643</v>
      </c>
      <c r="BB84" s="18">
        <f t="shared" si="234"/>
        <v>2.0917854816146164</v>
      </c>
      <c r="BD84" t="str">
        <f t="shared" si="259"/>
        <v>21 Science, research, engineering and technology professionals</v>
      </c>
      <c r="BE84" s="18">
        <f t="shared" si="235"/>
        <v>0.77497304417206703</v>
      </c>
      <c r="BF84" s="18">
        <f t="shared" si="235"/>
        <v>0.77299600663311985</v>
      </c>
      <c r="BG84" s="18">
        <f t="shared" si="235"/>
        <v>-2.3847444014874375</v>
      </c>
      <c r="BH84" s="18">
        <f t="shared" si="235"/>
        <v>-1.8088752981131662</v>
      </c>
      <c r="BI84" s="18">
        <f t="shared" si="236"/>
        <v>-1.8300799770578191</v>
      </c>
      <c r="BK84" s="18">
        <f t="shared" si="237"/>
        <v>-2.0012081538482551</v>
      </c>
      <c r="BL84" s="18">
        <f t="shared" si="238"/>
        <v>1.485567650284092</v>
      </c>
      <c r="BM84" s="18">
        <f t="shared" si="239"/>
        <v>-9.3944030143333634E-2</v>
      </c>
      <c r="BO84" t="str">
        <f t="shared" si="260"/>
        <v>21 Science, research, engineering and technology professionals</v>
      </c>
      <c r="BP84" s="18">
        <f t="shared" si="240"/>
        <v>0.12117687578301339</v>
      </c>
      <c r="BQ84" s="18">
        <f t="shared" si="240"/>
        <v>0.11565650511888848</v>
      </c>
      <c r="BR84" s="18">
        <f t="shared" si="240"/>
        <v>-1.1780851856082464</v>
      </c>
      <c r="BS84" s="18">
        <f t="shared" si="240"/>
        <v>-1.4306430479376853</v>
      </c>
      <c r="BT84" s="18">
        <f t="shared" si="241"/>
        <v>-1.2557712059704573</v>
      </c>
      <c r="BV84" s="18">
        <f t="shared" si="242"/>
        <v>-1.3465288930544106</v>
      </c>
      <c r="BW84" s="18">
        <f t="shared" si="243"/>
        <v>1.7890700024357997</v>
      </c>
      <c r="BX84" s="18">
        <f t="shared" si="244"/>
        <v>0.76264873311508996</v>
      </c>
      <c r="BZ84" t="str">
        <f t="shared" si="261"/>
        <v>21 Science, research, engineering and technology professionals</v>
      </c>
      <c r="CA84" s="18">
        <f t="shared" si="245"/>
        <v>2.5436087155900289</v>
      </c>
      <c r="CB84" s="18">
        <f t="shared" si="245"/>
        <v>2.7506337438545136</v>
      </c>
      <c r="CC84" s="18">
        <f t="shared" si="245"/>
        <v>-2.648528509418735</v>
      </c>
      <c r="CD84" s="18">
        <f t="shared" si="245"/>
        <v>-2.7467548393662722</v>
      </c>
      <c r="CE84" s="18">
        <f t="shared" si="246"/>
        <v>-2.3811621487302204</v>
      </c>
      <c r="CG84" s="18">
        <f t="shared" si="247"/>
        <v>-2.7140237464416406</v>
      </c>
      <c r="CH84" s="18">
        <f t="shared" si="248"/>
        <v>1.5542781862182498</v>
      </c>
      <c r="CI84" s="18">
        <f t="shared" si="249"/>
        <v>-0.53893613303973575</v>
      </c>
      <c r="CK84" t="str">
        <f t="shared" si="262"/>
        <v>21 Science, research, engineering and technology professionals</v>
      </c>
      <c r="CL84" s="18">
        <f t="shared" si="250"/>
        <v>-2.0753506355182139</v>
      </c>
      <c r="CM84" s="18">
        <f t="shared" si="250"/>
        <v>19.651934950796868</v>
      </c>
      <c r="CN84" s="18">
        <f t="shared" si="250"/>
        <v>5.0896111857754445</v>
      </c>
      <c r="CO84" s="18">
        <f t="shared" si="250"/>
        <v>2.4793369724561254</v>
      </c>
      <c r="CP84" s="18">
        <f t="shared" si="251"/>
        <v>4.2929873746616831</v>
      </c>
      <c r="CR84" s="18">
        <f t="shared" si="252"/>
        <v>3.3421437402531895</v>
      </c>
      <c r="CS84" s="18">
        <f t="shared" si="253"/>
        <v>2.4048387462391796</v>
      </c>
      <c r="CT84" s="18">
        <f t="shared" si="254"/>
        <v>4.9552817647994241</v>
      </c>
    </row>
    <row r="85" spans="1:98" x14ac:dyDescent="0.2">
      <c r="A85" t="str">
        <f t="shared" si="209"/>
        <v>22 Health professionals</v>
      </c>
      <c r="B85" s="18">
        <f t="shared" si="210"/>
        <v>2.4701254138850937</v>
      </c>
      <c r="C85" s="18">
        <f t="shared" si="210"/>
        <v>12.049185847189525</v>
      </c>
      <c r="D85" s="18">
        <f t="shared" si="210"/>
        <v>4.7191773680785198</v>
      </c>
      <c r="E85" s="18">
        <f t="shared" si="210"/>
        <v>2.8262050875226929</v>
      </c>
      <c r="F85" s="18">
        <f t="shared" si="211"/>
        <v>3.9707360254624513</v>
      </c>
      <c r="H85" s="18">
        <f t="shared" si="212"/>
        <v>3.4533629085048423</v>
      </c>
      <c r="I85" s="18">
        <f t="shared" si="213"/>
        <v>3.5220475613411573</v>
      </c>
      <c r="J85" s="18">
        <f t="shared" si="214"/>
        <v>5.8457343884831481</v>
      </c>
      <c r="L85" t="str">
        <f t="shared" si="255"/>
        <v>22 Health professionals</v>
      </c>
      <c r="M85" s="18">
        <f t="shared" si="215"/>
        <v>3.123190556841049</v>
      </c>
      <c r="N85" s="18">
        <f t="shared" si="215"/>
        <v>11.095635841120078</v>
      </c>
      <c r="O85" s="18">
        <f t="shared" si="215"/>
        <v>4.1200941444028194</v>
      </c>
      <c r="P85" s="18">
        <f t="shared" si="215"/>
        <v>2.7063124962883212</v>
      </c>
      <c r="Q85" s="18">
        <f t="shared" si="216"/>
        <v>3.6534640306571387</v>
      </c>
      <c r="S85" s="18">
        <f t="shared" si="217"/>
        <v>3.1754270864665202</v>
      </c>
      <c r="T85" s="18">
        <f t="shared" si="218"/>
        <v>3.5716003927194873</v>
      </c>
      <c r="U85" s="18">
        <f t="shared" si="219"/>
        <v>5.6823608924354563</v>
      </c>
      <c r="W85" t="str">
        <f t="shared" si="256"/>
        <v>22 Health professionals</v>
      </c>
      <c r="X85" s="18">
        <f t="shared" si="220"/>
        <v>3.4669541093276024</v>
      </c>
      <c r="Y85" s="18">
        <f t="shared" si="220"/>
        <v>-0.59141015437309541</v>
      </c>
      <c r="Z85" s="18">
        <f t="shared" si="220"/>
        <v>3.1955559666731359</v>
      </c>
      <c r="AA85" s="18">
        <f t="shared" si="220"/>
        <v>1.7532895129294568</v>
      </c>
      <c r="AB85" s="18">
        <f t="shared" si="221"/>
        <v>2.0530154903909192</v>
      </c>
      <c r="AD85" s="18">
        <f t="shared" si="222"/>
        <v>2.2317912831455233</v>
      </c>
      <c r="AE85" s="18">
        <f t="shared" si="223"/>
        <v>3.5491946012692566</v>
      </c>
      <c r="AF85" s="18">
        <f t="shared" si="224"/>
        <v>5.002986123763864</v>
      </c>
      <c r="AH85" t="str">
        <f t="shared" si="257"/>
        <v>22 Health professionals</v>
      </c>
      <c r="AI85" s="18">
        <f t="shared" si="225"/>
        <v>-6.5036441688853035</v>
      </c>
      <c r="AJ85" s="18">
        <f t="shared" si="225"/>
        <v>-11.976480268692836</v>
      </c>
      <c r="AK85" s="18">
        <f t="shared" si="225"/>
        <v>-9.715773990208632</v>
      </c>
      <c r="AL85" s="18">
        <f t="shared" si="225"/>
        <v>-9.8680272218594212</v>
      </c>
      <c r="AM85" s="18">
        <f t="shared" si="226"/>
        <v>-9.9537915225798024</v>
      </c>
      <c r="AO85" s="18">
        <f t="shared" si="227"/>
        <v>-9.8173046945268077</v>
      </c>
      <c r="AP85" s="18">
        <f t="shared" si="228"/>
        <v>1.1711013005816229</v>
      </c>
      <c r="AQ85" s="18">
        <f t="shared" si="229"/>
        <v>-5.8777601818103324</v>
      </c>
      <c r="AS85" t="str">
        <f t="shared" si="258"/>
        <v>22 Health professionals</v>
      </c>
      <c r="AT85" s="18">
        <f t="shared" si="230"/>
        <v>4.1343691206411348</v>
      </c>
      <c r="AU85" s="18">
        <f t="shared" si="230"/>
        <v>3.4388053561867249</v>
      </c>
      <c r="AV85" s="18">
        <f t="shared" si="230"/>
        <v>2.2167788533514532</v>
      </c>
      <c r="AW85" s="18">
        <f t="shared" si="230"/>
        <v>1.9784915494875044</v>
      </c>
      <c r="AX85" s="18">
        <f t="shared" si="231"/>
        <v>2.143625327732801</v>
      </c>
      <c r="AZ85" s="18">
        <f t="shared" si="232"/>
        <v>2.057858865149309</v>
      </c>
      <c r="BA85" s="18">
        <f t="shared" si="233"/>
        <v>3.072681255113574</v>
      </c>
      <c r="BB85" s="18">
        <f t="shared" si="234"/>
        <v>4.4878323057386371</v>
      </c>
      <c r="BD85" t="str">
        <f t="shared" si="259"/>
        <v>22 Health professionals</v>
      </c>
      <c r="BE85" s="18">
        <f t="shared" si="235"/>
        <v>5.3676956370753759</v>
      </c>
      <c r="BF85" s="18">
        <f t="shared" si="235"/>
        <v>5.8001996254608557</v>
      </c>
      <c r="BG85" s="18">
        <f t="shared" si="235"/>
        <v>1.343291495457466</v>
      </c>
      <c r="BH85" s="18">
        <f t="shared" si="235"/>
        <v>1.0178559025239231</v>
      </c>
      <c r="BI85" s="18">
        <f t="shared" si="236"/>
        <v>1.4121957771023874</v>
      </c>
      <c r="BK85" s="18">
        <f t="shared" si="237"/>
        <v>1.1262181513300717</v>
      </c>
      <c r="BL85" s="18">
        <f t="shared" si="238"/>
        <v>3.1302907836266547</v>
      </c>
      <c r="BM85" s="18">
        <f t="shared" si="239"/>
        <v>3.8827042568691406</v>
      </c>
      <c r="BO85" t="str">
        <f t="shared" si="260"/>
        <v>22 Health professionals</v>
      </c>
      <c r="BP85" s="18">
        <f t="shared" si="240"/>
        <v>3.0861129130421494</v>
      </c>
      <c r="BQ85" s="18">
        <f t="shared" si="240"/>
        <v>-4.7712816868156764</v>
      </c>
      <c r="BR85" s="18">
        <f t="shared" si="240"/>
        <v>0.70782242118723193</v>
      </c>
      <c r="BS85" s="18">
        <f t="shared" si="240"/>
        <v>-2.1324128285661104</v>
      </c>
      <c r="BT85" s="18">
        <f t="shared" si="241"/>
        <v>-1.4221030468599682</v>
      </c>
      <c r="BV85" s="18">
        <f t="shared" si="242"/>
        <v>-1.1946814411220474</v>
      </c>
      <c r="BW85" s="18">
        <f t="shared" si="243"/>
        <v>2.4476525135204374</v>
      </c>
      <c r="BX85" s="18">
        <f t="shared" si="244"/>
        <v>1.6183500841541409</v>
      </c>
      <c r="BZ85" t="str">
        <f t="shared" si="261"/>
        <v>22 Health professionals</v>
      </c>
      <c r="CA85" s="18">
        <f t="shared" si="245"/>
        <v>3.2258257386641676</v>
      </c>
      <c r="CB85" s="18">
        <f t="shared" si="245"/>
        <v>-5.5613428328797676</v>
      </c>
      <c r="CC85" s="18">
        <f t="shared" si="245"/>
        <v>-0.91670993727679395</v>
      </c>
      <c r="CD85" s="18">
        <f t="shared" si="245"/>
        <v>-3.3213935646882131</v>
      </c>
      <c r="CE85" s="18">
        <f t="shared" si="246"/>
        <v>-2.7188978841387934</v>
      </c>
      <c r="CG85" s="18">
        <f t="shared" si="247"/>
        <v>-2.5263877529481116</v>
      </c>
      <c r="CH85" s="18">
        <f t="shared" si="248"/>
        <v>2.239941946203805</v>
      </c>
      <c r="CI85" s="18">
        <f t="shared" si="249"/>
        <v>0.48577637756432868</v>
      </c>
      <c r="CK85" t="str">
        <f t="shared" si="262"/>
        <v>22 Health professionals</v>
      </c>
      <c r="CL85" s="18">
        <f t="shared" si="250"/>
        <v>1.2747363367810571</v>
      </c>
      <c r="CM85" s="18">
        <f t="shared" si="250"/>
        <v>30.053546347259807</v>
      </c>
      <c r="CN85" s="18">
        <f t="shared" si="250"/>
        <v>5.5556420284291308</v>
      </c>
      <c r="CO85" s="18">
        <f t="shared" si="250"/>
        <v>5.0255918048216275</v>
      </c>
      <c r="CP85" s="18">
        <f t="shared" si="251"/>
        <v>6.6056081379154863</v>
      </c>
      <c r="CR85" s="18">
        <f t="shared" si="252"/>
        <v>5.2019788107118714</v>
      </c>
      <c r="CS85" s="18">
        <f t="shared" si="253"/>
        <v>3.1305121535254443</v>
      </c>
      <c r="CT85" s="18">
        <f t="shared" si="254"/>
        <v>6.9182257245019807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-0.78341796939079833</v>
      </c>
      <c r="C86" s="18">
        <f t="shared" si="210"/>
        <v>9.4455315355785441</v>
      </c>
      <c r="D86" s="18">
        <f t="shared" si="210"/>
        <v>3.758546622007275</v>
      </c>
      <c r="E86" s="18">
        <f t="shared" si="210"/>
        <v>2.3878607716077749</v>
      </c>
      <c r="F86" s="18">
        <f t="shared" si="211"/>
        <v>3.2434795514447723</v>
      </c>
      <c r="H86" s="18">
        <f t="shared" si="212"/>
        <v>2.8427322364949603</v>
      </c>
      <c r="I86" s="18">
        <f t="shared" si="213"/>
        <v>3.3502405735060359</v>
      </c>
      <c r="J86" s="18">
        <f t="shared" si="214"/>
        <v>5.2746813873669529</v>
      </c>
      <c r="L86" t="str">
        <f t="shared" si="255"/>
        <v>23 Teaching and other educational professionals</v>
      </c>
      <c r="M86" s="18">
        <f t="shared" si="215"/>
        <v>-0.89480621621217393</v>
      </c>
      <c r="N86" s="18">
        <f t="shared" si="215"/>
        <v>10.838116837579491</v>
      </c>
      <c r="O86" s="18">
        <f t="shared" si="215"/>
        <v>3.6267695515758369</v>
      </c>
      <c r="P86" s="18">
        <f t="shared" si="215"/>
        <v>2.4174900391439547</v>
      </c>
      <c r="Q86" s="18">
        <f t="shared" si="216"/>
        <v>3.3027513855083734</v>
      </c>
      <c r="S86" s="18">
        <f t="shared" si="217"/>
        <v>2.819007047672617</v>
      </c>
      <c r="T86" s="18">
        <f t="shared" si="218"/>
        <v>3.4358015686489329</v>
      </c>
      <c r="U86" s="18">
        <f t="shared" si="219"/>
        <v>5.3239123573968428</v>
      </c>
      <c r="W86" t="str">
        <f t="shared" si="256"/>
        <v>23 Teaching and other educational professionals</v>
      </c>
      <c r="X86" s="18">
        <f t="shared" si="220"/>
        <v>-4.1466783718595135</v>
      </c>
      <c r="Y86" s="18">
        <f t="shared" si="220"/>
        <v>-1.0240835293121364</v>
      </c>
      <c r="Z86" s="18">
        <f t="shared" si="220"/>
        <v>-1.0446606662755098</v>
      </c>
      <c r="AA86" s="18">
        <f t="shared" si="220"/>
        <v>-1.5309218626698096</v>
      </c>
      <c r="AB86" s="18">
        <f t="shared" si="221"/>
        <v>-1.34757256886332</v>
      </c>
      <c r="AD86" s="18">
        <f t="shared" si="222"/>
        <v>-1.3691008744058486</v>
      </c>
      <c r="AE86" s="18">
        <f t="shared" si="223"/>
        <v>2.5899903399247304</v>
      </c>
      <c r="AF86" s="18">
        <f t="shared" si="224"/>
        <v>1.6629728059565752</v>
      </c>
      <c r="AH86" t="str">
        <f t="shared" si="257"/>
        <v>23 Teaching and other educational professionals</v>
      </c>
      <c r="AI86" s="18">
        <f t="shared" si="225"/>
        <v>-11.000186969600046</v>
      </c>
      <c r="AJ86" s="18">
        <f t="shared" si="225"/>
        <v>-7.7751514806524424</v>
      </c>
      <c r="AK86" s="18">
        <f t="shared" si="225"/>
        <v>-4.2630424945194871</v>
      </c>
      <c r="AL86" s="18">
        <f t="shared" si="225"/>
        <v>0.89136449044926458</v>
      </c>
      <c r="AM86" s="18">
        <f t="shared" si="226"/>
        <v>-1.3040967651103075</v>
      </c>
      <c r="AO86" s="18">
        <f t="shared" si="227"/>
        <v>-0.85689010478893213</v>
      </c>
      <c r="AP86" s="18">
        <f t="shared" si="228"/>
        <v>1.5659055644751563</v>
      </c>
      <c r="AQ86" s="18">
        <f t="shared" si="229"/>
        <v>0.88537645113624386</v>
      </c>
      <c r="AS86" t="str">
        <f t="shared" si="258"/>
        <v>23 Teaching and other educational professionals</v>
      </c>
      <c r="AT86" s="18">
        <f t="shared" si="230"/>
        <v>0.8665434391597282</v>
      </c>
      <c r="AU86" s="18">
        <f t="shared" si="230"/>
        <v>-3.4248617592366526</v>
      </c>
      <c r="AV86" s="18">
        <f t="shared" si="230"/>
        <v>-1.8724980567343064</v>
      </c>
      <c r="AW86" s="18">
        <f t="shared" si="230"/>
        <v>-0.30577718226416639</v>
      </c>
      <c r="AX86" s="18">
        <f t="shared" si="231"/>
        <v>-0.99492982916318251</v>
      </c>
      <c r="AZ86" s="18">
        <f t="shared" si="232"/>
        <v>-0.83077732602655496</v>
      </c>
      <c r="BA86" s="18">
        <f t="shared" si="233"/>
        <v>2.4660506939093274</v>
      </c>
      <c r="BB86" s="18">
        <f t="shared" si="234"/>
        <v>1.8860737868533928</v>
      </c>
      <c r="BD86" t="str">
        <f t="shared" si="259"/>
        <v>23 Teaching and other educational professionals</v>
      </c>
      <c r="BE86" s="18">
        <f t="shared" si="235"/>
        <v>-0.20894951637215886</v>
      </c>
      <c r="BF86" s="18">
        <f t="shared" si="235"/>
        <v>12.749500871690067</v>
      </c>
      <c r="BG86" s="18">
        <f t="shared" si="235"/>
        <v>0.16047630435789273</v>
      </c>
      <c r="BH86" s="18">
        <f t="shared" si="235"/>
        <v>1.1865519300706673</v>
      </c>
      <c r="BI86" s="18">
        <f t="shared" si="236"/>
        <v>1.5492058601210612</v>
      </c>
      <c r="BK86" s="18">
        <f t="shared" si="237"/>
        <v>0.84336406942571163</v>
      </c>
      <c r="BL86" s="18">
        <f t="shared" si="238"/>
        <v>2.5361018935225133</v>
      </c>
      <c r="BM86" s="18">
        <f t="shared" si="239"/>
        <v>3.1408031881473786</v>
      </c>
      <c r="BO86" t="str">
        <f t="shared" si="260"/>
        <v>23 Teaching and other educational professionals</v>
      </c>
      <c r="BP86" s="18">
        <f t="shared" si="240"/>
        <v>-0.98992572050866645</v>
      </c>
      <c r="BQ86" s="18">
        <f t="shared" si="240"/>
        <v>-0.72638023186275547</v>
      </c>
      <c r="BR86" s="18">
        <f t="shared" si="240"/>
        <v>-0.24096191072773276</v>
      </c>
      <c r="BS86" s="18">
        <f t="shared" si="240"/>
        <v>-1.1304046000402246</v>
      </c>
      <c r="BT86" s="18">
        <f t="shared" si="241"/>
        <v>-0.82803505963453539</v>
      </c>
      <c r="BV86" s="18">
        <f t="shared" si="242"/>
        <v>-0.83480834588314234</v>
      </c>
      <c r="BW86" s="18">
        <f t="shared" si="243"/>
        <v>2.4347857859967625</v>
      </c>
      <c r="BX86" s="18">
        <f t="shared" si="244"/>
        <v>1.8494427721259532</v>
      </c>
      <c r="BZ86" t="str">
        <f t="shared" si="261"/>
        <v>23 Teaching and other educational professionals</v>
      </c>
      <c r="CA86" s="18">
        <f t="shared" si="245"/>
        <v>-0.91764062106201028</v>
      </c>
      <c r="CB86" s="18">
        <f t="shared" si="245"/>
        <v>6.3140476032013781</v>
      </c>
      <c r="CC86" s="18">
        <f t="shared" si="245"/>
        <v>-1.4101599633041584</v>
      </c>
      <c r="CD86" s="18">
        <f t="shared" si="245"/>
        <v>-2.3503960722224715</v>
      </c>
      <c r="CE86" s="18">
        <f t="shared" si="246"/>
        <v>-1.5357629226533054</v>
      </c>
      <c r="CG86" s="18">
        <f t="shared" si="247"/>
        <v>-2.0379846033248605</v>
      </c>
      <c r="CH86" s="18">
        <f t="shared" si="248"/>
        <v>2.2282536990681168</v>
      </c>
      <c r="CI86" s="18">
        <f t="shared" si="249"/>
        <v>0.79455592331700853</v>
      </c>
      <c r="CK86" t="str">
        <f t="shared" si="262"/>
        <v>23 Teaching and other educational professionals</v>
      </c>
      <c r="CL86" s="18">
        <f t="shared" si="250"/>
        <v>-2.4698719045558093</v>
      </c>
      <c r="CM86" s="18">
        <f t="shared" si="250"/>
        <v>50.324422205725192</v>
      </c>
      <c r="CN86" s="18">
        <f t="shared" si="250"/>
        <v>4.1622281789662985</v>
      </c>
      <c r="CO86" s="18">
        <f t="shared" si="250"/>
        <v>2.443452845189209</v>
      </c>
      <c r="CP86" s="18">
        <f t="shared" si="251"/>
        <v>5.4754612141293402</v>
      </c>
      <c r="CR86" s="18">
        <f t="shared" si="252"/>
        <v>3.0132033520571033</v>
      </c>
      <c r="CS86" s="18">
        <f t="shared" si="253"/>
        <v>2.8219385679496778</v>
      </c>
      <c r="CT86" s="18">
        <f t="shared" si="254"/>
        <v>5.0003036952615432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5.3421700857732679</v>
      </c>
      <c r="C87" s="18">
        <f t="shared" si="210"/>
        <v>19.91234366918173</v>
      </c>
      <c r="D87" s="18">
        <f t="shared" si="210"/>
        <v>5.0295341812840455</v>
      </c>
      <c r="E87" s="18">
        <f t="shared" si="210"/>
        <v>2.7789488782636873</v>
      </c>
      <c r="F87" s="18">
        <f t="shared" si="211"/>
        <v>4.4789803234524861</v>
      </c>
      <c r="H87" s="18">
        <f t="shared" si="212"/>
        <v>3.523733877440427</v>
      </c>
      <c r="I87" s="18">
        <f t="shared" si="213"/>
        <v>3.6390164726952445</v>
      </c>
      <c r="J87" s="18">
        <f t="shared" si="214"/>
        <v>5.9822411598835057</v>
      </c>
      <c r="L87" t="str">
        <f t="shared" si="255"/>
        <v>24 Business, media and public service professionals</v>
      </c>
      <c r="M87" s="18">
        <f t="shared" si="215"/>
        <v>5.2663681178261035</v>
      </c>
      <c r="N87" s="18">
        <f t="shared" si="215"/>
        <v>16.749612779458523</v>
      </c>
      <c r="O87" s="18">
        <f t="shared" si="215"/>
        <v>4.0290404242901312</v>
      </c>
      <c r="P87" s="18">
        <f t="shared" si="215"/>
        <v>2.5004843031694701</v>
      </c>
      <c r="Q87" s="18">
        <f t="shared" si="216"/>
        <v>3.8168802773796084</v>
      </c>
      <c r="S87" s="18">
        <f t="shared" si="217"/>
        <v>3.0074910255056597</v>
      </c>
      <c r="T87" s="18">
        <f t="shared" si="218"/>
        <v>3.4668198049871757</v>
      </c>
      <c r="U87" s="18">
        <f t="shared" si="219"/>
        <v>5.4826588559260703</v>
      </c>
      <c r="W87" t="str">
        <f t="shared" si="256"/>
        <v>24 Business, media and public service professionals</v>
      </c>
      <c r="X87" s="18">
        <f t="shared" si="220"/>
        <v>5.0246344355048045</v>
      </c>
      <c r="Y87" s="18">
        <f t="shared" si="220"/>
        <v>6.4462504738136639</v>
      </c>
      <c r="Z87" s="18">
        <f t="shared" si="220"/>
        <v>2.4325277958791913</v>
      </c>
      <c r="AA87" s="18">
        <f t="shared" si="220"/>
        <v>1.5095181687415415</v>
      </c>
      <c r="AB87" s="18">
        <f t="shared" si="221"/>
        <v>2.0996416181689348</v>
      </c>
      <c r="AD87" s="18">
        <f t="shared" si="222"/>
        <v>1.816260196035735</v>
      </c>
      <c r="AE87" s="18">
        <f t="shared" si="223"/>
        <v>3.1900122702382738</v>
      </c>
      <c r="AF87" s="18">
        <f t="shared" si="224"/>
        <v>4.4142473954519312</v>
      </c>
      <c r="AH87" t="str">
        <f t="shared" si="257"/>
        <v>24 Business, media and public service professionals</v>
      </c>
      <c r="AI87" s="18">
        <f t="shared" si="225"/>
        <v>-0.54894620130283567</v>
      </c>
      <c r="AJ87" s="18">
        <f t="shared" si="225"/>
        <v>5.7595890722906384</v>
      </c>
      <c r="AK87" s="18">
        <f t="shared" si="225"/>
        <v>-1.4275429939547557E-2</v>
      </c>
      <c r="AL87" s="18">
        <f t="shared" si="225"/>
        <v>1.2762787888314309</v>
      </c>
      <c r="AM87" s="18">
        <f t="shared" si="226"/>
        <v>1.1446565088983895</v>
      </c>
      <c r="AO87" s="18">
        <f t="shared" si="227"/>
        <v>0.84425373429395378</v>
      </c>
      <c r="AP87" s="18">
        <f t="shared" si="228"/>
        <v>2.1098724341659825</v>
      </c>
      <c r="AQ87" s="18">
        <f t="shared" si="229"/>
        <v>2.7499234580328658</v>
      </c>
      <c r="AS87" t="str">
        <f t="shared" si="258"/>
        <v>24 Business, media and public service professionals</v>
      </c>
      <c r="AT87" s="18">
        <f t="shared" si="230"/>
        <v>4.5260043790910309</v>
      </c>
      <c r="AU87" s="18">
        <f t="shared" si="230"/>
        <v>8.5461749681207557</v>
      </c>
      <c r="AV87" s="18">
        <f t="shared" si="230"/>
        <v>2.427003401357597</v>
      </c>
      <c r="AW87" s="18">
        <f t="shared" si="230"/>
        <v>1.9884256110625387</v>
      </c>
      <c r="AX87" s="18">
        <f t="shared" si="231"/>
        <v>2.523809158841317</v>
      </c>
      <c r="AZ87" s="18">
        <f t="shared" si="232"/>
        <v>2.1344091511435126</v>
      </c>
      <c r="BA87" s="18">
        <f t="shared" si="233"/>
        <v>3.0461929883944139</v>
      </c>
      <c r="BB87" s="18">
        <f t="shared" si="234"/>
        <v>4.5212670325339488</v>
      </c>
      <c r="BD87" t="str">
        <f t="shared" si="259"/>
        <v>24 Business, media and public service professionals</v>
      </c>
      <c r="BE87" s="18">
        <f t="shared" si="235"/>
        <v>3.2985733269263129</v>
      </c>
      <c r="BF87" s="18">
        <f t="shared" si="235"/>
        <v>10.337362951298257</v>
      </c>
      <c r="BG87" s="18">
        <f t="shared" si="235"/>
        <v>0.79180109440775137</v>
      </c>
      <c r="BH87" s="18">
        <f t="shared" si="235"/>
        <v>0.14078155993826336</v>
      </c>
      <c r="BI87" s="18">
        <f t="shared" si="236"/>
        <v>0.95373696976197575</v>
      </c>
      <c r="BK87" s="18">
        <f t="shared" si="237"/>
        <v>0.35731950629576126</v>
      </c>
      <c r="BL87" s="18">
        <f t="shared" si="238"/>
        <v>2.4256985382475671</v>
      </c>
      <c r="BM87" s="18">
        <f t="shared" si="239"/>
        <v>2.6830765756379327</v>
      </c>
      <c r="BO87" t="str">
        <f t="shared" si="260"/>
        <v>24 Business, media and public service professionals</v>
      </c>
      <c r="BP87" s="18">
        <f t="shared" si="240"/>
        <v>0.66905082878447875</v>
      </c>
      <c r="BQ87" s="18">
        <f t="shared" si="240"/>
        <v>5.7890331737442846</v>
      </c>
      <c r="BR87" s="18">
        <f t="shared" si="240"/>
        <v>-0.18013753097030349</v>
      </c>
      <c r="BS87" s="18">
        <f t="shared" si="240"/>
        <v>-1.5012859879642959</v>
      </c>
      <c r="BT87" s="18">
        <f t="shared" si="241"/>
        <v>-0.64792474986381521</v>
      </c>
      <c r="BV87" s="18">
        <f t="shared" si="242"/>
        <v>-1.0628575567751763</v>
      </c>
      <c r="BW87" s="18">
        <f t="shared" si="243"/>
        <v>2.1604740802106281</v>
      </c>
      <c r="BX87" s="18">
        <f t="shared" si="244"/>
        <v>1.3890320096606734</v>
      </c>
      <c r="BZ87" t="str">
        <f t="shared" si="261"/>
        <v>24 Business, media and public service professionals</v>
      </c>
      <c r="CA87" s="18">
        <f t="shared" si="245"/>
        <v>2.9034880691136689</v>
      </c>
      <c r="CB87" s="18">
        <f t="shared" si="245"/>
        <v>10.510098404044953</v>
      </c>
      <c r="CC87" s="18">
        <f t="shared" si="245"/>
        <v>-1.7969577629395994</v>
      </c>
      <c r="CD87" s="18">
        <f t="shared" si="245"/>
        <v>-3.3626577328429885</v>
      </c>
      <c r="CE87" s="18">
        <f t="shared" si="246"/>
        <v>-2.0583811396589158</v>
      </c>
      <c r="CG87" s="18">
        <f t="shared" si="247"/>
        <v>-2.8435512187017231</v>
      </c>
      <c r="CH87" s="18">
        <f t="shared" si="248"/>
        <v>1.9745609623915916</v>
      </c>
      <c r="CI87" s="18">
        <f t="shared" si="249"/>
        <v>-6.9753787269655199E-2</v>
      </c>
      <c r="CK87" t="str">
        <f t="shared" si="262"/>
        <v>24 Business, media and public service professionals</v>
      </c>
      <c r="CL87" s="18">
        <f t="shared" si="250"/>
        <v>0.78267163374643456</v>
      </c>
      <c r="CM87" s="18">
        <f t="shared" si="250"/>
        <v>24.665607932192877</v>
      </c>
      <c r="CN87" s="18">
        <f t="shared" si="250"/>
        <v>2.7169448989816436</v>
      </c>
      <c r="CO87" s="18">
        <f t="shared" si="250"/>
        <v>2.9176054396655715</v>
      </c>
      <c r="CP87" s="18">
        <f t="shared" si="251"/>
        <v>4.0946396565230803</v>
      </c>
      <c r="CR87" s="18">
        <f t="shared" si="252"/>
        <v>2.8506750754101029</v>
      </c>
      <c r="CS87" s="18">
        <f t="shared" si="253"/>
        <v>2.5406333716735396</v>
      </c>
      <c r="CT87" s="18">
        <f t="shared" si="254"/>
        <v>4.6640668703299415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7.3954629410258654</v>
      </c>
      <c r="C88" s="18">
        <f t="shared" si="210"/>
        <v>24.521159151830929</v>
      </c>
      <c r="D88" s="18">
        <f t="shared" si="210"/>
        <v>2.0323450482416128</v>
      </c>
      <c r="E88" s="18">
        <f t="shared" si="210"/>
        <v>3.3649299006796696</v>
      </c>
      <c r="F88" s="18">
        <f t="shared" si="211"/>
        <v>4.151742449828455</v>
      </c>
      <c r="H88" s="18">
        <f t="shared" si="212"/>
        <v>2.9188122997692467</v>
      </c>
      <c r="I88" s="18">
        <f t="shared" si="213"/>
        <v>3.131280570756978</v>
      </c>
      <c r="J88" s="18">
        <f t="shared" si="214"/>
        <v>5.162346721352451</v>
      </c>
      <c r="L88" t="str">
        <f t="shared" si="255"/>
        <v>31 Science, engineering and technology associate professionals</v>
      </c>
      <c r="M88" s="18">
        <f t="shared" si="215"/>
        <v>4.5635622193791026</v>
      </c>
      <c r="N88" s="18">
        <f t="shared" si="215"/>
        <v>20.440691128633446</v>
      </c>
      <c r="O88" s="18">
        <f t="shared" si="215"/>
        <v>0.41420979652162515</v>
      </c>
      <c r="P88" s="18">
        <f t="shared" si="215"/>
        <v>2.5934421372990402</v>
      </c>
      <c r="Q88" s="18">
        <f t="shared" si="216"/>
        <v>2.9340522909521605</v>
      </c>
      <c r="S88" s="18">
        <f t="shared" si="217"/>
        <v>1.8618264516803817</v>
      </c>
      <c r="T88" s="18">
        <f t="shared" si="218"/>
        <v>2.7502176332613537</v>
      </c>
      <c r="U88" s="18">
        <f t="shared" si="219"/>
        <v>4.076912052571191</v>
      </c>
      <c r="W88" t="str">
        <f t="shared" si="256"/>
        <v>31 Science, engineering and technology associate professionals</v>
      </c>
      <c r="X88" s="18">
        <f t="shared" si="220"/>
        <v>6.0605827450509908</v>
      </c>
      <c r="Y88" s="18">
        <f t="shared" si="220"/>
        <v>5.7648608942927559</v>
      </c>
      <c r="Z88" s="18">
        <f t="shared" si="220"/>
        <v>-1.4457496368614153</v>
      </c>
      <c r="AA88" s="18">
        <f t="shared" si="220"/>
        <v>1.4814449090843285</v>
      </c>
      <c r="AB88" s="18">
        <f t="shared" si="221"/>
        <v>0.81764270733470923</v>
      </c>
      <c r="AD88" s="18">
        <f t="shared" si="222"/>
        <v>0.49617856547503614</v>
      </c>
      <c r="AE88" s="18">
        <f t="shared" si="223"/>
        <v>2.4348363080621827</v>
      </c>
      <c r="AF88" s="18">
        <f t="shared" si="224"/>
        <v>2.792818668749808</v>
      </c>
      <c r="AH88" t="str">
        <f t="shared" si="257"/>
        <v>31 Science, engineering and technology associate professionals</v>
      </c>
      <c r="AI88" s="18">
        <f t="shared" si="225"/>
        <v>5.9267379732154568</v>
      </c>
      <c r="AJ88" s="18">
        <f t="shared" si="225"/>
        <v>6.0524546928530709</v>
      </c>
      <c r="AK88" s="18">
        <f t="shared" si="225"/>
        <v>4.2764964985675391E-3</v>
      </c>
      <c r="AL88" s="18">
        <f t="shared" si="225"/>
        <v>2.585398861965027</v>
      </c>
      <c r="AM88" s="18">
        <f t="shared" si="226"/>
        <v>1.9833605557252332</v>
      </c>
      <c r="AO88" s="18">
        <f t="shared" si="227"/>
        <v>1.7177062745160399</v>
      </c>
      <c r="AP88" s="18">
        <f t="shared" si="228"/>
        <v>2.6910790434695686</v>
      </c>
      <c r="AQ88" s="18">
        <f t="shared" si="229"/>
        <v>3.9204680328602803</v>
      </c>
      <c r="AS88" t="str">
        <f t="shared" si="258"/>
        <v>31 Science, engineering and technology associate professionals</v>
      </c>
      <c r="AT88" s="18">
        <f t="shared" si="230"/>
        <v>5.2189668389582611</v>
      </c>
      <c r="AU88" s="18">
        <f t="shared" si="230"/>
        <v>4.7104290728340326</v>
      </c>
      <c r="AV88" s="18">
        <f t="shared" si="230"/>
        <v>-3.7163835035393999</v>
      </c>
      <c r="AW88" s="18">
        <f t="shared" si="230"/>
        <v>0.36629095934548328</v>
      </c>
      <c r="AX88" s="18">
        <f t="shared" si="231"/>
        <v>-0.66508685848469806</v>
      </c>
      <c r="AZ88" s="18">
        <f t="shared" si="232"/>
        <v>-1.0134818583710015</v>
      </c>
      <c r="BA88" s="18">
        <f t="shared" si="233"/>
        <v>1.8409123416791129</v>
      </c>
      <c r="BB88" s="18">
        <f t="shared" si="234"/>
        <v>1.0695915575097859</v>
      </c>
      <c r="BD88" t="str">
        <f t="shared" si="259"/>
        <v>31 Science, engineering and technology associate professionals</v>
      </c>
      <c r="BE88" s="18">
        <f t="shared" si="235"/>
        <v>1.855168963285414</v>
      </c>
      <c r="BF88" s="18">
        <f t="shared" si="235"/>
        <v>5.855647450625967</v>
      </c>
      <c r="BG88" s="18">
        <f t="shared" si="235"/>
        <v>-6.4072894221774757</v>
      </c>
      <c r="BH88" s="18">
        <f t="shared" si="235"/>
        <v>-2.4467018575880961</v>
      </c>
      <c r="BI88" s="18">
        <f t="shared" si="236"/>
        <v>-3.2092214932980867</v>
      </c>
      <c r="BK88" s="18">
        <f t="shared" si="237"/>
        <v>-3.785178237704323</v>
      </c>
      <c r="BL88" s="18">
        <f t="shared" si="238"/>
        <v>1.4043481613738251</v>
      </c>
      <c r="BM88" s="18">
        <f t="shared" si="239"/>
        <v>-1.5322932691732905</v>
      </c>
      <c r="BO88" t="str">
        <f t="shared" si="260"/>
        <v>31 Science, engineering and technology associate professionals</v>
      </c>
      <c r="BP88" s="18">
        <f t="shared" si="240"/>
        <v>2.1543011833244474</v>
      </c>
      <c r="BQ88" s="18">
        <f t="shared" si="240"/>
        <v>3.1079757573044597</v>
      </c>
      <c r="BR88" s="18">
        <f t="shared" si="240"/>
        <v>-4.2357741868770393</v>
      </c>
      <c r="BS88" s="18">
        <f t="shared" si="240"/>
        <v>-1.2401115566249121</v>
      </c>
      <c r="BT88" s="18">
        <f t="shared" si="241"/>
        <v>-1.9224367126641106</v>
      </c>
      <c r="BV88" s="18">
        <f t="shared" si="242"/>
        <v>-2.2489357346910377</v>
      </c>
      <c r="BW88" s="18">
        <f t="shared" si="243"/>
        <v>1.7240467852368324</v>
      </c>
      <c r="BX88" s="18">
        <f t="shared" si="244"/>
        <v>2.1276583791296488E-2</v>
      </c>
      <c r="BZ88" t="str">
        <f t="shared" si="261"/>
        <v>31 Science, engineering and technology associate professionals</v>
      </c>
      <c r="CA88" s="18">
        <f t="shared" si="245"/>
        <v>4.256280179188332</v>
      </c>
      <c r="CB88" s="18">
        <f t="shared" si="245"/>
        <v>12.022250626378806</v>
      </c>
      <c r="CC88" s="18">
        <f t="shared" si="245"/>
        <v>-5.7900771271175984</v>
      </c>
      <c r="CD88" s="18">
        <f t="shared" si="245"/>
        <v>-2.2326744284869804</v>
      </c>
      <c r="CE88" s="18">
        <f t="shared" si="246"/>
        <v>-2.53295363249183</v>
      </c>
      <c r="CG88" s="18">
        <f t="shared" si="247"/>
        <v>-3.4331556575083799</v>
      </c>
      <c r="CH88" s="18">
        <f t="shared" si="248"/>
        <v>1.5660881239116131</v>
      </c>
      <c r="CI88" s="18">
        <f t="shared" si="249"/>
        <v>-1.0417539597209591</v>
      </c>
      <c r="CK88" t="str">
        <f t="shared" si="262"/>
        <v>31 Science, engineering and technology associate professionals</v>
      </c>
      <c r="CL88" s="18">
        <f t="shared" si="250"/>
        <v>2.1333492610038585</v>
      </c>
      <c r="CM88" s="18">
        <f t="shared" si="250"/>
        <v>40.803523961969248</v>
      </c>
      <c r="CN88" s="18">
        <f t="shared" si="250"/>
        <v>2.1253942495145672</v>
      </c>
      <c r="CO88" s="18">
        <f t="shared" si="250"/>
        <v>3.7977342568937367</v>
      </c>
      <c r="CP88" s="18">
        <f t="shared" si="251"/>
        <v>5.2591992781066077</v>
      </c>
      <c r="CR88" s="18">
        <f t="shared" si="252"/>
        <v>3.2372667273256495</v>
      </c>
      <c r="CS88" s="18">
        <f t="shared" si="253"/>
        <v>2.6185027523880189</v>
      </c>
      <c r="CT88" s="18">
        <f t="shared" si="254"/>
        <v>5.0247671340875488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5.253795006308537</v>
      </c>
      <c r="C89" s="18">
        <f t="shared" si="210"/>
        <v>11.238056040680044</v>
      </c>
      <c r="D89" s="18">
        <f t="shared" si="210"/>
        <v>6.0367775929214273</v>
      </c>
      <c r="E89" s="18">
        <f t="shared" si="210"/>
        <v>4.3355314516924759</v>
      </c>
      <c r="F89" s="18">
        <f t="shared" si="211"/>
        <v>5.2849136190437296</v>
      </c>
      <c r="H89" s="18">
        <f t="shared" si="212"/>
        <v>4.8995589281538132</v>
      </c>
      <c r="I89" s="18">
        <f t="shared" si="213"/>
        <v>4.495172304764572</v>
      </c>
      <c r="J89" s="18">
        <f t="shared" si="214"/>
        <v>7.5587803659263653</v>
      </c>
      <c r="L89" t="str">
        <f t="shared" si="255"/>
        <v>32 Health and social care associate professionals</v>
      </c>
      <c r="M89" s="18">
        <f t="shared" si="215"/>
        <v>3.3955755845032076</v>
      </c>
      <c r="N89" s="18">
        <f t="shared" si="215"/>
        <v>15.866670355496492</v>
      </c>
      <c r="O89" s="18">
        <f t="shared" si="215"/>
        <v>4.2143817144467688</v>
      </c>
      <c r="P89" s="18">
        <f t="shared" si="215"/>
        <v>3.7451939301258896</v>
      </c>
      <c r="Q89" s="18">
        <f t="shared" si="216"/>
        <v>4.611587416716767</v>
      </c>
      <c r="S89" s="18">
        <f t="shared" si="217"/>
        <v>3.9013546818829958</v>
      </c>
      <c r="T89" s="18">
        <f t="shared" si="218"/>
        <v>4.0275390474293404</v>
      </c>
      <c r="U89" s="18">
        <f t="shared" si="219"/>
        <v>6.5323929535374692</v>
      </c>
      <c r="W89" t="str">
        <f t="shared" si="256"/>
        <v>32 Health and social care associate professionals</v>
      </c>
      <c r="X89" s="18">
        <f t="shared" si="220"/>
        <v>3.2142576547631085</v>
      </c>
      <c r="Y89" s="18">
        <f t="shared" si="220"/>
        <v>2.1055786206769067</v>
      </c>
      <c r="Z89" s="18">
        <f t="shared" si="220"/>
        <v>3.0473677117523579</v>
      </c>
      <c r="AA89" s="18">
        <f t="shared" si="220"/>
        <v>2.5503917165478063</v>
      </c>
      <c r="AB89" s="18">
        <f t="shared" si="221"/>
        <v>2.677539080072866</v>
      </c>
      <c r="AD89" s="18">
        <f t="shared" si="222"/>
        <v>2.715783496759494</v>
      </c>
      <c r="AE89" s="18">
        <f t="shared" si="223"/>
        <v>3.9451630099599955</v>
      </c>
      <c r="AF89" s="18">
        <f t="shared" si="224"/>
        <v>5.652777228494843</v>
      </c>
      <c r="AH89" t="str">
        <f t="shared" si="257"/>
        <v>32 Health and social care associate professionals</v>
      </c>
      <c r="AI89" s="18">
        <f t="shared" si="225"/>
        <v>-4.4773151257335719</v>
      </c>
      <c r="AJ89" s="18">
        <f t="shared" si="225"/>
        <v>-4.9044103673992812</v>
      </c>
      <c r="AK89" s="18">
        <f t="shared" si="225"/>
        <v>-5.2024423884495015</v>
      </c>
      <c r="AL89" s="18">
        <f t="shared" si="225"/>
        <v>-5.0599214391204299</v>
      </c>
      <c r="AM89" s="18">
        <f t="shared" si="226"/>
        <v>-5.0947748090801381</v>
      </c>
      <c r="AO89" s="18">
        <f t="shared" si="227"/>
        <v>-5.1074522140532208</v>
      </c>
      <c r="AP89" s="18">
        <f t="shared" si="228"/>
        <v>1.7490878590190384</v>
      </c>
      <c r="AQ89" s="18">
        <f t="shared" si="229"/>
        <v>-1.8774371361030329</v>
      </c>
      <c r="AS89" t="str">
        <f t="shared" si="258"/>
        <v>32 Health and social care associate professionals</v>
      </c>
      <c r="AT89" s="18">
        <f t="shared" si="230"/>
        <v>3.0085154818740634</v>
      </c>
      <c r="AU89" s="18">
        <f t="shared" si="230"/>
        <v>6.7622120826808185</v>
      </c>
      <c r="AV89" s="18">
        <f t="shared" si="230"/>
        <v>0.37743362825704008</v>
      </c>
      <c r="AW89" s="18">
        <f t="shared" si="230"/>
        <v>1.9029759690550874</v>
      </c>
      <c r="AX89" s="18">
        <f t="shared" si="231"/>
        <v>1.7194884024362089</v>
      </c>
      <c r="AZ89" s="18">
        <f t="shared" si="232"/>
        <v>1.3919029609797295</v>
      </c>
      <c r="BA89" s="18">
        <f t="shared" si="233"/>
        <v>3.227366386847863</v>
      </c>
      <c r="BB89" s="18">
        <f t="shared" si="234"/>
        <v>4.1517536768734375</v>
      </c>
      <c r="BD89" t="str">
        <f t="shared" si="259"/>
        <v>32 Health and social care associate professionals</v>
      </c>
      <c r="BE89" s="18">
        <f t="shared" si="235"/>
        <v>3.2505892349679932</v>
      </c>
      <c r="BF89" s="18">
        <f t="shared" si="235"/>
        <v>11.47457006966366</v>
      </c>
      <c r="BG89" s="18">
        <f t="shared" si="235"/>
        <v>0.28387602391430899</v>
      </c>
      <c r="BH89" s="18">
        <f t="shared" si="235"/>
        <v>1.8144747376443338</v>
      </c>
      <c r="BI89" s="18">
        <f t="shared" si="236"/>
        <v>1.9093809184382637</v>
      </c>
      <c r="BK89" s="18">
        <f t="shared" si="237"/>
        <v>1.3016969511313592</v>
      </c>
      <c r="BL89" s="18">
        <f t="shared" si="238"/>
        <v>3.2546383465795747</v>
      </c>
      <c r="BM89" s="18">
        <f t="shared" si="239"/>
        <v>4.1142231115544492</v>
      </c>
      <c r="BO89" t="str">
        <f t="shared" si="260"/>
        <v>32 Health and social care associate professionals</v>
      </c>
      <c r="BP89" s="18">
        <f t="shared" si="240"/>
        <v>1.4091547167457197</v>
      </c>
      <c r="BQ89" s="18">
        <f t="shared" si="240"/>
        <v>-2.1090786286786956</v>
      </c>
      <c r="BR89" s="18">
        <f t="shared" si="240"/>
        <v>-0.18396891586257569</v>
      </c>
      <c r="BS89" s="18">
        <f t="shared" si="240"/>
        <v>-1.414121950323366</v>
      </c>
      <c r="BT89" s="18">
        <f t="shared" si="241"/>
        <v>-1.0750847363982796</v>
      </c>
      <c r="BV89" s="18">
        <f t="shared" si="242"/>
        <v>-1.0057647498422639</v>
      </c>
      <c r="BW89" s="18">
        <f t="shared" si="243"/>
        <v>2.63769260313238</v>
      </c>
      <c r="BX89" s="18">
        <f t="shared" si="244"/>
        <v>1.955385017618827</v>
      </c>
      <c r="BZ89" t="str">
        <f t="shared" si="261"/>
        <v>32 Health and social care associate professionals</v>
      </c>
      <c r="CA89" s="18">
        <f t="shared" si="245"/>
        <v>-3.1738991866180011</v>
      </c>
      <c r="CB89" s="18">
        <f t="shared" si="245"/>
        <v>-4.8850371082372117</v>
      </c>
      <c r="CC89" s="18">
        <f t="shared" si="245"/>
        <v>-3.258831221370595</v>
      </c>
      <c r="CD89" s="18">
        <f t="shared" si="245"/>
        <v>-3.464769759890407</v>
      </c>
      <c r="CE89" s="18">
        <f t="shared" si="246"/>
        <v>-3.4899054135089647</v>
      </c>
      <c r="CG89" s="18">
        <f t="shared" si="247"/>
        <v>-3.3961723368950092</v>
      </c>
      <c r="CH89" s="18">
        <f t="shared" si="248"/>
        <v>2.0577272707982708</v>
      </c>
      <c r="CI89" s="18">
        <f t="shared" si="249"/>
        <v>-0.3212247564570947</v>
      </c>
      <c r="CK89" t="str">
        <f t="shared" si="262"/>
        <v>32 Health and social care associate professionals</v>
      </c>
      <c r="CL89" s="18">
        <f t="shared" si="250"/>
        <v>-2.2031372546417405</v>
      </c>
      <c r="CM89" s="18">
        <f t="shared" si="250"/>
        <v>26.021601914691473</v>
      </c>
      <c r="CN89" s="18">
        <f t="shared" si="250"/>
        <v>3.3601841423436474</v>
      </c>
      <c r="CO89" s="18">
        <f t="shared" si="250"/>
        <v>4.986162210826639</v>
      </c>
      <c r="CP89" s="18">
        <f t="shared" si="251"/>
        <v>5.6746329834365117</v>
      </c>
      <c r="CR89" s="18">
        <f t="shared" si="252"/>
        <v>4.4413471493175205</v>
      </c>
      <c r="CS89" s="18">
        <f t="shared" si="253"/>
        <v>3.0460334687996138</v>
      </c>
      <c r="CT89" s="18">
        <f t="shared" si="254"/>
        <v>6.2635152595662325</v>
      </c>
    </row>
    <row r="90" spans="1:98" x14ac:dyDescent="0.2">
      <c r="A90" t="str">
        <f t="shared" si="209"/>
        <v>33 Protective service occupations</v>
      </c>
      <c r="B90" s="18">
        <f t="shared" si="210"/>
        <v>5.0581959033980439</v>
      </c>
      <c r="C90" s="18">
        <f t="shared" si="210"/>
        <v>12.576968005819467</v>
      </c>
      <c r="D90" s="18">
        <f t="shared" si="210"/>
        <v>7.6699999140569242</v>
      </c>
      <c r="E90" s="18">
        <f t="shared" si="210"/>
        <v>3.8715179311308301</v>
      </c>
      <c r="F90" s="18">
        <f t="shared" si="211"/>
        <v>5.5736394684277046</v>
      </c>
      <c r="H90" s="18">
        <f t="shared" si="212"/>
        <v>5.1225506137102306</v>
      </c>
      <c r="I90" s="18">
        <f t="shared" si="213"/>
        <v>3.2344148604292577</v>
      </c>
      <c r="J90" s="18">
        <f t="shared" si="214"/>
        <v>6.9183850530522895</v>
      </c>
      <c r="L90" t="str">
        <f t="shared" si="255"/>
        <v>33 Protective service occupations</v>
      </c>
      <c r="M90" s="18">
        <f t="shared" si="215"/>
        <v>3.7856137007467927</v>
      </c>
      <c r="N90" s="18">
        <f t="shared" si="215"/>
        <v>17.426070731368327</v>
      </c>
      <c r="O90" s="18">
        <f t="shared" si="215"/>
        <v>6.7525291854179548</v>
      </c>
      <c r="P90" s="18">
        <f t="shared" si="215"/>
        <v>4.0432061486036286</v>
      </c>
      <c r="Q90" s="18">
        <f t="shared" si="216"/>
        <v>5.6785976032251329</v>
      </c>
      <c r="S90" s="18">
        <f t="shared" si="217"/>
        <v>4.9385862181761775</v>
      </c>
      <c r="T90" s="18">
        <f t="shared" si="218"/>
        <v>2.8484770357053657</v>
      </c>
      <c r="U90" s="18">
        <f t="shared" si="219"/>
        <v>6.5354272471608077</v>
      </c>
      <c r="W90" t="str">
        <f t="shared" si="256"/>
        <v>33 Protective service occupations</v>
      </c>
      <c r="X90" s="18">
        <f t="shared" si="220"/>
        <v>5.8258228445278171</v>
      </c>
      <c r="Y90" s="18">
        <f t="shared" si="220"/>
        <v>6.5501702277324769</v>
      </c>
      <c r="Z90" s="18">
        <f t="shared" si="220"/>
        <v>5.5144540732312564</v>
      </c>
      <c r="AA90" s="18">
        <f t="shared" si="220"/>
        <v>4.0297018524531714</v>
      </c>
      <c r="AB90" s="18">
        <f t="shared" si="221"/>
        <v>4.6478877248419259</v>
      </c>
      <c r="AD90" s="18">
        <f t="shared" si="222"/>
        <v>4.5222832020485493</v>
      </c>
      <c r="AE90" s="18">
        <f t="shared" si="223"/>
        <v>3.1235567922045071</v>
      </c>
      <c r="AF90" s="18">
        <f t="shared" si="224"/>
        <v>6.3772088911027147</v>
      </c>
      <c r="AH90" t="str">
        <f t="shared" si="257"/>
        <v>33 Protective service occupations</v>
      </c>
      <c r="AI90" s="18">
        <f t="shared" si="225"/>
        <v>5.9429329548411403</v>
      </c>
      <c r="AJ90" s="18">
        <f t="shared" si="225"/>
        <v>6.653197807311928</v>
      </c>
      <c r="AK90" s="18">
        <f t="shared" si="225"/>
        <v>5.2253861897633147</v>
      </c>
      <c r="AL90" s="18">
        <f t="shared" si="225"/>
        <v>3.8608097779042616</v>
      </c>
      <c r="AM90" s="18">
        <f t="shared" si="226"/>
        <v>4.4583948307223897</v>
      </c>
      <c r="AO90" s="18">
        <f t="shared" si="227"/>
        <v>4.313690940243653</v>
      </c>
      <c r="AP90" s="18">
        <f t="shared" si="228"/>
        <v>2.7935055021493183</v>
      </c>
      <c r="AQ90" s="18">
        <f t="shared" si="229"/>
        <v>5.9981659584660729</v>
      </c>
      <c r="AS90" t="str">
        <f t="shared" si="258"/>
        <v>33 Protective service occupations</v>
      </c>
      <c r="AT90" s="18">
        <f t="shared" si="230"/>
        <v>1.3982158243214249</v>
      </c>
      <c r="AU90" s="18">
        <f t="shared" si="230"/>
        <v>2.4417162644045698</v>
      </c>
      <c r="AV90" s="18">
        <f t="shared" si="230"/>
        <v>2.2627875145000864</v>
      </c>
      <c r="AW90" s="18">
        <f t="shared" si="230"/>
        <v>1.7241604385130005</v>
      </c>
      <c r="AX90" s="18">
        <f t="shared" si="231"/>
        <v>1.9369493915863956</v>
      </c>
      <c r="AZ90" s="18">
        <f t="shared" si="232"/>
        <v>1.9033868352023697</v>
      </c>
      <c r="BA90" s="18">
        <f t="shared" si="233"/>
        <v>2.3373257125227642</v>
      </c>
      <c r="BB90" s="18">
        <f t="shared" si="234"/>
        <v>3.7658547699622957</v>
      </c>
      <c r="BD90" t="str">
        <f t="shared" si="259"/>
        <v>33 Protective service occupations</v>
      </c>
      <c r="BE90" s="18">
        <f t="shared" si="235"/>
        <v>-0.91952899606758676</v>
      </c>
      <c r="BF90" s="18">
        <f t="shared" si="235"/>
        <v>-0.64302241330752574</v>
      </c>
      <c r="BG90" s="18">
        <f t="shared" si="235"/>
        <v>0.74711302612509023</v>
      </c>
      <c r="BH90" s="18">
        <f t="shared" si="235"/>
        <v>-1.5032221013440594</v>
      </c>
      <c r="BI90" s="18">
        <f t="shared" si="236"/>
        <v>-0.75152240071050258</v>
      </c>
      <c r="BK90" s="18">
        <f t="shared" si="237"/>
        <v>-0.75875151899501558</v>
      </c>
      <c r="BL90" s="18">
        <f t="shared" si="238"/>
        <v>1.4732600605032564</v>
      </c>
      <c r="BM90" s="18">
        <f t="shared" si="239"/>
        <v>0.86162987693871873</v>
      </c>
      <c r="BO90" t="str">
        <f t="shared" si="260"/>
        <v>33 Protective service occupations</v>
      </c>
      <c r="BP90" s="18">
        <f t="shared" si="240"/>
        <v>-1.4496435951183329</v>
      </c>
      <c r="BQ90" s="18">
        <f t="shared" si="240"/>
        <v>-3.5302396442964401</v>
      </c>
      <c r="BR90" s="18">
        <f t="shared" si="240"/>
        <v>0.91914963156560781</v>
      </c>
      <c r="BS90" s="18">
        <f t="shared" si="240"/>
        <v>-1.9443592627860662</v>
      </c>
      <c r="BT90" s="18">
        <f t="shared" si="241"/>
        <v>-1.1591302858499075</v>
      </c>
      <c r="BV90" s="18">
        <f t="shared" si="242"/>
        <v>-0.99899984652660478</v>
      </c>
      <c r="BW90" s="18">
        <f t="shared" si="243"/>
        <v>1.6690680616378462</v>
      </c>
      <c r="BX90" s="18">
        <f t="shared" si="244"/>
        <v>0.88928545265525294</v>
      </c>
      <c r="BZ90" t="str">
        <f t="shared" si="261"/>
        <v>33 Protective service occupations</v>
      </c>
      <c r="CA90" s="18">
        <f t="shared" si="245"/>
        <v>0.35588947509237467</v>
      </c>
      <c r="CB90" s="18">
        <f t="shared" si="245"/>
        <v>3.4847231293011927</v>
      </c>
      <c r="CC90" s="18">
        <f t="shared" si="245"/>
        <v>0.26199290447124213</v>
      </c>
      <c r="CD90" s="18">
        <f t="shared" si="245"/>
        <v>-2.393301993164465</v>
      </c>
      <c r="CE90" s="18">
        <f t="shared" si="246"/>
        <v>-1.2107627476333094</v>
      </c>
      <c r="CG90" s="18">
        <f t="shared" si="247"/>
        <v>-1.5161106282721049</v>
      </c>
      <c r="CH90" s="18">
        <f t="shared" si="248"/>
        <v>1.9466504672254192</v>
      </c>
      <c r="CI90" s="18">
        <f t="shared" si="249"/>
        <v>0.82138697927698345</v>
      </c>
      <c r="CK90" t="str">
        <f t="shared" si="262"/>
        <v>33 Protective service occupations</v>
      </c>
      <c r="CL90" s="18">
        <f t="shared" si="250"/>
        <v>-7.4473593307983528</v>
      </c>
      <c r="CM90" s="18">
        <f t="shared" si="250"/>
        <v>12.537297087353272</v>
      </c>
      <c r="CN90" s="18">
        <f t="shared" si="250"/>
        <v>-0.62451878629886659</v>
      </c>
      <c r="CO90" s="18">
        <f t="shared" si="250"/>
        <v>0.57092013223736249</v>
      </c>
      <c r="CP90" s="18">
        <f t="shared" si="251"/>
        <v>0.90229834720725322</v>
      </c>
      <c r="CR90" s="18">
        <f t="shared" si="252"/>
        <v>0.17085113698824816</v>
      </c>
      <c r="CS90" s="18">
        <f t="shared" si="253"/>
        <v>1.2378306024223296</v>
      </c>
      <c r="CT90" s="18">
        <f t="shared" si="254"/>
        <v>1.3819382701248051</v>
      </c>
    </row>
    <row r="91" spans="1:98" x14ac:dyDescent="0.2">
      <c r="A91" t="str">
        <f t="shared" si="209"/>
        <v>34 Culture, media and sports occupations</v>
      </c>
      <c r="B91" s="18">
        <f t="shared" si="210"/>
        <v>5.5464672968196016</v>
      </c>
      <c r="C91" s="18">
        <f t="shared" si="210"/>
        <v>1.3623203046465804</v>
      </c>
      <c r="D91" s="18">
        <f t="shared" si="210"/>
        <v>1.8354363633356297</v>
      </c>
      <c r="E91" s="18">
        <f t="shared" si="210"/>
        <v>2.2346524370558729</v>
      </c>
      <c r="F91" s="18">
        <f t="shared" si="211"/>
        <v>2.0550564404708371</v>
      </c>
      <c r="H91" s="18">
        <f t="shared" si="212"/>
        <v>2.1014068247655171</v>
      </c>
      <c r="I91" s="18">
        <f t="shared" si="213"/>
        <v>3.3114020796787935</v>
      </c>
      <c r="J91" s="18">
        <f t="shared" si="214"/>
        <v>4.7161880177106985</v>
      </c>
      <c r="L91" t="str">
        <f t="shared" si="255"/>
        <v>34 Culture, media and sports occupations</v>
      </c>
      <c r="M91" s="18">
        <f t="shared" si="215"/>
        <v>3.9661749504341648</v>
      </c>
      <c r="N91" s="18">
        <f t="shared" si="215"/>
        <v>5.0242481327437583</v>
      </c>
      <c r="O91" s="18">
        <f t="shared" si="215"/>
        <v>0.70342488567687322</v>
      </c>
      <c r="P91" s="18">
        <f t="shared" si="215"/>
        <v>2.8258528163473295</v>
      </c>
      <c r="Q91" s="18">
        <f t="shared" si="216"/>
        <v>2.2929902595824059</v>
      </c>
      <c r="S91" s="18">
        <f t="shared" si="217"/>
        <v>2.1134525714998853</v>
      </c>
      <c r="T91" s="18">
        <f t="shared" si="218"/>
        <v>3.0908410556049537</v>
      </c>
      <c r="U91" s="18">
        <f t="shared" si="219"/>
        <v>4.5427950343232437</v>
      </c>
      <c r="W91" t="str">
        <f t="shared" si="256"/>
        <v>34 Culture, media and sports occupations</v>
      </c>
      <c r="X91" s="18">
        <f t="shared" si="220"/>
        <v>5.9154023323949589</v>
      </c>
      <c r="Y91" s="18">
        <f t="shared" si="220"/>
        <v>-10.591238779263135</v>
      </c>
      <c r="Z91" s="18">
        <f t="shared" si="220"/>
        <v>-1.2016177763195302</v>
      </c>
      <c r="AA91" s="18">
        <f t="shared" si="220"/>
        <v>1.3642672305747228</v>
      </c>
      <c r="AB91" s="18">
        <f t="shared" si="221"/>
        <v>-0.23030811803437246</v>
      </c>
      <c r="AD91" s="18">
        <f t="shared" si="222"/>
        <v>0.50165215384567752</v>
      </c>
      <c r="AE91" s="18">
        <f t="shared" si="223"/>
        <v>2.6405923170890633</v>
      </c>
      <c r="AF91" s="18">
        <f t="shared" si="224"/>
        <v>2.9927905678726274</v>
      </c>
      <c r="AH91" t="str">
        <f t="shared" si="257"/>
        <v>34 Culture, media and sports occupations</v>
      </c>
      <c r="AI91" s="18">
        <f t="shared" si="225"/>
        <v>3.020815492231832</v>
      </c>
      <c r="AJ91" s="18">
        <f t="shared" si="225"/>
        <v>12.500077961236244</v>
      </c>
      <c r="AK91" s="18">
        <f t="shared" si="225"/>
        <v>-0.72263530858071023</v>
      </c>
      <c r="AL91" s="18">
        <f t="shared" si="225"/>
        <v>2.8338916141470438</v>
      </c>
      <c r="AM91" s="18">
        <f t="shared" si="226"/>
        <v>2.281696110898368</v>
      </c>
      <c r="AO91" s="18">
        <f t="shared" si="227"/>
        <v>1.6344468227332154</v>
      </c>
      <c r="AP91" s="18">
        <f t="shared" si="228"/>
        <v>2.7493813444976922</v>
      </c>
      <c r="AQ91" s="18">
        <f t="shared" si="229"/>
        <v>3.9086785268868329</v>
      </c>
      <c r="AS91" t="str">
        <f t="shared" si="258"/>
        <v>34 Culture, media and sports occupations</v>
      </c>
      <c r="AT91" s="18">
        <f t="shared" si="230"/>
        <v>2.8031792768515196</v>
      </c>
      <c r="AU91" s="18">
        <f t="shared" si="230"/>
        <v>-5.9474040782547588</v>
      </c>
      <c r="AV91" s="18">
        <f t="shared" si="230"/>
        <v>-2.1825170268983674</v>
      </c>
      <c r="AW91" s="18">
        <f t="shared" si="230"/>
        <v>0.83180064365142581</v>
      </c>
      <c r="AX91" s="18">
        <f t="shared" si="231"/>
        <v>-0.55355170308999391</v>
      </c>
      <c r="AZ91" s="18">
        <f t="shared" si="232"/>
        <v>-0.18315398385825299</v>
      </c>
      <c r="BA91" s="18">
        <f t="shared" si="233"/>
        <v>2.3758831449439022</v>
      </c>
      <c r="BB91" s="18">
        <f t="shared" si="234"/>
        <v>2.244546623235566</v>
      </c>
      <c r="BD91" t="str">
        <f t="shared" si="259"/>
        <v>34 Culture, media and sports occupations</v>
      </c>
      <c r="BE91" s="18">
        <f t="shared" si="235"/>
        <v>2.3851180068970912</v>
      </c>
      <c r="BF91" s="18">
        <f t="shared" si="235"/>
        <v>-7.7687045141989426</v>
      </c>
      <c r="BG91" s="18">
        <f t="shared" si="235"/>
        <v>-3.9813296197518833</v>
      </c>
      <c r="BH91" s="18">
        <f t="shared" si="235"/>
        <v>-0.23213193691243861</v>
      </c>
      <c r="BI91" s="18">
        <f t="shared" si="236"/>
        <v>-1.9019828354460033</v>
      </c>
      <c r="BK91" s="18">
        <f t="shared" si="237"/>
        <v>-1.4978543999653149</v>
      </c>
      <c r="BL91" s="18">
        <f t="shared" si="238"/>
        <v>1.8551494594539308</v>
      </c>
      <c r="BM91" s="18">
        <f t="shared" si="239"/>
        <v>0.72772883531659893</v>
      </c>
      <c r="BO91" t="str">
        <f t="shared" si="260"/>
        <v>34 Culture, media and sports occupations</v>
      </c>
      <c r="BP91" s="18">
        <f t="shared" si="240"/>
        <v>-1.8534397825263893</v>
      </c>
      <c r="BQ91" s="18">
        <f t="shared" si="240"/>
        <v>-14.375751686790483</v>
      </c>
      <c r="BR91" s="18">
        <f t="shared" si="240"/>
        <v>-5.3033798635575664</v>
      </c>
      <c r="BS91" s="18">
        <f t="shared" si="240"/>
        <v>-3.2356133117886432</v>
      </c>
      <c r="BT91" s="18">
        <f t="shared" si="241"/>
        <v>-4.6185236060929054</v>
      </c>
      <c r="BV91" s="18">
        <f t="shared" si="242"/>
        <v>-3.9298375447558653</v>
      </c>
      <c r="BW91" s="18">
        <f t="shared" si="243"/>
        <v>1.5326540595870686</v>
      </c>
      <c r="BX91" s="18">
        <f t="shared" si="244"/>
        <v>-1.4410814685806739</v>
      </c>
      <c r="BZ91" t="str">
        <f t="shared" si="261"/>
        <v>34 Culture, media and sports occupations</v>
      </c>
      <c r="CA91" s="18">
        <f t="shared" si="245"/>
        <v>-0.60509500824268425</v>
      </c>
      <c r="CB91" s="18">
        <f t="shared" si="245"/>
        <v>-2.9811346737823152</v>
      </c>
      <c r="CC91" s="18">
        <f t="shared" si="245"/>
        <v>-5.3768444778756415</v>
      </c>
      <c r="CD91" s="18">
        <f t="shared" si="245"/>
        <v>-3.4478138900684741</v>
      </c>
      <c r="CE91" s="18">
        <f t="shared" si="246"/>
        <v>-4.0259045757617296</v>
      </c>
      <c r="CG91" s="18">
        <f t="shared" si="247"/>
        <v>-4.0951545253116173</v>
      </c>
      <c r="CH91" s="18">
        <f t="shared" si="248"/>
        <v>1.6722116869760217</v>
      </c>
      <c r="CI91" s="18">
        <f t="shared" si="249"/>
        <v>-1.3423212859569822</v>
      </c>
      <c r="CK91" t="str">
        <f t="shared" si="262"/>
        <v>34 Culture, media and sports occupations</v>
      </c>
      <c r="CL91" s="18">
        <f t="shared" si="250"/>
        <v>0.18576920598951663</v>
      </c>
      <c r="CM91" s="18">
        <f t="shared" si="250"/>
        <v>7.8093617737823307</v>
      </c>
      <c r="CN91" s="18">
        <f t="shared" si="250"/>
        <v>1.2331011068492881</v>
      </c>
      <c r="CO91" s="18">
        <f t="shared" si="250"/>
        <v>4.6715328760244867</v>
      </c>
      <c r="CP91" s="18">
        <f t="shared" si="251"/>
        <v>3.7760625880737475</v>
      </c>
      <c r="CR91" s="18">
        <f t="shared" si="252"/>
        <v>3.5126046008138845</v>
      </c>
      <c r="CS91" s="18">
        <f t="shared" si="253"/>
        <v>2.4008423280666102</v>
      </c>
      <c r="CT91" s="18">
        <f t="shared" si="254"/>
        <v>5.0900581257486976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3.5632956494224377</v>
      </c>
      <c r="C92" s="18">
        <f t="shared" si="210"/>
        <v>13.43058546064535</v>
      </c>
      <c r="D92" s="18">
        <f t="shared" si="210"/>
        <v>2.5498681832886394</v>
      </c>
      <c r="E92" s="18">
        <f t="shared" si="210"/>
        <v>2.5514323622135127</v>
      </c>
      <c r="F92" s="18">
        <f t="shared" si="211"/>
        <v>3.1992255745871168</v>
      </c>
      <c r="H92" s="18">
        <f t="shared" si="212"/>
        <v>2.5509109665876606</v>
      </c>
      <c r="I92" s="18">
        <f t="shared" si="213"/>
        <v>3.235079457840051</v>
      </c>
      <c r="J92" s="18">
        <f t="shared" si="214"/>
        <v>4.9742404621244907</v>
      </c>
      <c r="L92" t="str">
        <f t="shared" si="255"/>
        <v>35 Business and public service associate professionals</v>
      </c>
      <c r="M92" s="18">
        <f t="shared" si="215"/>
        <v>3.9479258694166131</v>
      </c>
      <c r="N92" s="18">
        <f t="shared" si="215"/>
        <v>12.424182977760889</v>
      </c>
      <c r="O92" s="18">
        <f t="shared" si="215"/>
        <v>2.3976094010054849</v>
      </c>
      <c r="P92" s="18">
        <f t="shared" si="215"/>
        <v>2.3992941834763748</v>
      </c>
      <c r="Q92" s="18">
        <f t="shared" si="216"/>
        <v>2.9982637263240353</v>
      </c>
      <c r="S92" s="18">
        <f t="shared" si="217"/>
        <v>2.3987325862393938</v>
      </c>
      <c r="T92" s="18">
        <f t="shared" si="218"/>
        <v>3.3028489555550156</v>
      </c>
      <c r="U92" s="18">
        <f t="shared" si="219"/>
        <v>4.9193200546416849</v>
      </c>
      <c r="W92" t="str">
        <f t="shared" si="256"/>
        <v>35 Business and public service associate professionals</v>
      </c>
      <c r="X92" s="18">
        <f t="shared" si="220"/>
        <v>3.8405423150453144</v>
      </c>
      <c r="Y92" s="18">
        <f t="shared" si="220"/>
        <v>-0.18921701422415227</v>
      </c>
      <c r="Z92" s="18">
        <f t="shared" si="220"/>
        <v>0.17397196580080099</v>
      </c>
      <c r="AA92" s="18">
        <f t="shared" si="220"/>
        <v>1.2334189045317245</v>
      </c>
      <c r="AB92" s="18">
        <f t="shared" si="221"/>
        <v>0.8119315854272946</v>
      </c>
      <c r="AD92" s="18">
        <f t="shared" si="222"/>
        <v>0.87903076497573007</v>
      </c>
      <c r="AE92" s="18">
        <f t="shared" si="223"/>
        <v>2.8887543993608489</v>
      </c>
      <c r="AF92" s="18">
        <f t="shared" si="224"/>
        <v>3.4911540406384445</v>
      </c>
      <c r="AH92" t="str">
        <f t="shared" si="257"/>
        <v>35 Business and public service associate professionals</v>
      </c>
      <c r="AI92" s="18">
        <f t="shared" si="225"/>
        <v>3.2183244154153856</v>
      </c>
      <c r="AJ92" s="18">
        <f t="shared" si="225"/>
        <v>3.6967109840710055</v>
      </c>
      <c r="AK92" s="18">
        <f t="shared" si="225"/>
        <v>0.17085399407097412</v>
      </c>
      <c r="AL92" s="18">
        <f t="shared" si="225"/>
        <v>1.4748534469973373</v>
      </c>
      <c r="AM92" s="18">
        <f t="shared" si="226"/>
        <v>1.2024466254147326</v>
      </c>
      <c r="AO92" s="18">
        <f t="shared" si="227"/>
        <v>1.0383116660371394</v>
      </c>
      <c r="AP92" s="18">
        <f t="shared" si="228"/>
        <v>2.7620603623643492</v>
      </c>
      <c r="AQ92" s="18">
        <f t="shared" si="229"/>
        <v>3.4880028309467681</v>
      </c>
      <c r="AS92" t="str">
        <f t="shared" si="258"/>
        <v>35 Business and public service associate professionals</v>
      </c>
      <c r="AT92" s="18">
        <f t="shared" si="230"/>
        <v>3.017724346715589</v>
      </c>
      <c r="AU92" s="18">
        <f t="shared" si="230"/>
        <v>3.0449602309009061</v>
      </c>
      <c r="AV92" s="18">
        <f t="shared" si="230"/>
        <v>-0.25117754327105279</v>
      </c>
      <c r="AW92" s="18">
        <f t="shared" si="230"/>
        <v>1.366194250385222</v>
      </c>
      <c r="AX92" s="18">
        <f t="shared" si="231"/>
        <v>0.96156317906328503</v>
      </c>
      <c r="AZ92" s="18">
        <f t="shared" si="232"/>
        <v>0.82417725610430814</v>
      </c>
      <c r="BA92" s="18">
        <f t="shared" si="233"/>
        <v>2.6527640927645368</v>
      </c>
      <c r="BB92" s="18">
        <f t="shared" si="234"/>
        <v>3.2345291460393444</v>
      </c>
      <c r="BD92" t="str">
        <f t="shared" si="259"/>
        <v>35 Business and public service associate professionals</v>
      </c>
      <c r="BE92" s="18">
        <f t="shared" si="235"/>
        <v>0.79754646460086231</v>
      </c>
      <c r="BF92" s="18">
        <f t="shared" si="235"/>
        <v>6.7545534584071865</v>
      </c>
      <c r="BG92" s="18">
        <f t="shared" si="235"/>
        <v>-2.684330879767638</v>
      </c>
      <c r="BH92" s="18">
        <f t="shared" si="235"/>
        <v>-0.61232989487671752</v>
      </c>
      <c r="BI92" s="18">
        <f t="shared" si="236"/>
        <v>-0.82228784160418567</v>
      </c>
      <c r="BK92" s="18">
        <f t="shared" si="237"/>
        <v>-1.3078528619292151</v>
      </c>
      <c r="BL92" s="18">
        <f t="shared" si="238"/>
        <v>2.0941121935626583</v>
      </c>
      <c r="BM92" s="18">
        <f t="shared" si="239"/>
        <v>1.140429394601572</v>
      </c>
      <c r="BO92" t="str">
        <f t="shared" si="260"/>
        <v>35 Business and public service associate professionals</v>
      </c>
      <c r="BP92" s="18">
        <f t="shared" si="240"/>
        <v>-0.47145171842386535</v>
      </c>
      <c r="BQ92" s="18">
        <f t="shared" si="240"/>
        <v>-1.734254671349178</v>
      </c>
      <c r="BR92" s="18">
        <f t="shared" si="240"/>
        <v>-2.8694585226911706</v>
      </c>
      <c r="BS92" s="18">
        <f t="shared" si="240"/>
        <v>-2.1120790146906043</v>
      </c>
      <c r="BT92" s="18">
        <f t="shared" si="241"/>
        <v>-2.3258780990607297</v>
      </c>
      <c r="BV92" s="18">
        <f t="shared" si="242"/>
        <v>-2.3651927756621727</v>
      </c>
      <c r="BW92" s="18">
        <f t="shared" si="243"/>
        <v>1.8666995847172574</v>
      </c>
      <c r="BX92" s="18">
        <f t="shared" si="244"/>
        <v>0.11946498433006436</v>
      </c>
      <c r="BZ92" t="str">
        <f t="shared" si="261"/>
        <v>35 Business and public service associate professionals</v>
      </c>
      <c r="CA92" s="18">
        <f t="shared" si="245"/>
        <v>0.5926032910919421</v>
      </c>
      <c r="CB92" s="18">
        <f t="shared" si="245"/>
        <v>0.27301206512724274</v>
      </c>
      <c r="CC92" s="18">
        <f t="shared" si="245"/>
        <v>-5.5579960011027048</v>
      </c>
      <c r="CD92" s="18">
        <f t="shared" si="245"/>
        <v>-4.7917859105694127</v>
      </c>
      <c r="CE92" s="18">
        <f t="shared" si="246"/>
        <v>-4.7237536593463751</v>
      </c>
      <c r="CG92" s="18">
        <f t="shared" si="247"/>
        <v>-5.0478774930276309</v>
      </c>
      <c r="CH92" s="18">
        <f t="shared" si="248"/>
        <v>1.5306383908613164</v>
      </c>
      <c r="CI92" s="18">
        <f t="shared" si="249"/>
        <v>-2.2052253706602798</v>
      </c>
      <c r="CK92" t="str">
        <f t="shared" si="262"/>
        <v>35 Business and public service associate professionals</v>
      </c>
      <c r="CL92" s="18">
        <f t="shared" si="250"/>
        <v>-2.8080000816608219</v>
      </c>
      <c r="CM92" s="18">
        <f t="shared" si="250"/>
        <v>14.392125906904463</v>
      </c>
      <c r="CN92" s="18">
        <f t="shared" si="250"/>
        <v>-1.6468967676733559</v>
      </c>
      <c r="CO92" s="18">
        <f t="shared" si="250"/>
        <v>3.4143598763721306</v>
      </c>
      <c r="CP92" s="18">
        <f t="shared" si="251"/>
        <v>2.4493150750384274</v>
      </c>
      <c r="CR92" s="18">
        <f t="shared" si="252"/>
        <v>1.6989778143446266</v>
      </c>
      <c r="CS92" s="18">
        <f t="shared" si="253"/>
        <v>2.022784866316929</v>
      </c>
      <c r="CT92" s="18">
        <f t="shared" si="254"/>
        <v>3.3440895383995972</v>
      </c>
    </row>
    <row r="93" spans="1:98" x14ac:dyDescent="0.2">
      <c r="A93" t="str">
        <f t="shared" si="209"/>
        <v>41 Administrative occupations</v>
      </c>
      <c r="B93" s="18">
        <f t="shared" si="210"/>
        <v>3.2338731048043634</v>
      </c>
      <c r="C93" s="18">
        <f t="shared" si="210"/>
        <v>15.281116448720944</v>
      </c>
      <c r="D93" s="18">
        <f t="shared" si="210"/>
        <v>3.1255731864124447</v>
      </c>
      <c r="E93" s="18">
        <f t="shared" si="210"/>
        <v>3.1082045511586998</v>
      </c>
      <c r="F93" s="18">
        <f t="shared" si="211"/>
        <v>3.8353290404804063</v>
      </c>
      <c r="H93" s="18">
        <f t="shared" si="212"/>
        <v>3.1139937711896604</v>
      </c>
      <c r="I93" s="18">
        <f t="shared" si="213"/>
        <v>3.5129820864261641</v>
      </c>
      <c r="J93" s="18">
        <f t="shared" si="214"/>
        <v>5.5941124267673725</v>
      </c>
      <c r="L93" t="str">
        <f t="shared" si="255"/>
        <v>41 Administrative occupations</v>
      </c>
      <c r="M93" s="18">
        <f t="shared" si="215"/>
        <v>2.6576518061523169</v>
      </c>
      <c r="N93" s="18">
        <f t="shared" si="215"/>
        <v>16.245215488200305</v>
      </c>
      <c r="O93" s="18">
        <f t="shared" si="215"/>
        <v>3.0307947812602487</v>
      </c>
      <c r="P93" s="18">
        <f t="shared" si="215"/>
        <v>3.134005010782448</v>
      </c>
      <c r="Q93" s="18">
        <f t="shared" si="216"/>
        <v>3.8757859947732509</v>
      </c>
      <c r="S93" s="18">
        <f t="shared" si="217"/>
        <v>3.0995901182780949</v>
      </c>
      <c r="T93" s="18">
        <f t="shared" si="218"/>
        <v>3.5776888589990508</v>
      </c>
      <c r="U93" s="18">
        <f t="shared" si="219"/>
        <v>5.632879860152773</v>
      </c>
      <c r="W93" t="str">
        <f t="shared" si="256"/>
        <v>41 Administrative occupations</v>
      </c>
      <c r="X93" s="18">
        <f t="shared" si="220"/>
        <v>2.3645757144019841</v>
      </c>
      <c r="Y93" s="18">
        <f t="shared" si="220"/>
        <v>3.8256944214865918</v>
      </c>
      <c r="Z93" s="18">
        <f t="shared" si="220"/>
        <v>1.1158840960324934</v>
      </c>
      <c r="AA93" s="18">
        <f t="shared" si="220"/>
        <v>2.0836937738146322</v>
      </c>
      <c r="AB93" s="18">
        <f t="shared" si="221"/>
        <v>1.8879548999212625</v>
      </c>
      <c r="AD93" s="18">
        <f t="shared" si="222"/>
        <v>1.7600656586507002</v>
      </c>
      <c r="AE93" s="18">
        <f t="shared" si="223"/>
        <v>3.2532691134161462</v>
      </c>
      <c r="AF93" s="18">
        <f t="shared" si="224"/>
        <v>4.4287540978200424</v>
      </c>
      <c r="AH93" t="str">
        <f t="shared" si="257"/>
        <v>41 Administrative occupations</v>
      </c>
      <c r="AI93" s="18">
        <f t="shared" si="225"/>
        <v>1.4889740477192381</v>
      </c>
      <c r="AJ93" s="18">
        <f t="shared" si="225"/>
        <v>1.2244817298941113</v>
      </c>
      <c r="AK93" s="18">
        <f t="shared" si="225"/>
        <v>0.64724241340992084</v>
      </c>
      <c r="AL93" s="18">
        <f t="shared" si="225"/>
        <v>1.6092358000980633</v>
      </c>
      <c r="AM93" s="18">
        <f t="shared" si="226"/>
        <v>1.2836108407683788</v>
      </c>
      <c r="AO93" s="18">
        <f t="shared" si="227"/>
        <v>1.2875540093443938</v>
      </c>
      <c r="AP93" s="18">
        <f t="shared" si="228"/>
        <v>3.3424589756702039</v>
      </c>
      <c r="AQ93" s="18">
        <f t="shared" si="229"/>
        <v>4.1829393200518261</v>
      </c>
      <c r="AS93" t="str">
        <f t="shared" si="258"/>
        <v>41 Administrative occupations</v>
      </c>
      <c r="AT93" s="18">
        <f t="shared" si="230"/>
        <v>2.0908364689423475</v>
      </c>
      <c r="AU93" s="18">
        <f t="shared" si="230"/>
        <v>7.1258674297594915</v>
      </c>
      <c r="AV93" s="18">
        <f t="shared" si="230"/>
        <v>5.3270314671682861E-2</v>
      </c>
      <c r="AW93" s="18">
        <f t="shared" si="230"/>
        <v>1.7359436463787681</v>
      </c>
      <c r="AX93" s="18">
        <f t="shared" si="231"/>
        <v>1.5341612778010383</v>
      </c>
      <c r="AZ93" s="18">
        <f t="shared" si="232"/>
        <v>1.1719314967825856</v>
      </c>
      <c r="BA93" s="18">
        <f t="shared" si="233"/>
        <v>3.0375117223330639</v>
      </c>
      <c r="BB93" s="18">
        <f t="shared" si="234"/>
        <v>3.8307172948789825</v>
      </c>
      <c r="BD93" t="str">
        <f t="shared" si="259"/>
        <v>41 Administrative occupations</v>
      </c>
      <c r="BE93" s="18">
        <f t="shared" si="235"/>
        <v>-0.41685798864256052</v>
      </c>
      <c r="BF93" s="18">
        <f t="shared" si="235"/>
        <v>10.092275548275831</v>
      </c>
      <c r="BG93" s="18">
        <f t="shared" si="235"/>
        <v>-3.2081505000381427</v>
      </c>
      <c r="BH93" s="18">
        <f t="shared" si="235"/>
        <v>-1.2118950355333946</v>
      </c>
      <c r="BI93" s="18">
        <f t="shared" si="236"/>
        <v>-1.1731771763660026</v>
      </c>
      <c r="BK93" s="18">
        <f t="shared" si="237"/>
        <v>-1.8818466662832156</v>
      </c>
      <c r="BL93" s="18">
        <f t="shared" si="238"/>
        <v>2.1908961864802956</v>
      </c>
      <c r="BM93" s="18">
        <f t="shared" si="239"/>
        <v>0.8548313742584801</v>
      </c>
      <c r="BO93" t="str">
        <f t="shared" si="260"/>
        <v>41 Administrative occupations</v>
      </c>
      <c r="BP93" s="18">
        <f t="shared" si="240"/>
        <v>-1.072587679427095</v>
      </c>
      <c r="BQ93" s="18">
        <f t="shared" si="240"/>
        <v>-1.994468314129183</v>
      </c>
      <c r="BR93" s="18">
        <f t="shared" si="240"/>
        <v>-2.5516564479257431</v>
      </c>
      <c r="BS93" s="18">
        <f t="shared" si="240"/>
        <v>-3.1706882400164282</v>
      </c>
      <c r="BT93" s="18">
        <f t="shared" si="241"/>
        <v>-2.9044202777003147</v>
      </c>
      <c r="BV93" s="18">
        <f t="shared" si="242"/>
        <v>-2.9647824745379525</v>
      </c>
      <c r="BW93" s="18">
        <f t="shared" si="243"/>
        <v>1.9782446821895894</v>
      </c>
      <c r="BX93" s="18">
        <f t="shared" si="244"/>
        <v>-0.14630511501092514</v>
      </c>
      <c r="BZ93" t="str">
        <f t="shared" si="261"/>
        <v>41 Administrative occupations</v>
      </c>
      <c r="CA93" s="18">
        <f t="shared" si="245"/>
        <v>-2.775316873435496</v>
      </c>
      <c r="CB93" s="18">
        <f t="shared" si="245"/>
        <v>-1.1567575364673899</v>
      </c>
      <c r="CC93" s="18">
        <f t="shared" si="245"/>
        <v>-7.3472789770082318</v>
      </c>
      <c r="CD93" s="18">
        <f t="shared" si="245"/>
        <v>-8.2856911289837516</v>
      </c>
      <c r="CE93" s="18">
        <f t="shared" si="246"/>
        <v>-7.5619972822379307</v>
      </c>
      <c r="CG93" s="18">
        <f t="shared" si="247"/>
        <v>-7.9739479154387505</v>
      </c>
      <c r="CH93" s="18">
        <f t="shared" si="248"/>
        <v>1.3429380035251182</v>
      </c>
      <c r="CI93" s="18">
        <f t="shared" si="249"/>
        <v>-4.4016979820169162</v>
      </c>
      <c r="CK93" t="str">
        <f t="shared" si="262"/>
        <v>41 Administrative occupations</v>
      </c>
      <c r="CL93" s="18">
        <f t="shared" si="250"/>
        <v>-6.7040437686927241</v>
      </c>
      <c r="CM93" s="18">
        <f t="shared" si="250"/>
        <v>25.792581718941634</v>
      </c>
      <c r="CN93" s="18">
        <f t="shared" si="250"/>
        <v>-2.5083796741686037</v>
      </c>
      <c r="CO93" s="18">
        <f t="shared" si="250"/>
        <v>-0.51584138027110926</v>
      </c>
      <c r="CP93" s="18">
        <f t="shared" si="251"/>
        <v>0.31755162353408473</v>
      </c>
      <c r="CR93" s="18">
        <f t="shared" si="252"/>
        <v>-1.1845050366754206</v>
      </c>
      <c r="CS93" s="18">
        <f t="shared" si="253"/>
        <v>1.5751207445368953</v>
      </c>
      <c r="CT93" s="18">
        <f t="shared" si="254"/>
        <v>0.64053450278043211</v>
      </c>
    </row>
    <row r="94" spans="1:98" x14ac:dyDescent="0.2">
      <c r="A94" t="str">
        <f t="shared" si="209"/>
        <v>42 Secretarial and related occupations</v>
      </c>
      <c r="B94" s="18">
        <f t="shared" si="210"/>
        <v>3.8608038697916403</v>
      </c>
      <c r="C94" s="18">
        <f t="shared" si="210"/>
        <v>2.9766069271515816</v>
      </c>
      <c r="D94" s="18">
        <f t="shared" si="210"/>
        <v>10.368706671307294</v>
      </c>
      <c r="E94" s="18">
        <f t="shared" si="210"/>
        <v>6.9190815361811708</v>
      </c>
      <c r="F94" s="18">
        <f t="shared" si="211"/>
        <v>7.7320772098768753</v>
      </c>
      <c r="H94" s="18">
        <f t="shared" si="212"/>
        <v>8.0568071055920001</v>
      </c>
      <c r="I94" s="18">
        <f t="shared" si="213"/>
        <v>5.6914008636098856</v>
      </c>
      <c r="J94" s="18">
        <f t="shared" si="214"/>
        <v>10.532871086141316</v>
      </c>
      <c r="L94" t="str">
        <f t="shared" si="255"/>
        <v>42 Secretarial and related occupations</v>
      </c>
      <c r="M94" s="18">
        <f t="shared" si="215"/>
        <v>0.11774105396884504</v>
      </c>
      <c r="N94" s="18">
        <f t="shared" si="215"/>
        <v>11.796634264521376</v>
      </c>
      <c r="O94" s="18">
        <f t="shared" si="215"/>
        <v>9.2120228747509145</v>
      </c>
      <c r="P94" s="18">
        <f t="shared" si="215"/>
        <v>4.61423631586515</v>
      </c>
      <c r="Q94" s="18">
        <f t="shared" si="216"/>
        <v>6.4708091911336307</v>
      </c>
      <c r="S94" s="18">
        <f t="shared" si="217"/>
        <v>6.1249120073097352</v>
      </c>
      <c r="T94" s="18">
        <f t="shared" si="218"/>
        <v>4.9546389653272849</v>
      </c>
      <c r="U94" s="18">
        <f t="shared" si="219"/>
        <v>8.7202953155471228</v>
      </c>
      <c r="W94" t="str">
        <f t="shared" si="256"/>
        <v>42 Secretarial and related occupations</v>
      </c>
      <c r="X94" s="18">
        <f t="shared" si="220"/>
        <v>0.78710631454648183</v>
      </c>
      <c r="Y94" s="18">
        <f t="shared" si="220"/>
        <v>-4.6789116892857363</v>
      </c>
      <c r="Z94" s="18">
        <f t="shared" si="220"/>
        <v>7.8262535426175672</v>
      </c>
      <c r="AA94" s="18">
        <f t="shared" si="220"/>
        <v>3.005308336792667</v>
      </c>
      <c r="AB94" s="18">
        <f t="shared" si="221"/>
        <v>3.9831518423614876</v>
      </c>
      <c r="AD94" s="18">
        <f t="shared" si="222"/>
        <v>4.5878518196706963</v>
      </c>
      <c r="AE94" s="18">
        <f t="shared" si="223"/>
        <v>4.6974962861127789</v>
      </c>
      <c r="AF94" s="18">
        <f t="shared" si="224"/>
        <v>7.4801879282793138</v>
      </c>
      <c r="AH94" t="str">
        <f t="shared" si="257"/>
        <v>42 Secretarial and related occupations</v>
      </c>
      <c r="AI94" s="18">
        <f t="shared" si="225"/>
        <v>-0.21311362373566123</v>
      </c>
      <c r="AJ94" s="18">
        <f t="shared" si="225"/>
        <v>-2.2680475649987097</v>
      </c>
      <c r="AK94" s="18">
        <f t="shared" si="225"/>
        <v>5.3794275572807804</v>
      </c>
      <c r="AL94" s="18">
        <f t="shared" si="225"/>
        <v>8.7087805229923987E-2</v>
      </c>
      <c r="AM94" s="18">
        <f t="shared" si="226"/>
        <v>1.5604853057924917</v>
      </c>
      <c r="AO94" s="18">
        <f t="shared" si="227"/>
        <v>1.8209896022114647</v>
      </c>
      <c r="AP94" s="18">
        <f t="shared" si="228"/>
        <v>3.8622081896158011</v>
      </c>
      <c r="AQ94" s="18">
        <f t="shared" si="229"/>
        <v>4.9913212551791597</v>
      </c>
      <c r="AS94" t="str">
        <f t="shared" si="258"/>
        <v>42 Secretarial and related occupations</v>
      </c>
      <c r="AT94" s="18">
        <f t="shared" si="230"/>
        <v>-2.2479429714050037</v>
      </c>
      <c r="AU94" s="18">
        <f t="shared" si="230"/>
        <v>-2.0496450995368121</v>
      </c>
      <c r="AV94" s="18">
        <f t="shared" si="230"/>
        <v>3.8644302812612441</v>
      </c>
      <c r="AW94" s="18">
        <f t="shared" si="230"/>
        <v>-1.4633633127220436</v>
      </c>
      <c r="AX94" s="18">
        <f t="shared" si="231"/>
        <v>0.13418063964425464</v>
      </c>
      <c r="AZ94" s="18">
        <f t="shared" si="232"/>
        <v>0.28148830296983451</v>
      </c>
      <c r="BA94" s="18">
        <f t="shared" si="233"/>
        <v>3.4012896157839201</v>
      </c>
      <c r="BB94" s="18">
        <f t="shared" si="234"/>
        <v>3.5788905986970931</v>
      </c>
      <c r="BD94" t="str">
        <f t="shared" si="259"/>
        <v>42 Secretarial and related occupations</v>
      </c>
      <c r="BE94" s="18">
        <f t="shared" si="235"/>
        <v>-2.7923770932221093</v>
      </c>
      <c r="BF94" s="18">
        <f t="shared" si="235"/>
        <v>4.8228280644403432</v>
      </c>
      <c r="BG94" s="18">
        <f t="shared" si="235"/>
        <v>1.1824036583598874</v>
      </c>
      <c r="BH94" s="18">
        <f t="shared" si="235"/>
        <v>-9.0022232442544379</v>
      </c>
      <c r="BI94" s="18">
        <f t="shared" si="236"/>
        <v>-5.0996004868252953</v>
      </c>
      <c r="BK94" s="18">
        <f t="shared" si="237"/>
        <v>-5.7266691136094394</v>
      </c>
      <c r="BL94" s="18">
        <f t="shared" si="238"/>
        <v>2.2735810033984283</v>
      </c>
      <c r="BM94" s="18">
        <f t="shared" si="239"/>
        <v>-1.3631386186249039</v>
      </c>
      <c r="BO94" t="str">
        <f t="shared" si="260"/>
        <v>42 Secretarial and related occupations</v>
      </c>
      <c r="BP94" s="18">
        <f t="shared" si="240"/>
        <v>-4.2156134856367267</v>
      </c>
      <c r="BQ94" s="18">
        <f t="shared" si="240"/>
        <v>-11.858981297771942</v>
      </c>
      <c r="BR94" s="18">
        <f t="shared" si="240"/>
        <v>-1.2621664223827822</v>
      </c>
      <c r="BS94" s="18">
        <f t="shared" si="240"/>
        <v>-10.125482919983286</v>
      </c>
      <c r="BT94" s="18">
        <f t="shared" si="241"/>
        <v>-7.5573028037928651</v>
      </c>
      <c r="BV94" s="18">
        <f t="shared" si="242"/>
        <v>-7.2631703988366496</v>
      </c>
      <c r="BW94" s="18">
        <f t="shared" si="243"/>
        <v>1.8525208026878515</v>
      </c>
      <c r="BX94" s="18">
        <f t="shared" si="244"/>
        <v>-2.9348490529971571</v>
      </c>
      <c r="BZ94" t="str">
        <f t="shared" si="261"/>
        <v>42 Secretarial and related occupations</v>
      </c>
      <c r="CA94" s="18">
        <f t="shared" si="245"/>
        <v>-3.151613717605517</v>
      </c>
      <c r="CB94" s="18">
        <f t="shared" si="245"/>
        <v>-7.6651923546109284</v>
      </c>
      <c r="CC94" s="18">
        <f t="shared" si="245"/>
        <v>-7.1076701337308261</v>
      </c>
      <c r="CD94" s="18">
        <f t="shared" si="245"/>
        <v>-13.01351226296703</v>
      </c>
      <c r="CE94" s="18">
        <f t="shared" si="246"/>
        <v>-10.877693469688154</v>
      </c>
      <c r="CG94" s="18">
        <f t="shared" si="247"/>
        <v>-11.087842450342677</v>
      </c>
      <c r="CH94" s="18">
        <f t="shared" si="248"/>
        <v>1.4652107154608407</v>
      </c>
      <c r="CI94" s="18">
        <f t="shared" si="249"/>
        <v>-5.6888480511241291</v>
      </c>
      <c r="CK94" t="str">
        <f t="shared" si="262"/>
        <v>42 Secretarial and related occupations</v>
      </c>
      <c r="CL94" s="18">
        <f t="shared" si="250"/>
        <v>-4.1903711877625316</v>
      </c>
      <c r="CM94" s="18">
        <f t="shared" si="250"/>
        <v>21.126805780770486</v>
      </c>
      <c r="CN94" s="18">
        <f t="shared" si="250"/>
        <v>1.5451616345197428</v>
      </c>
      <c r="CO94" s="18">
        <f t="shared" si="250"/>
        <v>-0.26719260548746515</v>
      </c>
      <c r="CP94" s="18">
        <f t="shared" si="251"/>
        <v>1.5213315219956947</v>
      </c>
      <c r="CR94" s="18">
        <f t="shared" si="252"/>
        <v>0.3333026122498417</v>
      </c>
      <c r="CS94" s="18">
        <f t="shared" si="253"/>
        <v>2.4043664056520031</v>
      </c>
      <c r="CT94" s="18">
        <f t="shared" si="254"/>
        <v>2.6450146342131609</v>
      </c>
    </row>
    <row r="95" spans="1:98" x14ac:dyDescent="0.2">
      <c r="A95" t="str">
        <f t="shared" si="209"/>
        <v>51 Skilled agricultural and related trades</v>
      </c>
      <c r="B95" s="18">
        <f t="shared" si="210"/>
        <v>-13.127197798905444</v>
      </c>
      <c r="C95" s="18">
        <f t="shared" si="210"/>
        <v>47.066126170934197</v>
      </c>
      <c r="D95" s="18">
        <f t="shared" si="210"/>
        <v>3.0858270351779682</v>
      </c>
      <c r="E95" s="18">
        <f t="shared" si="210"/>
        <v>3.2528410281139175</v>
      </c>
      <c r="F95" s="18">
        <f t="shared" si="211"/>
        <v>5.5074124186690776</v>
      </c>
      <c r="H95" s="18">
        <f t="shared" si="212"/>
        <v>3.1971396535531937</v>
      </c>
      <c r="I95" s="18">
        <f t="shared" si="213"/>
        <v>4.2836421644868894</v>
      </c>
      <c r="J95" s="18">
        <f t="shared" si="214"/>
        <v>6.240257779895475</v>
      </c>
      <c r="L95" t="str">
        <f t="shared" si="255"/>
        <v>51 Skilled agricultural and related trades</v>
      </c>
      <c r="M95" s="18">
        <f t="shared" si="215"/>
        <v>-1.1588587198144706</v>
      </c>
      <c r="N95" s="18">
        <f t="shared" si="215"/>
        <v>-2.538432010946412</v>
      </c>
      <c r="O95" s="18">
        <f t="shared" si="215"/>
        <v>0.37311723617554637</v>
      </c>
      <c r="P95" s="18">
        <f t="shared" si="215"/>
        <v>3.6835153733586923</v>
      </c>
      <c r="Q95" s="18">
        <f t="shared" si="216"/>
        <v>2.2412379418306871</v>
      </c>
      <c r="S95" s="18">
        <f t="shared" si="217"/>
        <v>2.5680926902599044</v>
      </c>
      <c r="T95" s="18">
        <f t="shared" si="218"/>
        <v>3.1986759858711578</v>
      </c>
      <c r="U95" s="18">
        <f t="shared" si="219"/>
        <v>4.9578863680621588</v>
      </c>
      <c r="W95" t="str">
        <f t="shared" si="256"/>
        <v>51 Skilled agricultural and related trades</v>
      </c>
      <c r="X95" s="18">
        <f t="shared" si="220"/>
        <v>2.7259324330908496</v>
      </c>
      <c r="Y95" s="18">
        <f t="shared" si="220"/>
        <v>8.0710965436467497</v>
      </c>
      <c r="Z95" s="18">
        <f t="shared" si="220"/>
        <v>2.6837702836693511</v>
      </c>
      <c r="AA95" s="18">
        <f t="shared" si="220"/>
        <v>3.8171465024258389</v>
      </c>
      <c r="AB95" s="18">
        <f t="shared" si="221"/>
        <v>3.7216320561005212</v>
      </c>
      <c r="AD95" s="18">
        <f t="shared" si="222"/>
        <v>3.4379712394660311</v>
      </c>
      <c r="AE95" s="18">
        <f t="shared" si="223"/>
        <v>4.1718732040582074</v>
      </c>
      <c r="AF95" s="18">
        <f t="shared" si="224"/>
        <v>6.3173248652627301</v>
      </c>
      <c r="AH95" t="str">
        <f t="shared" si="257"/>
        <v>51 Skilled agricultural and related trades</v>
      </c>
      <c r="AI95" s="18">
        <f t="shared" si="225"/>
        <v>4.7233666193855273</v>
      </c>
      <c r="AJ95" s="18">
        <f t="shared" si="225"/>
        <v>-5.5356757980684286</v>
      </c>
      <c r="AK95" s="18">
        <f t="shared" si="225"/>
        <v>2.0288402747652201</v>
      </c>
      <c r="AL95" s="18">
        <f t="shared" si="225"/>
        <v>3.1749037029045635</v>
      </c>
      <c r="AM95" s="18">
        <f t="shared" si="226"/>
        <v>2.2501505078975192</v>
      </c>
      <c r="AO95" s="18">
        <f t="shared" si="227"/>
        <v>2.7914592733015331</v>
      </c>
      <c r="AP95" s="18">
        <f t="shared" si="228"/>
        <v>4.2022903390094957</v>
      </c>
      <c r="AQ95" s="18">
        <f t="shared" si="229"/>
        <v>5.9079412885729043</v>
      </c>
      <c r="AS95" t="str">
        <f t="shared" si="258"/>
        <v>51 Skilled agricultural and related trades</v>
      </c>
      <c r="AT95" s="18">
        <f t="shared" si="230"/>
        <v>6.7100624685847876</v>
      </c>
      <c r="AU95" s="18">
        <f t="shared" si="230"/>
        <v>-1.5479216552382047</v>
      </c>
      <c r="AV95" s="18">
        <f t="shared" si="230"/>
        <v>1.5228103583451169</v>
      </c>
      <c r="AW95" s="18">
        <f t="shared" si="230"/>
        <v>3.4460566149075555</v>
      </c>
      <c r="AX95" s="18">
        <f t="shared" si="231"/>
        <v>2.5236130468572204</v>
      </c>
      <c r="AZ95" s="18">
        <f t="shared" si="232"/>
        <v>2.800960025816801</v>
      </c>
      <c r="BA95" s="18">
        <f t="shared" si="233"/>
        <v>3.9169952289207721</v>
      </c>
      <c r="BB95" s="18">
        <f t="shared" si="234"/>
        <v>5.6880487138508684</v>
      </c>
      <c r="BD95" t="str">
        <f t="shared" si="259"/>
        <v>51 Skilled agricultural and related trades</v>
      </c>
      <c r="BE95" s="18">
        <f t="shared" si="235"/>
        <v>-1.1453897179769301</v>
      </c>
      <c r="BF95" s="18">
        <f t="shared" si="235"/>
        <v>-3.2317036261550136</v>
      </c>
      <c r="BG95" s="18">
        <f t="shared" si="235"/>
        <v>-1.4238970060310052</v>
      </c>
      <c r="BH95" s="18">
        <f t="shared" si="235"/>
        <v>5.6894384555472577E-2</v>
      </c>
      <c r="BI95" s="18">
        <f t="shared" si="236"/>
        <v>-0.61602924890272748</v>
      </c>
      <c r="BK95" s="18">
        <f t="shared" si="237"/>
        <v>-0.43915796162258269</v>
      </c>
      <c r="BL95" s="18">
        <f t="shared" si="238"/>
        <v>2.7891043922841474</v>
      </c>
      <c r="BM95" s="18">
        <f t="shared" si="239"/>
        <v>2.4934507789109439</v>
      </c>
      <c r="BO95" t="str">
        <f t="shared" si="260"/>
        <v>51 Skilled agricultural and related trades</v>
      </c>
      <c r="BP95" s="18">
        <f t="shared" si="240"/>
        <v>-1.6475752115670317</v>
      </c>
      <c r="BQ95" s="18">
        <f t="shared" si="240"/>
        <v>-7.903177229423541</v>
      </c>
      <c r="BR95" s="18">
        <f t="shared" si="240"/>
        <v>-0.83781073611876034</v>
      </c>
      <c r="BS95" s="18">
        <f t="shared" si="240"/>
        <v>-0.38685874473748383</v>
      </c>
      <c r="BT95" s="18">
        <f t="shared" si="241"/>
        <v>-1.014553600731305</v>
      </c>
      <c r="BV95" s="18">
        <f t="shared" si="242"/>
        <v>-0.5374034779203285</v>
      </c>
      <c r="BW95" s="18">
        <f t="shared" si="243"/>
        <v>2.8378629852858994</v>
      </c>
      <c r="BX95" s="18">
        <f t="shared" si="244"/>
        <v>2.4793867604546715</v>
      </c>
      <c r="BZ95" t="str">
        <f t="shared" si="261"/>
        <v>51 Skilled agricultural and related trades</v>
      </c>
      <c r="CA95" s="18">
        <f t="shared" si="245"/>
        <v>-0.42121485353642241</v>
      </c>
      <c r="CB95" s="18">
        <f t="shared" si="245"/>
        <v>-6.8977461996739375</v>
      </c>
      <c r="CC95" s="18">
        <f t="shared" si="245"/>
        <v>-3.959015630742535</v>
      </c>
      <c r="CD95" s="18">
        <f t="shared" si="245"/>
        <v>-1.0767207486698793</v>
      </c>
      <c r="CE95" s="18">
        <f t="shared" si="246"/>
        <v>-2.3574155888679393</v>
      </c>
      <c r="CG95" s="18">
        <f t="shared" si="247"/>
        <v>-2.0469709150275794</v>
      </c>
      <c r="CH95" s="18">
        <f t="shared" si="248"/>
        <v>2.2255710494815784</v>
      </c>
      <c r="CI95" s="18">
        <f t="shared" si="249"/>
        <v>0.7852558669440235</v>
      </c>
      <c r="CK95" t="str">
        <f t="shared" si="262"/>
        <v>51 Skilled agricultural and related trades</v>
      </c>
      <c r="CL95" s="18">
        <f t="shared" si="250"/>
        <v>-6.9329341047985604E-2</v>
      </c>
      <c r="CM95" s="18">
        <f t="shared" si="250"/>
        <v>-8.7951556331426151</v>
      </c>
      <c r="CN95" s="18">
        <f t="shared" si="250"/>
        <v>0.66051776062014955</v>
      </c>
      <c r="CO95" s="18">
        <f t="shared" si="250"/>
        <v>-6.8422233923410509</v>
      </c>
      <c r="CP95" s="18">
        <f t="shared" si="251"/>
        <v>-4.6860312627488465</v>
      </c>
      <c r="CR95" s="18">
        <f t="shared" si="252"/>
        <v>-4.405597486497415</v>
      </c>
      <c r="CS95" s="18">
        <f t="shared" si="253"/>
        <v>1.8436917323883195</v>
      </c>
      <c r="CT95" s="18">
        <f t="shared" si="254"/>
        <v>-1.2823470491363453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0.42647620630109628</v>
      </c>
      <c r="C96" s="18">
        <f t="shared" si="210"/>
        <v>14.868277679271769</v>
      </c>
      <c r="D96" s="18">
        <f t="shared" si="210"/>
        <v>4.4874387187562537</v>
      </c>
      <c r="E96" s="18">
        <f t="shared" si="210"/>
        <v>3.1548442079667893</v>
      </c>
      <c r="F96" s="18">
        <f t="shared" si="211"/>
        <v>4.2680016448618296</v>
      </c>
      <c r="H96" s="18">
        <f t="shared" si="212"/>
        <v>3.5971432138041992</v>
      </c>
      <c r="I96" s="18">
        <f t="shared" si="213"/>
        <v>3.3031305941063849</v>
      </c>
      <c r="J96" s="18">
        <f t="shared" si="214"/>
        <v>5.7928844758371456</v>
      </c>
      <c r="L96" t="str">
        <f t="shared" si="255"/>
        <v>52 Skilled metal, electrical and electronic trades</v>
      </c>
      <c r="M96" s="18">
        <f t="shared" si="215"/>
        <v>7.8477956420026418</v>
      </c>
      <c r="N96" s="18">
        <f t="shared" si="215"/>
        <v>-13.500583890385698</v>
      </c>
      <c r="O96" s="18">
        <f t="shared" si="215"/>
        <v>6.3958427145340613</v>
      </c>
      <c r="P96" s="18">
        <f t="shared" si="215"/>
        <v>3.8953498929943597</v>
      </c>
      <c r="Q96" s="18">
        <f t="shared" si="216"/>
        <v>3.4784341087293891</v>
      </c>
      <c r="S96" s="18">
        <f t="shared" si="217"/>
        <v>4.7222487853172401</v>
      </c>
      <c r="T96" s="18">
        <f t="shared" si="218"/>
        <v>3.7809611713846669</v>
      </c>
      <c r="U96" s="18">
        <f t="shared" si="219"/>
        <v>6.9579914197115178</v>
      </c>
      <c r="W96" t="str">
        <f t="shared" si="256"/>
        <v>52 Skilled metal, electrical and electronic trades</v>
      </c>
      <c r="X96" s="18">
        <f t="shared" si="220"/>
        <v>7.8836050986759387</v>
      </c>
      <c r="Y96" s="18">
        <f t="shared" si="220"/>
        <v>-18.252175511072942</v>
      </c>
      <c r="Z96" s="18">
        <f t="shared" si="220"/>
        <v>4.2010344591096871</v>
      </c>
      <c r="AA96" s="18">
        <f t="shared" si="220"/>
        <v>3.3257453820004113</v>
      </c>
      <c r="AB96" s="18">
        <f t="shared" si="221"/>
        <v>2.0927997963613221</v>
      </c>
      <c r="AD96" s="18">
        <f t="shared" si="222"/>
        <v>3.6166884059421589</v>
      </c>
      <c r="AE96" s="18">
        <f t="shared" si="223"/>
        <v>3.3307509710332805</v>
      </c>
      <c r="AF96" s="18">
        <f t="shared" si="224"/>
        <v>5.8272238454931014</v>
      </c>
      <c r="AH96" t="str">
        <f t="shared" si="257"/>
        <v>52 Skilled metal, electrical and electronic trades</v>
      </c>
      <c r="AI96" s="18">
        <f t="shared" si="225"/>
        <v>5.7524996611010737</v>
      </c>
      <c r="AJ96" s="18">
        <f t="shared" si="225"/>
        <v>-14.450565093169443</v>
      </c>
      <c r="AK96" s="18">
        <f t="shared" si="225"/>
        <v>1.3625996613896962</v>
      </c>
      <c r="AL96" s="18">
        <f t="shared" si="225"/>
        <v>2.5285407157717543</v>
      </c>
      <c r="AM96" s="18">
        <f t="shared" si="226"/>
        <v>1.01325144525648</v>
      </c>
      <c r="AO96" s="18">
        <f t="shared" si="227"/>
        <v>2.1384111049318255</v>
      </c>
      <c r="AP96" s="18">
        <f t="shared" si="228"/>
        <v>2.734903503269992</v>
      </c>
      <c r="AQ96" s="18">
        <f t="shared" si="229"/>
        <v>4.2701893512671507</v>
      </c>
      <c r="AS96" t="str">
        <f t="shared" si="258"/>
        <v>52 Skilled metal, electrical and electronic trades</v>
      </c>
      <c r="AT96" s="18">
        <f t="shared" si="230"/>
        <v>5.840996031860346</v>
      </c>
      <c r="AU96" s="18">
        <f t="shared" si="230"/>
        <v>-13.846676545483394</v>
      </c>
      <c r="AV96" s="18">
        <f t="shared" si="230"/>
        <v>1.3558044498283683</v>
      </c>
      <c r="AW96" s="18">
        <f t="shared" si="230"/>
        <v>2.3391744934832204</v>
      </c>
      <c r="AX96" s="18">
        <f t="shared" si="231"/>
        <v>0.93885893303313761</v>
      </c>
      <c r="AZ96" s="18">
        <f t="shared" si="232"/>
        <v>2.0103289342236597</v>
      </c>
      <c r="BA96" s="18">
        <f t="shared" si="233"/>
        <v>2.6725436761366961</v>
      </c>
      <c r="BB96" s="18">
        <f t="shared" si="234"/>
        <v>4.1232177673955928</v>
      </c>
      <c r="BD96" t="str">
        <f t="shared" si="259"/>
        <v>52 Skilled metal, electrical and electronic trades</v>
      </c>
      <c r="BE96" s="18">
        <f t="shared" si="235"/>
        <v>1.3577026946187898</v>
      </c>
      <c r="BF96" s="18">
        <f t="shared" si="235"/>
        <v>-16.099061150008286</v>
      </c>
      <c r="BG96" s="18">
        <f t="shared" si="235"/>
        <v>-1.5539726427374445</v>
      </c>
      <c r="BH96" s="18">
        <f t="shared" si="235"/>
        <v>-1.6027782767921939</v>
      </c>
      <c r="BI96" s="18">
        <f t="shared" si="236"/>
        <v>-2.5629481641476604</v>
      </c>
      <c r="BK96" s="18">
        <f t="shared" si="237"/>
        <v>-1.5865124211327908</v>
      </c>
      <c r="BL96" s="18">
        <f t="shared" si="238"/>
        <v>1.8023211025710584</v>
      </c>
      <c r="BM96" s="18">
        <f t="shared" si="239"/>
        <v>0.60066275209260667</v>
      </c>
      <c r="BO96" t="str">
        <f t="shared" si="260"/>
        <v>52 Skilled metal, electrical and electronic trades</v>
      </c>
      <c r="BP96" s="18">
        <f t="shared" si="240"/>
        <v>-0.9539663563781664</v>
      </c>
      <c r="BQ96" s="18">
        <f t="shared" si="240"/>
        <v>-17.027969762485128</v>
      </c>
      <c r="BR96" s="18">
        <f t="shared" si="240"/>
        <v>-2.4277142693317932</v>
      </c>
      <c r="BS96" s="18">
        <f t="shared" si="240"/>
        <v>-2.0602847344842301</v>
      </c>
      <c r="BT96" s="18">
        <f t="shared" si="241"/>
        <v>-3.1840235064085398</v>
      </c>
      <c r="BV96" s="18">
        <f t="shared" si="242"/>
        <v>-2.1829147266216431</v>
      </c>
      <c r="BW96" s="18">
        <f t="shared" si="243"/>
        <v>1.7911374256086576</v>
      </c>
      <c r="BX96" s="18">
        <f t="shared" si="244"/>
        <v>0.15351559921068514</v>
      </c>
      <c r="BZ96" t="str">
        <f t="shared" si="261"/>
        <v>52 Skilled metal, electrical and electronic trades</v>
      </c>
      <c r="CA96" s="18">
        <f t="shared" si="245"/>
        <v>-4.1708270707929707E-3</v>
      </c>
      <c r="CB96" s="18">
        <f t="shared" si="245"/>
        <v>-15.152734276793344</v>
      </c>
      <c r="CC96" s="18">
        <f t="shared" si="245"/>
        <v>-4.0396736959443231</v>
      </c>
      <c r="CD96" s="18">
        <f t="shared" si="245"/>
        <v>-5.8893863164707909</v>
      </c>
      <c r="CE96" s="18">
        <f t="shared" si="246"/>
        <v>-5.926423507184686</v>
      </c>
      <c r="CG96" s="18">
        <f t="shared" si="247"/>
        <v>-5.276811402456449</v>
      </c>
      <c r="CH96" s="18">
        <f t="shared" si="248"/>
        <v>1.5634494966383139</v>
      </c>
      <c r="CI96" s="18">
        <f t="shared" si="249"/>
        <v>-2.2992222536565632</v>
      </c>
      <c r="CK96" t="str">
        <f t="shared" si="262"/>
        <v>52 Skilled metal, electrical and electronic trades</v>
      </c>
      <c r="CL96" s="18">
        <f t="shared" si="250"/>
        <v>-2.3594087764964633</v>
      </c>
      <c r="CM96" s="18">
        <f t="shared" si="250"/>
        <v>-13.942282099957993</v>
      </c>
      <c r="CN96" s="18">
        <f t="shared" si="250"/>
        <v>-2.5915020416009016</v>
      </c>
      <c r="CO96" s="18">
        <f t="shared" si="250"/>
        <v>-3.3469120223884374</v>
      </c>
      <c r="CP96" s="18">
        <f t="shared" si="251"/>
        <v>-3.8120403982496165</v>
      </c>
      <c r="CR96" s="18">
        <f t="shared" si="252"/>
        <v>-3.0957618668786102</v>
      </c>
      <c r="CS96" s="18">
        <f t="shared" si="253"/>
        <v>1.62361442991108</v>
      </c>
      <c r="CT96" s="18">
        <f t="shared" si="254"/>
        <v>-0.72052790524647081</v>
      </c>
    </row>
    <row r="97" spans="1:98" x14ac:dyDescent="0.2">
      <c r="A97" t="str">
        <f t="shared" si="209"/>
        <v>53 Skilled construction and building trades</v>
      </c>
      <c r="B97" s="18">
        <f t="shared" si="210"/>
        <v>-3.9364360686705346</v>
      </c>
      <c r="C97" s="18">
        <f t="shared" si="210"/>
        <v>-6.122987299631621</v>
      </c>
      <c r="D97" s="18">
        <f t="shared" si="210"/>
        <v>10.749396873034222</v>
      </c>
      <c r="E97" s="18">
        <f t="shared" si="210"/>
        <v>-2.052627232381754E-2</v>
      </c>
      <c r="F97" s="18">
        <f t="shared" si="211"/>
        <v>2.8219677451461145</v>
      </c>
      <c r="H97" s="18">
        <f t="shared" si="212"/>
        <v>3.4477432589081314</v>
      </c>
      <c r="I97" s="18">
        <f t="shared" si="213"/>
        <v>3.7864133858916293</v>
      </c>
      <c r="J97" s="18">
        <f t="shared" si="214"/>
        <v>6.0364808842366058</v>
      </c>
      <c r="L97" t="str">
        <f t="shared" si="255"/>
        <v>53 Skilled construction and building trades</v>
      </c>
      <c r="M97" s="18">
        <f t="shared" si="215"/>
        <v>4.3505974995430741</v>
      </c>
      <c r="N97" s="18">
        <f t="shared" si="215"/>
        <v>-7.5073172468935079</v>
      </c>
      <c r="O97" s="18">
        <f t="shared" si="215"/>
        <v>6.1482009326123688</v>
      </c>
      <c r="P97" s="18">
        <f t="shared" si="215"/>
        <v>2.2894619766951951</v>
      </c>
      <c r="Q97" s="18">
        <f t="shared" si="216"/>
        <v>2.8309195173454427</v>
      </c>
      <c r="S97" s="18">
        <f t="shared" si="217"/>
        <v>3.5598649698429075</v>
      </c>
      <c r="T97" s="18">
        <f t="shared" si="218"/>
        <v>3.7078532841135159</v>
      </c>
      <c r="U97" s="18">
        <f t="shared" si="219"/>
        <v>6.0585028962530485</v>
      </c>
      <c r="W97" t="str">
        <f t="shared" si="256"/>
        <v>53 Skilled construction and building trades</v>
      </c>
      <c r="X97" s="18">
        <f t="shared" si="220"/>
        <v>6.7036080969865575</v>
      </c>
      <c r="Y97" s="18">
        <f t="shared" si="220"/>
        <v>-11.94646052219337</v>
      </c>
      <c r="Z97" s="18">
        <f t="shared" si="220"/>
        <v>5.1410646786976155</v>
      </c>
      <c r="AA97" s="18">
        <f t="shared" si="220"/>
        <v>3.1155199889985719</v>
      </c>
      <c r="AB97" s="18">
        <f t="shared" si="221"/>
        <v>2.7254528577214332</v>
      </c>
      <c r="AD97" s="18">
        <f t="shared" si="222"/>
        <v>3.7863282101301632</v>
      </c>
      <c r="AE97" s="18">
        <f t="shared" si="223"/>
        <v>3.6061655998554043</v>
      </c>
      <c r="AF97" s="18">
        <f t="shared" si="224"/>
        <v>6.1488717497051537</v>
      </c>
      <c r="AH97" t="str">
        <f t="shared" si="257"/>
        <v>53 Skilled construction and building trades</v>
      </c>
      <c r="AI97" s="18">
        <f t="shared" si="225"/>
        <v>9.4950418291092085</v>
      </c>
      <c r="AJ97" s="18">
        <f t="shared" si="225"/>
        <v>-11.290219712873895</v>
      </c>
      <c r="AK97" s="18">
        <f t="shared" si="225"/>
        <v>4.6624749854459191</v>
      </c>
      <c r="AL97" s="18">
        <f t="shared" si="225"/>
        <v>3.5516267831529946</v>
      </c>
      <c r="AM97" s="18">
        <f t="shared" si="226"/>
        <v>2.897775334931163</v>
      </c>
      <c r="AO97" s="18">
        <f t="shared" si="227"/>
        <v>3.9205932852060421</v>
      </c>
      <c r="AP97" s="18">
        <f t="shared" si="228"/>
        <v>3.6901336092477699</v>
      </c>
      <c r="AQ97" s="18">
        <f t="shared" si="229"/>
        <v>6.3062340509098869</v>
      </c>
      <c r="AS97" t="str">
        <f t="shared" si="258"/>
        <v>53 Skilled construction and building trades</v>
      </c>
      <c r="AT97" s="18">
        <f t="shared" si="230"/>
        <v>6.7084975599007057</v>
      </c>
      <c r="AU97" s="18">
        <f t="shared" si="230"/>
        <v>-12.956320175380631</v>
      </c>
      <c r="AV97" s="18">
        <f t="shared" si="230"/>
        <v>4.7857893595462331</v>
      </c>
      <c r="AW97" s="18">
        <f t="shared" si="230"/>
        <v>2.3653768155940336</v>
      </c>
      <c r="AX97" s="18">
        <f t="shared" si="231"/>
        <v>2.0760263257138867</v>
      </c>
      <c r="AZ97" s="18">
        <f t="shared" si="232"/>
        <v>3.1659043159729894</v>
      </c>
      <c r="BA97" s="18">
        <f t="shared" si="233"/>
        <v>3.5018475699494012</v>
      </c>
      <c r="BB97" s="18">
        <f t="shared" si="234"/>
        <v>5.6229858785730613</v>
      </c>
      <c r="BD97" t="str">
        <f t="shared" si="259"/>
        <v>53 Skilled construction and building trades</v>
      </c>
      <c r="BE97" s="18">
        <f t="shared" si="235"/>
        <v>0.70222037346772126</v>
      </c>
      <c r="BF97" s="18">
        <f t="shared" si="235"/>
        <v>-15.769968465643114</v>
      </c>
      <c r="BG97" s="18">
        <f t="shared" si="235"/>
        <v>-9.9415495086929706E-2</v>
      </c>
      <c r="BH97" s="18">
        <f t="shared" si="235"/>
        <v>-1.2077958494571606</v>
      </c>
      <c r="BI97" s="18">
        <f t="shared" si="236"/>
        <v>-1.8459178525867093</v>
      </c>
      <c r="BK97" s="18">
        <f t="shared" si="237"/>
        <v>-0.83970887903538349</v>
      </c>
      <c r="BL97" s="18">
        <f t="shared" si="238"/>
        <v>2.0782971992680199</v>
      </c>
      <c r="BM97" s="18">
        <f t="shared" si="239"/>
        <v>1.4587553538715214</v>
      </c>
      <c r="BO97" t="str">
        <f t="shared" si="260"/>
        <v>53 Skilled construction and building trades</v>
      </c>
      <c r="BP97" s="18">
        <f t="shared" si="240"/>
        <v>1.4088924607911002</v>
      </c>
      <c r="BQ97" s="18">
        <f t="shared" si="240"/>
        <v>-16.797810557925086</v>
      </c>
      <c r="BR97" s="18">
        <f t="shared" si="240"/>
        <v>1.1980617501475832</v>
      </c>
      <c r="BS97" s="18">
        <f t="shared" si="240"/>
        <v>-0.33634345872164406</v>
      </c>
      <c r="BT97" s="18">
        <f t="shared" si="241"/>
        <v>-0.98289067731749391</v>
      </c>
      <c r="BV97" s="18">
        <f t="shared" si="242"/>
        <v>0.1725223394503983</v>
      </c>
      <c r="BW97" s="18">
        <f t="shared" si="243"/>
        <v>2.544389934533231</v>
      </c>
      <c r="BX97" s="18">
        <f t="shared" si="244"/>
        <v>2.666209181088175</v>
      </c>
      <c r="BZ97" t="str">
        <f t="shared" si="261"/>
        <v>53 Skilled construction and building trades</v>
      </c>
      <c r="CA97" s="18">
        <f t="shared" si="245"/>
        <v>1.574207309369835</v>
      </c>
      <c r="CB97" s="18">
        <f t="shared" si="245"/>
        <v>-13.746995060750479</v>
      </c>
      <c r="CC97" s="18">
        <f t="shared" si="245"/>
        <v>-1.7737797134069089</v>
      </c>
      <c r="CD97" s="18">
        <f t="shared" si="245"/>
        <v>-1.9219092616216793</v>
      </c>
      <c r="CE97" s="18">
        <f t="shared" si="246"/>
        <v>-2.6604208442275512</v>
      </c>
      <c r="CG97" s="18">
        <f t="shared" si="247"/>
        <v>-1.8725575828679508</v>
      </c>
      <c r="CH97" s="18">
        <f t="shared" si="248"/>
        <v>2.0431163484101678</v>
      </c>
      <c r="CI97" s="18">
        <f t="shared" si="249"/>
        <v>0.68323676583064152</v>
      </c>
      <c r="CK97" t="str">
        <f t="shared" si="262"/>
        <v>53 Skilled construction and building trades</v>
      </c>
      <c r="CL97" s="18">
        <f t="shared" si="250"/>
        <v>-4.2165674348239151</v>
      </c>
      <c r="CM97" s="18">
        <f t="shared" si="250"/>
        <v>-16.527880464062061</v>
      </c>
      <c r="CN97" s="18">
        <f t="shared" si="250"/>
        <v>-5.8048938611388934</v>
      </c>
      <c r="CO97" s="18">
        <f t="shared" si="250"/>
        <v>-14.10039024090921</v>
      </c>
      <c r="CP97" s="18">
        <f t="shared" si="251"/>
        <v>-11.747972722443256</v>
      </c>
      <c r="CR97" s="18">
        <f t="shared" si="252"/>
        <v>-11.419748876654555</v>
      </c>
      <c r="CS97" s="18">
        <f t="shared" si="253"/>
        <v>0.94899463593984823</v>
      </c>
      <c r="CT97" s="18">
        <f t="shared" si="254"/>
        <v>-7.4237800281921285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-2.32666093169972</v>
      </c>
      <c r="C98" s="18">
        <f t="shared" si="210"/>
        <v>-6.1631865898295164</v>
      </c>
      <c r="D98" s="18">
        <f t="shared" si="210"/>
        <v>5.0705209099600523</v>
      </c>
      <c r="E98" s="18">
        <f t="shared" si="210"/>
        <v>3.159531046894748</v>
      </c>
      <c r="F98" s="18">
        <f t="shared" si="211"/>
        <v>3.1405527124958699</v>
      </c>
      <c r="H98" s="18">
        <f t="shared" si="212"/>
        <v>3.7926342839001537</v>
      </c>
      <c r="I98" s="18">
        <f t="shared" si="213"/>
        <v>3.7611403007134392</v>
      </c>
      <c r="J98" s="18">
        <f t="shared" si="214"/>
        <v>6.2641264736693847</v>
      </c>
      <c r="L98" t="str">
        <f t="shared" si="255"/>
        <v>54 Textiles, printing and other skilled trades</v>
      </c>
      <c r="M98" s="18">
        <f t="shared" si="215"/>
        <v>4.436860033729606</v>
      </c>
      <c r="N98" s="18">
        <f t="shared" si="215"/>
        <v>-1.5125745396437851</v>
      </c>
      <c r="O98" s="18">
        <f t="shared" si="215"/>
        <v>3.9635284507679724</v>
      </c>
      <c r="P98" s="18">
        <f t="shared" si="215"/>
        <v>3.6047910935759209</v>
      </c>
      <c r="Q98" s="18">
        <f t="shared" si="216"/>
        <v>3.3889237596012034</v>
      </c>
      <c r="S98" s="18">
        <f t="shared" si="217"/>
        <v>3.724232461070498</v>
      </c>
      <c r="T98" s="18">
        <f t="shared" si="218"/>
        <v>3.8921530583070796</v>
      </c>
      <c r="U98" s="18">
        <f t="shared" si="219"/>
        <v>6.3096870927145776</v>
      </c>
      <c r="W98" t="str">
        <f t="shared" si="256"/>
        <v>54 Textiles, printing and other skilled trades</v>
      </c>
      <c r="X98" s="18">
        <f t="shared" si="220"/>
        <v>1.6297712863580616</v>
      </c>
      <c r="Y98" s="18">
        <f t="shared" si="220"/>
        <v>-5.9075450799473517</v>
      </c>
      <c r="Z98" s="18">
        <f t="shared" si="220"/>
        <v>3.6577698746816045</v>
      </c>
      <c r="AA98" s="18">
        <f t="shared" si="220"/>
        <v>2.5630452450618346</v>
      </c>
      <c r="AB98" s="18">
        <f t="shared" si="221"/>
        <v>2.3509960760447646</v>
      </c>
      <c r="AD98" s="18">
        <f t="shared" si="222"/>
        <v>2.9266627953859148</v>
      </c>
      <c r="AE98" s="18">
        <f t="shared" si="223"/>
        <v>3.7078020136778855</v>
      </c>
      <c r="AF98" s="18">
        <f t="shared" si="224"/>
        <v>5.6108757672604259</v>
      </c>
      <c r="AH98" t="str">
        <f t="shared" si="257"/>
        <v>54 Textiles, printing and other skilled trades</v>
      </c>
      <c r="AI98" s="18">
        <f t="shared" si="225"/>
        <v>-2.6908219236628228</v>
      </c>
      <c r="AJ98" s="18">
        <f t="shared" si="225"/>
        <v>4.7012713665987915</v>
      </c>
      <c r="AK98" s="18">
        <f t="shared" si="225"/>
        <v>2.0954524950449471</v>
      </c>
      <c r="AL98" s="18">
        <f t="shared" si="225"/>
        <v>2.5280972604849072</v>
      </c>
      <c r="AM98" s="18">
        <f t="shared" si="226"/>
        <v>2.5270136678455568</v>
      </c>
      <c r="AO98" s="18">
        <f t="shared" si="227"/>
        <v>2.3836790106204431</v>
      </c>
      <c r="AP98" s="18">
        <f t="shared" si="228"/>
        <v>3.5331403024574382</v>
      </c>
      <c r="AQ98" s="18">
        <f t="shared" si="229"/>
        <v>5.0947711712237886</v>
      </c>
      <c r="AS98" t="str">
        <f t="shared" si="258"/>
        <v>54 Textiles, printing and other skilled trades</v>
      </c>
      <c r="AT98" s="18">
        <f t="shared" si="230"/>
        <v>0.19696850491413009</v>
      </c>
      <c r="AU98" s="18">
        <f t="shared" si="230"/>
        <v>-5.972137067975436</v>
      </c>
      <c r="AV98" s="18">
        <f t="shared" si="230"/>
        <v>3.1570989793629822</v>
      </c>
      <c r="AW98" s="18">
        <f t="shared" si="230"/>
        <v>2.5088494479549306</v>
      </c>
      <c r="AX98" s="18">
        <f t="shared" si="231"/>
        <v>2.1581124166144328</v>
      </c>
      <c r="AZ98" s="18">
        <f t="shared" si="232"/>
        <v>2.7244787268383863</v>
      </c>
      <c r="BA98" s="18">
        <f t="shared" si="233"/>
        <v>3.46791385947951</v>
      </c>
      <c r="BB98" s="18">
        <f t="shared" si="234"/>
        <v>5.2817232921553492</v>
      </c>
      <c r="BD98" t="str">
        <f t="shared" si="259"/>
        <v>54 Textiles, printing and other skilled trades</v>
      </c>
      <c r="BE98" s="18">
        <f t="shared" si="235"/>
        <v>-2.1242987779756417</v>
      </c>
      <c r="BF98" s="18">
        <f t="shared" si="235"/>
        <v>-7.061738269257023</v>
      </c>
      <c r="BG98" s="18">
        <f t="shared" si="235"/>
        <v>0.20215501320262064</v>
      </c>
      <c r="BH98" s="18">
        <f t="shared" si="235"/>
        <v>-0.41386063876120982</v>
      </c>
      <c r="BI98" s="18">
        <f t="shared" si="236"/>
        <v>-0.6516745752397135</v>
      </c>
      <c r="BK98" s="18">
        <f t="shared" si="237"/>
        <v>-0.20894403053598465</v>
      </c>
      <c r="BL98" s="18">
        <f t="shared" si="238"/>
        <v>2.3395246424835037</v>
      </c>
      <c r="BM98" s="18">
        <f t="shared" si="239"/>
        <v>2.1890210694867074</v>
      </c>
      <c r="BO98" t="str">
        <f t="shared" si="260"/>
        <v>54 Textiles, printing and other skilled trades</v>
      </c>
      <c r="BP98" s="18">
        <f t="shared" si="240"/>
        <v>-5.0531735362245094</v>
      </c>
      <c r="BQ98" s="18">
        <f t="shared" si="240"/>
        <v>-5.202609565721394</v>
      </c>
      <c r="BR98" s="18">
        <f t="shared" si="240"/>
        <v>-0.93319986803334087</v>
      </c>
      <c r="BS98" s="18">
        <f t="shared" si="240"/>
        <v>-0.64316498588050663</v>
      </c>
      <c r="BT98" s="18">
        <f t="shared" si="241"/>
        <v>-1.0249091254252884</v>
      </c>
      <c r="BV98" s="18">
        <f t="shared" si="242"/>
        <v>-0.73993750475214171</v>
      </c>
      <c r="BW98" s="18">
        <f t="shared" si="243"/>
        <v>2.0158591668139714</v>
      </c>
      <c r="BX98" s="18">
        <f t="shared" si="244"/>
        <v>1.4639535295390305</v>
      </c>
      <c r="BZ98" t="str">
        <f t="shared" si="261"/>
        <v>54 Textiles, printing and other skilled trades</v>
      </c>
      <c r="CA98" s="18">
        <f t="shared" si="245"/>
        <v>-3.5882629979124947</v>
      </c>
      <c r="CB98" s="18">
        <f t="shared" si="245"/>
        <v>-0.58787180419678231</v>
      </c>
      <c r="CC98" s="18">
        <f t="shared" si="245"/>
        <v>-2.5066525688862473</v>
      </c>
      <c r="CD98" s="18">
        <f t="shared" si="245"/>
        <v>-3.6116067666232099</v>
      </c>
      <c r="CE98" s="18">
        <f t="shared" si="246"/>
        <v>-3.080736417585872</v>
      </c>
      <c r="CG98" s="18">
        <f t="shared" si="247"/>
        <v>-3.2446872175027508</v>
      </c>
      <c r="CH98" s="18">
        <f t="shared" si="248"/>
        <v>1.8328969411695706</v>
      </c>
      <c r="CI98" s="18">
        <f t="shared" si="249"/>
        <v>-0.53361023063687174</v>
      </c>
      <c r="CK98" t="str">
        <f t="shared" si="262"/>
        <v>54 Textiles, printing and other skilled trades</v>
      </c>
      <c r="CL98" s="18">
        <f t="shared" si="250"/>
        <v>-9.8102107999447519</v>
      </c>
      <c r="CM98" s="18">
        <f t="shared" si="250"/>
        <v>8.0639409916810187</v>
      </c>
      <c r="CN98" s="18">
        <f t="shared" si="250"/>
        <v>-8.4332646289166817</v>
      </c>
      <c r="CO98" s="18">
        <f t="shared" si="250"/>
        <v>-1.682203334110044</v>
      </c>
      <c r="CP98" s="18">
        <f t="shared" si="251"/>
        <v>-3.2740114996443914</v>
      </c>
      <c r="CR98" s="18">
        <f t="shared" si="252"/>
        <v>-3.986124094509691</v>
      </c>
      <c r="CS98" s="18">
        <f t="shared" si="253"/>
        <v>1.2747297635422372</v>
      </c>
      <c r="CT98" s="18">
        <f t="shared" si="254"/>
        <v>-1.8777207788459038</v>
      </c>
    </row>
    <row r="99" spans="1:98" x14ac:dyDescent="0.2">
      <c r="A99" t="str">
        <f t="shared" si="209"/>
        <v>61 Caring personal service occupations</v>
      </c>
      <c r="B99" s="18">
        <f t="shared" si="210"/>
        <v>4.0709785658909148</v>
      </c>
      <c r="C99" s="18">
        <f t="shared" si="210"/>
        <v>5.1982537944131879</v>
      </c>
      <c r="D99" s="18">
        <f t="shared" si="210"/>
        <v>5.2488870927839271</v>
      </c>
      <c r="E99" s="18">
        <f t="shared" si="210"/>
        <v>3.1778418667427477</v>
      </c>
      <c r="F99" s="18">
        <f t="shared" si="211"/>
        <v>3.9465382577208219</v>
      </c>
      <c r="H99" s="18">
        <f t="shared" si="212"/>
        <v>3.8636220808935473</v>
      </c>
      <c r="I99" s="18">
        <f t="shared" si="213"/>
        <v>4.0222245836434301</v>
      </c>
      <c r="J99" s="18">
        <f t="shared" si="214"/>
        <v>6.502005309860226</v>
      </c>
      <c r="L99" t="str">
        <f t="shared" si="255"/>
        <v>61 Caring personal service occupations</v>
      </c>
      <c r="M99" s="18">
        <f t="shared" si="215"/>
        <v>1.4159955310227623</v>
      </c>
      <c r="N99" s="18">
        <f t="shared" si="215"/>
        <v>8.217603824813736</v>
      </c>
      <c r="O99" s="18">
        <f t="shared" si="215"/>
        <v>6.5360993252373767</v>
      </c>
      <c r="P99" s="18">
        <f t="shared" si="215"/>
        <v>3.9802942671884223</v>
      </c>
      <c r="Q99" s="18">
        <f t="shared" si="216"/>
        <v>5.0342087977039762</v>
      </c>
      <c r="S99" s="18">
        <f t="shared" si="217"/>
        <v>4.8253429642397316</v>
      </c>
      <c r="T99" s="18">
        <f t="shared" si="218"/>
        <v>4.4636540811302083</v>
      </c>
      <c r="U99" s="18">
        <f t="shared" si="219"/>
        <v>7.485428255996629</v>
      </c>
      <c r="W99" t="str">
        <f t="shared" si="256"/>
        <v>61 Caring personal service occupations</v>
      </c>
      <c r="X99" s="18">
        <f t="shared" si="220"/>
        <v>0.84000606603609196</v>
      </c>
      <c r="Y99" s="18">
        <f t="shared" si="220"/>
        <v>-3.9026025459098612</v>
      </c>
      <c r="Z99" s="18">
        <f t="shared" si="220"/>
        <v>4.5790890582476207</v>
      </c>
      <c r="AA99" s="18">
        <f t="shared" si="220"/>
        <v>2.6951310823545516</v>
      </c>
      <c r="AB99" s="18">
        <f t="shared" si="221"/>
        <v>2.8524525801345124</v>
      </c>
      <c r="AD99" s="18">
        <f t="shared" si="222"/>
        <v>3.3193155734922319</v>
      </c>
      <c r="AE99" s="18">
        <f t="shared" si="223"/>
        <v>4.2938278069645675</v>
      </c>
      <c r="AF99" s="18">
        <f t="shared" si="224"/>
        <v>6.3296010506724842</v>
      </c>
      <c r="AH99" t="str">
        <f t="shared" si="257"/>
        <v>61 Caring personal service occupations</v>
      </c>
      <c r="AI99" s="18">
        <f t="shared" si="225"/>
        <v>-2.4012131222764577</v>
      </c>
      <c r="AJ99" s="18">
        <f t="shared" si="225"/>
        <v>-4.0205827100697427</v>
      </c>
      <c r="AK99" s="18">
        <f t="shared" si="225"/>
        <v>2.1122837772875824</v>
      </c>
      <c r="AL99" s="18">
        <f t="shared" si="225"/>
        <v>0.92902960282410518</v>
      </c>
      <c r="AM99" s="18">
        <f t="shared" si="226"/>
        <v>0.97946479917030427</v>
      </c>
      <c r="AO99" s="18">
        <f t="shared" si="227"/>
        <v>1.3219162855308886</v>
      </c>
      <c r="AP99" s="18">
        <f t="shared" si="228"/>
        <v>3.4777755947524858</v>
      </c>
      <c r="AQ99" s="18">
        <f t="shared" si="229"/>
        <v>4.3266798651049987</v>
      </c>
      <c r="AS99" t="str">
        <f t="shared" si="258"/>
        <v>61 Caring personal service occupations</v>
      </c>
      <c r="AT99" s="18">
        <f t="shared" si="230"/>
        <v>5.1749301423154037E-3</v>
      </c>
      <c r="AU99" s="18">
        <f t="shared" si="230"/>
        <v>-1.8120494615020744</v>
      </c>
      <c r="AV99" s="18">
        <f t="shared" si="230"/>
        <v>3.0428592564981427</v>
      </c>
      <c r="AW99" s="18">
        <f t="shared" si="230"/>
        <v>1.8656248852596535</v>
      </c>
      <c r="AX99" s="18">
        <f t="shared" si="231"/>
        <v>1.997379675617994</v>
      </c>
      <c r="AZ99" s="18">
        <f t="shared" si="232"/>
        <v>2.2565343081952349</v>
      </c>
      <c r="BA99" s="18">
        <f t="shared" si="233"/>
        <v>3.7567599355862846</v>
      </c>
      <c r="BB99" s="18">
        <f t="shared" si="234"/>
        <v>5.1908361185668328</v>
      </c>
      <c r="BD99" t="str">
        <f t="shared" si="259"/>
        <v>61 Caring personal service occupations</v>
      </c>
      <c r="BE99" s="18">
        <f t="shared" si="235"/>
        <v>-5.82816534799524E-2</v>
      </c>
      <c r="BF99" s="18">
        <f t="shared" si="235"/>
        <v>7.1055571009156271</v>
      </c>
      <c r="BG99" s="18">
        <f t="shared" si="235"/>
        <v>1.956469172411146</v>
      </c>
      <c r="BH99" s="18">
        <f t="shared" si="235"/>
        <v>1.8472452185706256</v>
      </c>
      <c r="BI99" s="18">
        <f t="shared" si="236"/>
        <v>2.2024190667554233</v>
      </c>
      <c r="BK99" s="18">
        <f t="shared" si="237"/>
        <v>1.8836401959382743</v>
      </c>
      <c r="BL99" s="18">
        <f t="shared" si="238"/>
        <v>3.4027214496046732</v>
      </c>
      <c r="BM99" s="18">
        <f t="shared" si="239"/>
        <v>4.6412895134833931</v>
      </c>
      <c r="BO99" t="str">
        <f t="shared" si="260"/>
        <v>61 Caring personal service occupations</v>
      </c>
      <c r="BP99" s="18">
        <f t="shared" si="240"/>
        <v>-2.0408105650904784</v>
      </c>
      <c r="BQ99" s="18">
        <f t="shared" si="240"/>
        <v>-9.3841357464020341</v>
      </c>
      <c r="BR99" s="18">
        <f t="shared" si="240"/>
        <v>1.3930604610371988</v>
      </c>
      <c r="BS99" s="18">
        <f t="shared" si="240"/>
        <v>-1.3918369566346844</v>
      </c>
      <c r="BT99" s="18">
        <f t="shared" si="241"/>
        <v>-1.0539685482745642</v>
      </c>
      <c r="BV99" s="18">
        <f t="shared" si="242"/>
        <v>-0.47214225702425505</v>
      </c>
      <c r="BW99" s="18">
        <f t="shared" si="243"/>
        <v>2.7006304886248333</v>
      </c>
      <c r="BX99" s="18">
        <f t="shared" si="244"/>
        <v>2.3790823543557771</v>
      </c>
      <c r="BZ99" t="str">
        <f t="shared" si="261"/>
        <v>61 Caring personal service occupations</v>
      </c>
      <c r="CA99" s="18">
        <f t="shared" si="245"/>
        <v>-13.941812249158303</v>
      </c>
      <c r="CB99" s="18">
        <f t="shared" si="245"/>
        <v>-12.990359987618783</v>
      </c>
      <c r="CC99" s="18">
        <f t="shared" si="245"/>
        <v>-5.4360979730779917</v>
      </c>
      <c r="CD99" s="18">
        <f t="shared" si="245"/>
        <v>-1.1710694064143268</v>
      </c>
      <c r="CE99" s="18">
        <f t="shared" si="246"/>
        <v>-3.2970543279221332</v>
      </c>
      <c r="CG99" s="18">
        <f t="shared" si="247"/>
        <v>-2.6137016162794069</v>
      </c>
      <c r="CH99" s="18">
        <f t="shared" si="248"/>
        <v>1.4576536669916873</v>
      </c>
      <c r="CI99" s="18">
        <f t="shared" si="249"/>
        <v>-0.59347588922666894</v>
      </c>
      <c r="CK99" t="str">
        <f t="shared" si="262"/>
        <v>61 Caring personal service occupations</v>
      </c>
      <c r="CL99" s="18">
        <f t="shared" si="250"/>
        <v>-6.6084229695707268</v>
      </c>
      <c r="CM99" s="18">
        <f t="shared" si="250"/>
        <v>4.2620181004966451</v>
      </c>
      <c r="CN99" s="18">
        <f t="shared" si="250"/>
        <v>3.339087315442324</v>
      </c>
      <c r="CO99" s="18">
        <f t="shared" si="250"/>
        <v>2.372363792499832</v>
      </c>
      <c r="CP99" s="18">
        <f t="shared" si="251"/>
        <v>2.7909273715842398</v>
      </c>
      <c r="CR99" s="18">
        <f t="shared" si="252"/>
        <v>2.6935959248061803</v>
      </c>
      <c r="CS99" s="18">
        <f t="shared" si="253"/>
        <v>1.9722992588471877</v>
      </c>
      <c r="CT99" s="18">
        <f t="shared" si="254"/>
        <v>4.1120651470927916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20.767639129670414</v>
      </c>
      <c r="C100" s="18">
        <f t="shared" si="210"/>
        <v>-21.591884255613337</v>
      </c>
      <c r="D100" s="18">
        <f t="shared" si="210"/>
        <v>4.1560391378361095</v>
      </c>
      <c r="E100" s="18">
        <f t="shared" si="210"/>
        <v>2.1367427548219853</v>
      </c>
      <c r="F100" s="18">
        <f t="shared" si="211"/>
        <v>1.0794123542632317</v>
      </c>
      <c r="H100" s="18">
        <f t="shared" si="212"/>
        <v>2.8054538002875384</v>
      </c>
      <c r="I100" s="18">
        <f t="shared" si="213"/>
        <v>3.7587478621988968</v>
      </c>
      <c r="J100" s="18">
        <f t="shared" si="214"/>
        <v>5.5665418822779866</v>
      </c>
      <c r="L100" t="str">
        <f t="shared" si="255"/>
        <v>62 Leisure, travel and related personal service occupations</v>
      </c>
      <c r="M100" s="18">
        <f t="shared" si="215"/>
        <v>3.4760818524747439</v>
      </c>
      <c r="N100" s="18">
        <f t="shared" si="215"/>
        <v>-7.5725677389505304</v>
      </c>
      <c r="O100" s="18">
        <f t="shared" si="215"/>
        <v>4.9968315419509191</v>
      </c>
      <c r="P100" s="18">
        <f t="shared" si="215"/>
        <v>3.5436435226692264</v>
      </c>
      <c r="Q100" s="18">
        <f t="shared" si="216"/>
        <v>3.2600349960074215</v>
      </c>
      <c r="S100" s="18">
        <f t="shared" si="217"/>
        <v>4.0257909414570303</v>
      </c>
      <c r="T100" s="18">
        <f t="shared" si="218"/>
        <v>4.0581171021096818</v>
      </c>
      <c r="U100" s="18">
        <f t="shared" si="219"/>
        <v>6.641979397003972</v>
      </c>
      <c r="W100" t="str">
        <f t="shared" si="256"/>
        <v>62 Leisure, travel and related personal service occupations</v>
      </c>
      <c r="X100" s="18">
        <f t="shared" si="220"/>
        <v>5.7470837778641259</v>
      </c>
      <c r="Y100" s="18">
        <f t="shared" si="220"/>
        <v>-17.470535825682752</v>
      </c>
      <c r="Z100" s="18">
        <f t="shared" si="220"/>
        <v>3.7620807981679105</v>
      </c>
      <c r="AA100" s="18">
        <f t="shared" si="220"/>
        <v>3.0470193725708361</v>
      </c>
      <c r="AB100" s="18">
        <f t="shared" si="221"/>
        <v>1.8467783152638306</v>
      </c>
      <c r="AD100" s="18">
        <f t="shared" si="222"/>
        <v>3.2848239703781923</v>
      </c>
      <c r="AE100" s="18">
        <f t="shared" si="223"/>
        <v>4.0736898612604655</v>
      </c>
      <c r="AF100" s="18">
        <f t="shared" si="224"/>
        <v>6.1387199867047659</v>
      </c>
      <c r="AH100" t="str">
        <f t="shared" si="257"/>
        <v>62 Leisure, travel and related personal service occupations</v>
      </c>
      <c r="AI100" s="18">
        <f t="shared" si="225"/>
        <v>4.31458907907869</v>
      </c>
      <c r="AJ100" s="18">
        <f t="shared" si="225"/>
        <v>-18.104662422191765</v>
      </c>
      <c r="AK100" s="18">
        <f t="shared" si="225"/>
        <v>3.4213027675375374</v>
      </c>
      <c r="AL100" s="18">
        <f t="shared" si="225"/>
        <v>3.3180907944688975</v>
      </c>
      <c r="AM100" s="18">
        <f t="shared" si="226"/>
        <v>1.8602077396109307</v>
      </c>
      <c r="AO100" s="18">
        <f t="shared" si="227"/>
        <v>3.3524833356273209</v>
      </c>
      <c r="AP100" s="18">
        <f t="shared" si="228"/>
        <v>4.1111875892674288</v>
      </c>
      <c r="AQ100" s="18">
        <f t="shared" si="229"/>
        <v>6.2133126749299716</v>
      </c>
      <c r="AS100" t="str">
        <f t="shared" si="258"/>
        <v>62 Leisure, travel and related personal service occupations</v>
      </c>
      <c r="AT100" s="18">
        <f t="shared" si="230"/>
        <v>4.6039625171516496</v>
      </c>
      <c r="AU100" s="18">
        <f t="shared" si="230"/>
        <v>-8.4961036907687202</v>
      </c>
      <c r="AV100" s="18">
        <f t="shared" si="230"/>
        <v>3.9140579705524425</v>
      </c>
      <c r="AW100" s="18">
        <f t="shared" si="230"/>
        <v>3.6982166518355619</v>
      </c>
      <c r="AX100" s="18">
        <f t="shared" si="231"/>
        <v>2.9574432751528601</v>
      </c>
      <c r="AZ100" s="18">
        <f t="shared" si="232"/>
        <v>3.7701138979243431</v>
      </c>
      <c r="BA100" s="18">
        <f t="shared" si="233"/>
        <v>4.1975920361034591</v>
      </c>
      <c r="BB100" s="18">
        <f t="shared" si="234"/>
        <v>6.5639463682441113</v>
      </c>
      <c r="BD100" t="str">
        <f t="shared" si="259"/>
        <v>62 Leisure, travel and related personal service occupations</v>
      </c>
      <c r="BE100" s="18">
        <f t="shared" si="235"/>
        <v>-1.015370548813832</v>
      </c>
      <c r="BF100" s="18">
        <f t="shared" si="235"/>
        <v>-10.611027402670636</v>
      </c>
      <c r="BG100" s="18">
        <f t="shared" si="235"/>
        <v>-2.1524805636880862</v>
      </c>
      <c r="BH100" s="18">
        <f t="shared" si="235"/>
        <v>-1.1108531440779168</v>
      </c>
      <c r="BI100" s="18">
        <f t="shared" si="236"/>
        <v>-2.0577764931186127</v>
      </c>
      <c r="BK100" s="18">
        <f t="shared" si="237"/>
        <v>-1.459288552401472</v>
      </c>
      <c r="BL100" s="18">
        <f t="shared" si="238"/>
        <v>2.2640237758533077</v>
      </c>
      <c r="BM100" s="18">
        <f t="shared" si="239"/>
        <v>1.2296090678898475</v>
      </c>
      <c r="BO100" t="str">
        <f t="shared" si="260"/>
        <v>62 Leisure, travel and related personal service occupations</v>
      </c>
      <c r="BP100" s="18">
        <f t="shared" si="240"/>
        <v>-0.47611193358054749</v>
      </c>
      <c r="BQ100" s="18">
        <f t="shared" si="240"/>
        <v>-21.520548629040004</v>
      </c>
      <c r="BR100" s="18">
        <f t="shared" si="240"/>
        <v>-0.89599403069059447</v>
      </c>
      <c r="BS100" s="18">
        <f t="shared" si="240"/>
        <v>-1.5489798254442633</v>
      </c>
      <c r="BT100" s="18">
        <f t="shared" si="241"/>
        <v>-2.7334776534244321</v>
      </c>
      <c r="BV100" s="18">
        <f t="shared" si="242"/>
        <v>-1.3317973496540847</v>
      </c>
      <c r="BW100" s="18">
        <f t="shared" si="243"/>
        <v>2.3450526216373779</v>
      </c>
      <c r="BX100" s="18">
        <f t="shared" si="244"/>
        <v>1.4095491967926144</v>
      </c>
      <c r="BZ100" t="str">
        <f t="shared" si="261"/>
        <v>62 Leisure, travel and related personal service occupations</v>
      </c>
      <c r="CA100" s="18">
        <f t="shared" si="245"/>
        <v>-2.9688168538388737E-2</v>
      </c>
      <c r="CB100" s="18">
        <f t="shared" si="245"/>
        <v>-14.40861384314298</v>
      </c>
      <c r="CC100" s="18">
        <f t="shared" si="245"/>
        <v>-1.8338444280733057</v>
      </c>
      <c r="CD100" s="18">
        <f t="shared" si="245"/>
        <v>-3.045743227228892</v>
      </c>
      <c r="CE100" s="18">
        <f t="shared" si="246"/>
        <v>-3.4239948396129094</v>
      </c>
      <c r="CG100" s="18">
        <f t="shared" si="247"/>
        <v>-2.6434485210176328</v>
      </c>
      <c r="CH100" s="18">
        <f t="shared" si="248"/>
        <v>2.11457295898696</v>
      </c>
      <c r="CI100" s="18">
        <f t="shared" si="249"/>
        <v>0.24768270225947742</v>
      </c>
      <c r="CK100" t="str">
        <f t="shared" si="262"/>
        <v>62 Leisure, travel and related personal service occupations</v>
      </c>
      <c r="CL100" s="18">
        <f t="shared" si="250"/>
        <v>-7.7165895658962587</v>
      </c>
      <c r="CM100" s="18">
        <f t="shared" si="250"/>
        <v>5.0617718446348325</v>
      </c>
      <c r="CN100" s="18">
        <f t="shared" si="250"/>
        <v>-4.0258277968113205</v>
      </c>
      <c r="CO100" s="18">
        <f t="shared" si="250"/>
        <v>-3.6250056441959777</v>
      </c>
      <c r="CP100" s="18">
        <f t="shared" si="251"/>
        <v>-3.2298830899297748</v>
      </c>
      <c r="CR100" s="18">
        <f t="shared" si="252"/>
        <v>-3.7587986812601892</v>
      </c>
      <c r="CS100" s="18">
        <f t="shared" si="253"/>
        <v>1.4356658979340242</v>
      </c>
      <c r="CT100" s="18">
        <f t="shared" si="254"/>
        <v>-1.4661307185764971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4.6026683731555496</v>
      </c>
      <c r="C101" s="18">
        <f t="shared" si="210"/>
        <v>10.580316539423883</v>
      </c>
      <c r="D101" s="18">
        <f t="shared" si="210"/>
        <v>3.7217643285519797</v>
      </c>
      <c r="E101" s="18">
        <f t="shared" si="210"/>
        <v>2.8980256004585536</v>
      </c>
      <c r="F101" s="18">
        <f t="shared" si="211"/>
        <v>3.6200047105522604</v>
      </c>
      <c r="H101" s="18">
        <f t="shared" si="212"/>
        <v>3.1718757124178598</v>
      </c>
      <c r="I101" s="18">
        <f t="shared" si="213"/>
        <v>3.6926238165728265</v>
      </c>
      <c r="J101" s="18">
        <f t="shared" si="214"/>
        <v>5.7712921541182016</v>
      </c>
      <c r="L101" t="str">
        <f t="shared" si="255"/>
        <v>63 Community and civil enforcement occupations</v>
      </c>
      <c r="M101" s="18">
        <f t="shared" si="215"/>
        <v>-0.30324389258920004</v>
      </c>
      <c r="N101" s="18">
        <f t="shared" si="215"/>
        <v>42.200189626875485</v>
      </c>
      <c r="O101" s="18">
        <f t="shared" si="215"/>
        <v>-1.183087986532394</v>
      </c>
      <c r="P101" s="18">
        <f t="shared" si="215"/>
        <v>3.5155714253319426</v>
      </c>
      <c r="Q101" s="18">
        <f t="shared" si="216"/>
        <v>4.0685702023571357</v>
      </c>
      <c r="S101" s="18">
        <f t="shared" si="217"/>
        <v>1.9250379874827583</v>
      </c>
      <c r="T101" s="18">
        <f t="shared" si="218"/>
        <v>3.0997103133157289</v>
      </c>
      <c r="U101" s="18">
        <f t="shared" si="219"/>
        <v>4.4151754007554445</v>
      </c>
      <c r="W101" t="str">
        <f t="shared" si="256"/>
        <v>63 Community and civil enforcement occupations</v>
      </c>
      <c r="X101" s="18">
        <f t="shared" si="220"/>
        <v>3.1657068769520347</v>
      </c>
      <c r="Y101" s="18">
        <f t="shared" si="220"/>
        <v>15.782749293743992</v>
      </c>
      <c r="Z101" s="18">
        <f t="shared" si="220"/>
        <v>0.79091034119460613</v>
      </c>
      <c r="AA101" s="18">
        <f t="shared" si="220"/>
        <v>3.557251641203707</v>
      </c>
      <c r="AB101" s="18">
        <f t="shared" si="221"/>
        <v>3.4033814304158305</v>
      </c>
      <c r="AD101" s="18">
        <f t="shared" si="222"/>
        <v>2.6268029495006839</v>
      </c>
      <c r="AE101" s="18">
        <f t="shared" si="223"/>
        <v>3.6563660731339542</v>
      </c>
      <c r="AF101" s="18">
        <f t="shared" si="224"/>
        <v>5.3621753409628825</v>
      </c>
      <c r="AH101" t="str">
        <f t="shared" si="257"/>
        <v>63 Community and civil enforcement occupations</v>
      </c>
      <c r="AI101" s="18">
        <f t="shared" si="225"/>
        <v>2.3896218235908151</v>
      </c>
      <c r="AJ101" s="18">
        <f t="shared" si="225"/>
        <v>29.900689207189181</v>
      </c>
      <c r="AK101" s="18">
        <f t="shared" si="225"/>
        <v>-2.6591617086563435</v>
      </c>
      <c r="AL101" s="18">
        <f t="shared" si="225"/>
        <v>3.3037841322636874</v>
      </c>
      <c r="AM101" s="18">
        <f t="shared" si="226"/>
        <v>2.864512725698054</v>
      </c>
      <c r="AO101" s="18">
        <f t="shared" si="227"/>
        <v>1.2766158523805915</v>
      </c>
      <c r="AP101" s="18">
        <f t="shared" si="228"/>
        <v>2.9903126465050223</v>
      </c>
      <c r="AQ101" s="18">
        <f t="shared" si="229"/>
        <v>3.861728393818642</v>
      </c>
      <c r="AS101" t="str">
        <f t="shared" si="258"/>
        <v>63 Community and civil enforcement occupations</v>
      </c>
      <c r="AT101" s="18">
        <f t="shared" si="230"/>
        <v>-0.27613197527572853</v>
      </c>
      <c r="AU101" s="18">
        <f t="shared" si="230"/>
        <v>29.652572333924155</v>
      </c>
      <c r="AV101" s="18">
        <f t="shared" si="230"/>
        <v>-4.8202506301278758</v>
      </c>
      <c r="AW101" s="18">
        <f t="shared" si="230"/>
        <v>2.3218392625164341</v>
      </c>
      <c r="AX101" s="18">
        <f t="shared" si="231"/>
        <v>1.5252824592520087</v>
      </c>
      <c r="AZ101" s="18">
        <f t="shared" si="232"/>
        <v>-0.11650175383415284</v>
      </c>
      <c r="BA101" s="18">
        <f t="shared" si="233"/>
        <v>2.6783611201894209</v>
      </c>
      <c r="BB101" s="18">
        <f t="shared" si="234"/>
        <v>2.5981076626554911</v>
      </c>
      <c r="BD101" t="str">
        <f t="shared" si="259"/>
        <v>63 Community and civil enforcement occupations</v>
      </c>
      <c r="BE101" s="18">
        <f t="shared" si="235"/>
        <v>-7.8591467449072194</v>
      </c>
      <c r="BF101" s="18">
        <f t="shared" si="235"/>
        <v>38.51642725814586</v>
      </c>
      <c r="BG101" s="18">
        <f t="shared" si="235"/>
        <v>-8.3909051304263969</v>
      </c>
      <c r="BH101" s="18">
        <f t="shared" si="235"/>
        <v>0.65178061574742152</v>
      </c>
      <c r="BI101" s="18">
        <f t="shared" si="236"/>
        <v>-0.295891620976374</v>
      </c>
      <c r="BK101" s="18">
        <f t="shared" si="237"/>
        <v>-2.4575097374459953</v>
      </c>
      <c r="BL101" s="18">
        <f t="shared" si="238"/>
        <v>1.5034886116358059</v>
      </c>
      <c r="BM101" s="18">
        <f t="shared" si="239"/>
        <v>-0.41601539019706646</v>
      </c>
      <c r="BO101" t="str">
        <f t="shared" si="260"/>
        <v>63 Community and civil enforcement occupations</v>
      </c>
      <c r="BP101" s="18">
        <f t="shared" si="240"/>
        <v>-5.1970458506697454</v>
      </c>
      <c r="BQ101" s="18">
        <f t="shared" si="240"/>
        <v>23.973839909800709</v>
      </c>
      <c r="BR101" s="18">
        <f t="shared" si="240"/>
        <v>-6.1889813034551322</v>
      </c>
      <c r="BS101" s="18">
        <f t="shared" si="240"/>
        <v>-0.17284448271194242</v>
      </c>
      <c r="BT101" s="18">
        <f t="shared" si="241"/>
        <v>-0.7585976879810441</v>
      </c>
      <c r="BV101" s="18">
        <f t="shared" si="242"/>
        <v>-2.2199139820008429</v>
      </c>
      <c r="BW101" s="18">
        <f t="shared" si="243"/>
        <v>1.823433862862367</v>
      </c>
      <c r="BX101" s="18">
        <f t="shared" si="244"/>
        <v>0.16760409726062075</v>
      </c>
      <c r="BZ101" t="str">
        <f t="shared" si="261"/>
        <v>63 Community and civil enforcement occupations</v>
      </c>
      <c r="CA101" s="18">
        <f t="shared" si="245"/>
        <v>-2.1643054254910199</v>
      </c>
      <c r="CB101" s="18">
        <f t="shared" si="245"/>
        <v>26.07483817856593</v>
      </c>
      <c r="CC101" s="18">
        <f t="shared" si="245"/>
        <v>-6.4061215580648145</v>
      </c>
      <c r="CD101" s="18">
        <f t="shared" si="245"/>
        <v>-2.0438563082765482</v>
      </c>
      <c r="CE101" s="18">
        <f t="shared" si="246"/>
        <v>-1.8932469849598954</v>
      </c>
      <c r="CG101" s="18">
        <f t="shared" si="247"/>
        <v>-3.52008003139892</v>
      </c>
      <c r="CH101" s="18">
        <f t="shared" si="248"/>
        <v>1.7044027878366785</v>
      </c>
      <c r="CI101" s="18">
        <f t="shared" si="249"/>
        <v>-0.90345825555584458</v>
      </c>
      <c r="CK101" t="str">
        <f t="shared" si="262"/>
        <v>63 Community and civil enforcement occupations</v>
      </c>
      <c r="CL101" s="18">
        <f t="shared" si="250"/>
        <v>-10.960371764284849</v>
      </c>
      <c r="CM101" s="18">
        <f t="shared" si="250"/>
        <v>45.455891135987429</v>
      </c>
      <c r="CN101" s="18">
        <f t="shared" si="250"/>
        <v>-8.2629483669451336</v>
      </c>
      <c r="CO101" s="18">
        <f t="shared" si="250"/>
        <v>-0.73539914661302497</v>
      </c>
      <c r="CP101" s="18">
        <f t="shared" si="251"/>
        <v>-0.81124234185956379</v>
      </c>
      <c r="CR101" s="18">
        <f t="shared" si="252"/>
        <v>-3.3108238560610737</v>
      </c>
      <c r="CS101" s="18">
        <f t="shared" si="253"/>
        <v>1.0313304825253944</v>
      </c>
      <c r="CT101" s="18">
        <f t="shared" si="254"/>
        <v>-1.7284478843451412</v>
      </c>
    </row>
    <row r="102" spans="1:98" x14ac:dyDescent="0.2">
      <c r="A102" t="str">
        <f t="shared" si="209"/>
        <v>71 Sales occupations</v>
      </c>
      <c r="B102" s="18">
        <f t="shared" si="210"/>
        <v>2.0099047967727657</v>
      </c>
      <c r="C102" s="18">
        <f t="shared" si="210"/>
        <v>-1.9134894128760904</v>
      </c>
      <c r="D102" s="18">
        <f t="shared" si="210"/>
        <v>2.3595604504418777</v>
      </c>
      <c r="E102" s="18">
        <f t="shared" si="210"/>
        <v>1.9547547932631915</v>
      </c>
      <c r="F102" s="18">
        <f t="shared" si="211"/>
        <v>1.834605882810969</v>
      </c>
      <c r="H102" s="18">
        <f t="shared" si="212"/>
        <v>2.0895118209553809</v>
      </c>
      <c r="I102" s="18">
        <f t="shared" si="213"/>
        <v>3.1295912870162645</v>
      </c>
      <c r="J102" s="18">
        <f t="shared" si="214"/>
        <v>4.5575262371472691</v>
      </c>
      <c r="L102" t="str">
        <f t="shared" si="255"/>
        <v>71 Sales occupations</v>
      </c>
      <c r="M102" s="18">
        <f t="shared" si="215"/>
        <v>3.0442764072445838</v>
      </c>
      <c r="N102" s="18">
        <f t="shared" si="215"/>
        <v>7.3792116336668157</v>
      </c>
      <c r="O102" s="18">
        <f t="shared" si="215"/>
        <v>3.4192144226048438</v>
      </c>
      <c r="P102" s="18">
        <f t="shared" si="215"/>
        <v>3.5232590050239043</v>
      </c>
      <c r="Q102" s="18">
        <f t="shared" si="216"/>
        <v>3.7275472567840584</v>
      </c>
      <c r="S102" s="18">
        <f t="shared" si="217"/>
        <v>3.4885658523335028</v>
      </c>
      <c r="T102" s="18">
        <f t="shared" si="218"/>
        <v>3.4529809390923649</v>
      </c>
      <c r="U102" s="18">
        <f t="shared" si="219"/>
        <v>5.82093381072053</v>
      </c>
      <c r="W102" t="str">
        <f t="shared" si="256"/>
        <v>71 Sales occupations</v>
      </c>
      <c r="X102" s="18">
        <f t="shared" si="220"/>
        <v>4.3165428836496211</v>
      </c>
      <c r="Y102" s="18">
        <f t="shared" si="220"/>
        <v>-2.5079496578232052</v>
      </c>
      <c r="Z102" s="18">
        <f t="shared" si="220"/>
        <v>2.309297292307888</v>
      </c>
      <c r="AA102" s="18">
        <f t="shared" si="220"/>
        <v>3.081155804687663</v>
      </c>
      <c r="AB102" s="18">
        <f t="shared" si="221"/>
        <v>2.4816464808432803</v>
      </c>
      <c r="AD102" s="18">
        <f t="shared" si="222"/>
        <v>2.8232247737668192</v>
      </c>
      <c r="AE102" s="18">
        <f t="shared" si="223"/>
        <v>3.481037273549048</v>
      </c>
      <c r="AF102" s="18">
        <f t="shared" si="224"/>
        <v>5.362050492739634</v>
      </c>
      <c r="AH102" t="str">
        <f t="shared" si="257"/>
        <v>71 Sales occupations</v>
      </c>
      <c r="AI102" s="18">
        <f t="shared" si="225"/>
        <v>2.6988869982961017</v>
      </c>
      <c r="AJ102" s="18">
        <f t="shared" si="225"/>
        <v>-1.5477006450075326</v>
      </c>
      <c r="AK102" s="18">
        <f t="shared" si="225"/>
        <v>1.3540198588947394</v>
      </c>
      <c r="AL102" s="18">
        <f t="shared" si="225"/>
        <v>2.6049673653695482</v>
      </c>
      <c r="AM102" s="18">
        <f t="shared" si="226"/>
        <v>1.9488106875790612</v>
      </c>
      <c r="AO102" s="18">
        <f t="shared" si="227"/>
        <v>2.1862786908103171</v>
      </c>
      <c r="AP102" s="18">
        <f t="shared" si="228"/>
        <v>3.415456888649504</v>
      </c>
      <c r="AQ102" s="18">
        <f t="shared" si="229"/>
        <v>4.8614233857931621</v>
      </c>
      <c r="AS102" t="str">
        <f t="shared" si="258"/>
        <v>71 Sales occupations</v>
      </c>
      <c r="AT102" s="18">
        <f t="shared" si="230"/>
        <v>2.0599366951048026</v>
      </c>
      <c r="AU102" s="18">
        <f t="shared" si="230"/>
        <v>-3.3185557335887683</v>
      </c>
      <c r="AV102" s="18">
        <f t="shared" si="230"/>
        <v>0.61494252436922192</v>
      </c>
      <c r="AW102" s="18">
        <f t="shared" si="230"/>
        <v>2.3096584467609205</v>
      </c>
      <c r="AX102" s="18">
        <f t="shared" si="231"/>
        <v>1.4177259771137596</v>
      </c>
      <c r="AZ102" s="18">
        <f t="shared" si="232"/>
        <v>1.7416049757994712</v>
      </c>
      <c r="BA102" s="18">
        <f t="shared" si="233"/>
        <v>2.9363900120079833</v>
      </c>
      <c r="BB102" s="18">
        <f t="shared" si="234"/>
        <v>4.145918634506951</v>
      </c>
      <c r="BD102" t="str">
        <f t="shared" si="259"/>
        <v>71 Sales occupations</v>
      </c>
      <c r="BE102" s="18">
        <f t="shared" si="235"/>
        <v>1.4687993044150138</v>
      </c>
      <c r="BF102" s="18">
        <f t="shared" si="235"/>
        <v>1.0481352832896862</v>
      </c>
      <c r="BG102" s="18">
        <f t="shared" si="235"/>
        <v>-1.2379012575691517</v>
      </c>
      <c r="BH102" s="18">
        <f t="shared" si="235"/>
        <v>0.21030954603189489</v>
      </c>
      <c r="BI102" s="18">
        <f t="shared" si="236"/>
        <v>-0.19259978319765558</v>
      </c>
      <c r="BK102" s="18">
        <f t="shared" si="237"/>
        <v>-0.2747716996097771</v>
      </c>
      <c r="BL102" s="18">
        <f t="shared" si="238"/>
        <v>2.4776382274131592</v>
      </c>
      <c r="BM102" s="18">
        <f t="shared" si="239"/>
        <v>2.2837401664722146</v>
      </c>
      <c r="BO102" t="str">
        <f t="shared" si="260"/>
        <v>71 Sales occupations</v>
      </c>
      <c r="BP102" s="18">
        <f t="shared" si="240"/>
        <v>-0.54515035526765399</v>
      </c>
      <c r="BQ102" s="18">
        <f t="shared" si="240"/>
        <v>-9.4733416552415619</v>
      </c>
      <c r="BR102" s="18">
        <f t="shared" si="240"/>
        <v>-0.97602275757452395</v>
      </c>
      <c r="BS102" s="18">
        <f t="shared" si="240"/>
        <v>-1.5022639433809215</v>
      </c>
      <c r="BT102" s="18">
        <f t="shared" si="241"/>
        <v>-1.857119566216503</v>
      </c>
      <c r="BV102" s="18">
        <f t="shared" si="242"/>
        <v>-1.3271616835646149</v>
      </c>
      <c r="BW102" s="18">
        <f t="shared" si="243"/>
        <v>2.3673104112649002</v>
      </c>
      <c r="BX102" s="18">
        <f t="shared" si="244"/>
        <v>1.4380026900298937</v>
      </c>
      <c r="BZ102" t="str">
        <f t="shared" si="261"/>
        <v>71 Sales occupations</v>
      </c>
      <c r="CA102" s="18">
        <f t="shared" si="245"/>
        <v>0.70245185780919428</v>
      </c>
      <c r="CB102" s="18">
        <f t="shared" si="245"/>
        <v>-8.1638136383847755</v>
      </c>
      <c r="CC102" s="18">
        <f t="shared" si="245"/>
        <v>-4.30105914087755</v>
      </c>
      <c r="CD102" s="18">
        <f t="shared" si="245"/>
        <v>-8.3032797950010959</v>
      </c>
      <c r="CE102" s="18">
        <f t="shared" si="246"/>
        <v>-7.0620754180169332</v>
      </c>
      <c r="CG102" s="18">
        <f t="shared" si="247"/>
        <v>-6.9881579985223823</v>
      </c>
      <c r="CH102" s="18">
        <f t="shared" si="248"/>
        <v>1.614997973590504</v>
      </c>
      <c r="CI102" s="18">
        <f t="shared" si="249"/>
        <v>-3.2522582029044345</v>
      </c>
      <c r="CK102" t="str">
        <f t="shared" si="262"/>
        <v>71 Sales occupations</v>
      </c>
      <c r="CL102" s="18">
        <f t="shared" si="250"/>
        <v>-7.3818718598824944</v>
      </c>
      <c r="CM102" s="18">
        <f t="shared" si="250"/>
        <v>6.0667240374786546</v>
      </c>
      <c r="CN102" s="18">
        <f t="shared" si="250"/>
        <v>-7.1765458274689724</v>
      </c>
      <c r="CO102" s="18">
        <f t="shared" si="250"/>
        <v>-3.7944626644659585</v>
      </c>
      <c r="CP102" s="18">
        <f t="shared" si="251"/>
        <v>-4.2824045747822392</v>
      </c>
      <c r="CR102" s="18">
        <f t="shared" si="252"/>
        <v>-4.9352986413600313</v>
      </c>
      <c r="CS102" s="18">
        <f t="shared" si="253"/>
        <v>1.0591495410429363</v>
      </c>
      <c r="CT102" s="18">
        <f t="shared" si="254"/>
        <v>-2.9389459525714923</v>
      </c>
    </row>
    <row r="103" spans="1:98" x14ac:dyDescent="0.2">
      <c r="A103" t="str">
        <f t="shared" si="209"/>
        <v>72 Customer service occupations</v>
      </c>
      <c r="B103" s="18">
        <f t="shared" si="210"/>
        <v>2.7587261672183949</v>
      </c>
      <c r="C103" s="18">
        <f t="shared" si="210"/>
        <v>19.89306669653601</v>
      </c>
      <c r="D103" s="18">
        <f t="shared" si="210"/>
        <v>10.363177123011269</v>
      </c>
      <c r="E103" s="18">
        <f t="shared" si="210"/>
        <v>3.5493450282756633</v>
      </c>
      <c r="F103" s="18">
        <f t="shared" si="211"/>
        <v>6.604193204691855</v>
      </c>
      <c r="H103" s="18">
        <f t="shared" si="212"/>
        <v>5.7725486268890069</v>
      </c>
      <c r="I103" s="18">
        <f t="shared" si="213"/>
        <v>4.0298444337933281</v>
      </c>
      <c r="J103" s="18">
        <f t="shared" si="214"/>
        <v>7.90203435427006</v>
      </c>
      <c r="L103" t="str">
        <f t="shared" si="255"/>
        <v>72 Customer service occupations</v>
      </c>
      <c r="M103" s="18">
        <f t="shared" si="215"/>
        <v>3.6857915127639584</v>
      </c>
      <c r="N103" s="18">
        <f t="shared" si="215"/>
        <v>10.273230922443698</v>
      </c>
      <c r="O103" s="18">
        <f t="shared" si="215"/>
        <v>9.4286279550025434</v>
      </c>
      <c r="P103" s="18">
        <f t="shared" si="215"/>
        <v>3.7349430444458154</v>
      </c>
      <c r="Q103" s="18">
        <f t="shared" si="216"/>
        <v>5.8853739758009338</v>
      </c>
      <c r="S103" s="18">
        <f t="shared" si="217"/>
        <v>5.5991364074875483</v>
      </c>
      <c r="T103" s="18">
        <f t="shared" si="218"/>
        <v>4.2296454620121882</v>
      </c>
      <c r="U103" s="18">
        <f t="shared" si="219"/>
        <v>7.8937457067034256</v>
      </c>
      <c r="W103" t="str">
        <f t="shared" si="256"/>
        <v>72 Customer service occupations</v>
      </c>
      <c r="X103" s="18">
        <f t="shared" si="220"/>
        <v>5.1380594416445158</v>
      </c>
      <c r="Y103" s="18">
        <f t="shared" si="220"/>
        <v>2.9726815784971272</v>
      </c>
      <c r="Z103" s="18">
        <f t="shared" si="220"/>
        <v>7.8278946100777791</v>
      </c>
      <c r="AA103" s="18">
        <f t="shared" si="220"/>
        <v>3.5279772221291417</v>
      </c>
      <c r="AB103" s="18">
        <f t="shared" si="221"/>
        <v>4.8177139321280205</v>
      </c>
      <c r="AD103" s="18">
        <f t="shared" si="222"/>
        <v>4.9418850138613912</v>
      </c>
      <c r="AE103" s="18">
        <f t="shared" si="223"/>
        <v>3.9665291292864557</v>
      </c>
      <c r="AF103" s="18">
        <f t="shared" si="224"/>
        <v>7.2416880553682894</v>
      </c>
      <c r="AH103" t="str">
        <f t="shared" si="257"/>
        <v>72 Customer service occupations</v>
      </c>
      <c r="AI103" s="18">
        <f t="shared" si="225"/>
        <v>5.897177103386575</v>
      </c>
      <c r="AJ103" s="18">
        <f t="shared" si="225"/>
        <v>2.830612240706265</v>
      </c>
      <c r="AK103" s="18">
        <f t="shared" si="225"/>
        <v>7.1213623854338826</v>
      </c>
      <c r="AL103" s="18">
        <f t="shared" si="225"/>
        <v>3.0210171819448517</v>
      </c>
      <c r="AM103" s="18">
        <f t="shared" si="226"/>
        <v>4.2731695148009896</v>
      </c>
      <c r="AO103" s="18">
        <f t="shared" si="227"/>
        <v>4.3700564142781451</v>
      </c>
      <c r="AP103" s="18">
        <f t="shared" si="228"/>
        <v>4.0236768831289904</v>
      </c>
      <c r="AQ103" s="18">
        <f t="shared" si="229"/>
        <v>6.8632268126679108</v>
      </c>
      <c r="AS103" t="str">
        <f t="shared" si="258"/>
        <v>72 Customer service occupations</v>
      </c>
      <c r="AT103" s="18">
        <f t="shared" si="230"/>
        <v>5.9269105215890683</v>
      </c>
      <c r="AU103" s="18">
        <f t="shared" si="230"/>
        <v>-0.75724699109261939</v>
      </c>
      <c r="AV103" s="18">
        <f t="shared" si="230"/>
        <v>6.5580607588982875</v>
      </c>
      <c r="AW103" s="18">
        <f t="shared" si="230"/>
        <v>2.5371555748698649</v>
      </c>
      <c r="AX103" s="18">
        <f t="shared" si="231"/>
        <v>3.5655194064557971</v>
      </c>
      <c r="AZ103" s="18">
        <f t="shared" si="232"/>
        <v>3.8603096904858969</v>
      </c>
      <c r="BA103" s="18">
        <f t="shared" si="233"/>
        <v>3.5138162117416938</v>
      </c>
      <c r="BB103" s="18">
        <f t="shared" si="234"/>
        <v>6.1377588015681939</v>
      </c>
      <c r="BD103" t="str">
        <f t="shared" si="259"/>
        <v>72 Customer service occupations</v>
      </c>
      <c r="BE103" s="18">
        <f t="shared" si="235"/>
        <v>2.4610411093541673</v>
      </c>
      <c r="BF103" s="18">
        <f t="shared" si="235"/>
        <v>4.4380650996464155</v>
      </c>
      <c r="BG103" s="18">
        <f t="shared" si="235"/>
        <v>4.0219600746804307</v>
      </c>
      <c r="BH103" s="18">
        <f t="shared" si="235"/>
        <v>1.2992085460345359</v>
      </c>
      <c r="BI103" s="18">
        <f t="shared" si="236"/>
        <v>2.3373181054709757</v>
      </c>
      <c r="BK103" s="18">
        <f t="shared" si="237"/>
        <v>2.1987802370944776</v>
      </c>
      <c r="BL103" s="18">
        <f t="shared" si="238"/>
        <v>2.945551075737618</v>
      </c>
      <c r="BM103" s="18">
        <f t="shared" si="239"/>
        <v>4.486053162319692</v>
      </c>
      <c r="BO103" t="str">
        <f t="shared" si="260"/>
        <v>72 Customer service occupations</v>
      </c>
      <c r="BP103" s="18">
        <f t="shared" si="240"/>
        <v>2.118836496922305</v>
      </c>
      <c r="BQ103" s="18">
        <f t="shared" si="240"/>
        <v>-7.3591174058425857</v>
      </c>
      <c r="BR103" s="18">
        <f t="shared" si="240"/>
        <v>4.5959368048452687</v>
      </c>
      <c r="BS103" s="18">
        <f t="shared" si="240"/>
        <v>-0.41055263713349888</v>
      </c>
      <c r="BT103" s="18">
        <f t="shared" si="241"/>
        <v>0.67157742382015773</v>
      </c>
      <c r="BV103" s="18">
        <f t="shared" si="242"/>
        <v>1.2310682040731935</v>
      </c>
      <c r="BW103" s="18">
        <f t="shared" si="243"/>
        <v>2.9481115642258304</v>
      </c>
      <c r="BX103" s="18">
        <f t="shared" si="244"/>
        <v>3.7921000880026368</v>
      </c>
      <c r="BZ103" t="str">
        <f t="shared" si="261"/>
        <v>72 Customer service occupations</v>
      </c>
      <c r="CA103" s="18">
        <f t="shared" si="245"/>
        <v>1.0281747865210855</v>
      </c>
      <c r="CB103" s="18">
        <f t="shared" si="245"/>
        <v>-0.6509991453208186</v>
      </c>
      <c r="CC103" s="18">
        <f t="shared" si="245"/>
        <v>1.2137202202032071</v>
      </c>
      <c r="CD103" s="18">
        <f t="shared" si="245"/>
        <v>-1.0005182069768859</v>
      </c>
      <c r="CE103" s="18">
        <f t="shared" si="246"/>
        <v>-0.29186257440924068</v>
      </c>
      <c r="CG103" s="18">
        <f t="shared" si="247"/>
        <v>-0.26787402844415942</v>
      </c>
      <c r="CH103" s="18">
        <f t="shared" si="248"/>
        <v>2.0832661698849231</v>
      </c>
      <c r="CI103" s="18">
        <f t="shared" si="249"/>
        <v>1.8835657783109916</v>
      </c>
      <c r="CK103" t="str">
        <f t="shared" si="262"/>
        <v>72 Customer service occupations</v>
      </c>
      <c r="CL103" s="18">
        <f t="shared" si="250"/>
        <v>7.9485178153926306E-2</v>
      </c>
      <c r="CM103" s="18">
        <f t="shared" si="250"/>
        <v>20.114968668026954</v>
      </c>
      <c r="CN103" s="18">
        <f t="shared" si="250"/>
        <v>7.433315725273304</v>
      </c>
      <c r="CO103" s="18">
        <f t="shared" si="250"/>
        <v>3.1111627155787858</v>
      </c>
      <c r="CP103" s="18">
        <f t="shared" si="251"/>
        <v>5.4439834983502022</v>
      </c>
      <c r="CR103" s="18">
        <f t="shared" si="252"/>
        <v>4.5322060756294968</v>
      </c>
      <c r="CS103" s="18">
        <f t="shared" si="253"/>
        <v>2.7892622849107207</v>
      </c>
      <c r="CT103" s="18">
        <f t="shared" si="254"/>
        <v>6.1706272788496053</v>
      </c>
    </row>
    <row r="104" spans="1:98" x14ac:dyDescent="0.2">
      <c r="A104" t="str">
        <f t="shared" si="209"/>
        <v>81 Process, plant and machine operatives</v>
      </c>
      <c r="B104" s="18">
        <f t="shared" si="210"/>
        <v>6.4935103014503337</v>
      </c>
      <c r="C104" s="18">
        <f t="shared" si="210"/>
        <v>-13.125957574936621</v>
      </c>
      <c r="D104" s="18">
        <f t="shared" si="210"/>
        <v>13.172702562611871</v>
      </c>
      <c r="E104" s="18">
        <f t="shared" si="210"/>
        <v>7.1238190112889122</v>
      </c>
      <c r="F104" s="18">
        <f t="shared" si="211"/>
        <v>7.5607157456153207</v>
      </c>
      <c r="H104" s="18">
        <f t="shared" si="212"/>
        <v>9.1033101314630613</v>
      </c>
      <c r="I104" s="18">
        <f t="shared" si="213"/>
        <v>5.5174348762689895</v>
      </c>
      <c r="J104" s="18">
        <f t="shared" si="214"/>
        <v>11.225721952927126</v>
      </c>
      <c r="L104" t="str">
        <f t="shared" si="255"/>
        <v>81 Process, plant and machine operatives</v>
      </c>
      <c r="M104" s="18">
        <f t="shared" si="215"/>
        <v>4.5081901473758235</v>
      </c>
      <c r="N104" s="18">
        <f t="shared" si="215"/>
        <v>-9.5633117902138576</v>
      </c>
      <c r="O104" s="18">
        <f t="shared" si="215"/>
        <v>8.7269659636502581</v>
      </c>
      <c r="P104" s="18">
        <f t="shared" si="215"/>
        <v>5.8407405934572276</v>
      </c>
      <c r="Q104" s="18">
        <f t="shared" si="216"/>
        <v>5.6902635913339328</v>
      </c>
      <c r="S104" s="18">
        <f t="shared" si="217"/>
        <v>6.7942007350130673</v>
      </c>
      <c r="T104" s="18">
        <f t="shared" si="218"/>
        <v>4.5658613959230765</v>
      </c>
      <c r="U104" s="18">
        <f t="shared" si="219"/>
        <v>8.9833679832714388</v>
      </c>
      <c r="W104" t="str">
        <f t="shared" si="256"/>
        <v>81 Process, plant and machine operatives</v>
      </c>
      <c r="X104" s="18">
        <f t="shared" si="220"/>
        <v>3.8409130801265734</v>
      </c>
      <c r="Y104" s="18">
        <f t="shared" si="220"/>
        <v>-15.829948959332752</v>
      </c>
      <c r="Z104" s="18">
        <f t="shared" si="220"/>
        <v>10.144156110732162</v>
      </c>
      <c r="AA104" s="18">
        <f t="shared" si="220"/>
        <v>5.6049937554765394</v>
      </c>
      <c r="AB104" s="18">
        <f t="shared" si="221"/>
        <v>5.4965093767572304</v>
      </c>
      <c r="AD104" s="18">
        <f t="shared" si="222"/>
        <v>7.0968728888145982</v>
      </c>
      <c r="AE104" s="18">
        <f t="shared" si="223"/>
        <v>4.7164826363949697</v>
      </c>
      <c r="AF104" s="18">
        <f t="shared" si="224"/>
        <v>9.2947108756090913</v>
      </c>
      <c r="AH104" t="str">
        <f t="shared" si="257"/>
        <v>81 Process, plant and machine operatives</v>
      </c>
      <c r="AI104" s="18">
        <f t="shared" si="225"/>
        <v>2.4601336769141557</v>
      </c>
      <c r="AJ104" s="18">
        <f t="shared" si="225"/>
        <v>-11.260457715781946</v>
      </c>
      <c r="AK104" s="18">
        <f t="shared" si="225"/>
        <v>9.0844396234277092</v>
      </c>
      <c r="AL104" s="18">
        <f t="shared" si="225"/>
        <v>4.7257166110921345</v>
      </c>
      <c r="AM104" s="18">
        <f t="shared" si="226"/>
        <v>4.9763669651112341</v>
      </c>
      <c r="AO104" s="18">
        <f t="shared" si="227"/>
        <v>6.1589209560735547</v>
      </c>
      <c r="AP104" s="18">
        <f t="shared" si="228"/>
        <v>4.1250509727270623</v>
      </c>
      <c r="AQ104" s="18">
        <f t="shared" si="229"/>
        <v>8.2513339830806451</v>
      </c>
      <c r="AS104" t="str">
        <f t="shared" si="258"/>
        <v>81 Process, plant and machine operatives</v>
      </c>
      <c r="AT104" s="18">
        <f t="shared" si="230"/>
        <v>4.5905653196749663</v>
      </c>
      <c r="AU104" s="18">
        <f t="shared" si="230"/>
        <v>-12.936116266290254</v>
      </c>
      <c r="AV104" s="18">
        <f t="shared" si="230"/>
        <v>7.2093764361075285</v>
      </c>
      <c r="AW104" s="18">
        <f t="shared" si="230"/>
        <v>3.495171965260857</v>
      </c>
      <c r="AX104" s="18">
        <f t="shared" si="231"/>
        <v>3.5172376713866083</v>
      </c>
      <c r="AZ104" s="18">
        <f t="shared" si="232"/>
        <v>4.7187180479122404</v>
      </c>
      <c r="BA104" s="18">
        <f t="shared" si="233"/>
        <v>3.5969288242955644</v>
      </c>
      <c r="BB104" s="18">
        <f t="shared" si="234"/>
        <v>6.8352117250251254</v>
      </c>
      <c r="BD104" t="str">
        <f t="shared" si="259"/>
        <v>81 Process, plant and machine operatives</v>
      </c>
      <c r="BE104" s="18">
        <f t="shared" si="235"/>
        <v>1.0208881149299742</v>
      </c>
      <c r="BF104" s="18">
        <f t="shared" si="235"/>
        <v>-14.478130691540336</v>
      </c>
      <c r="BG104" s="18">
        <f t="shared" si="235"/>
        <v>4.6699459965299228</v>
      </c>
      <c r="BH104" s="18">
        <f t="shared" si="235"/>
        <v>0.36512037369156314</v>
      </c>
      <c r="BI104" s="18">
        <f t="shared" si="236"/>
        <v>0.67889845729871556</v>
      </c>
      <c r="BK104" s="18">
        <f t="shared" si="237"/>
        <v>1.7800218815882118</v>
      </c>
      <c r="BL104" s="18">
        <f t="shared" si="238"/>
        <v>2.5012635014799001</v>
      </c>
      <c r="BM104" s="18">
        <f t="shared" si="239"/>
        <v>3.8073537562362425</v>
      </c>
      <c r="BO104" t="str">
        <f t="shared" si="260"/>
        <v>81 Process, plant and machine operatives</v>
      </c>
      <c r="BP104" s="18">
        <f t="shared" si="240"/>
        <v>-1.5367499504853277</v>
      </c>
      <c r="BQ104" s="18">
        <f t="shared" si="240"/>
        <v>-17.69004353406778</v>
      </c>
      <c r="BR104" s="18">
        <f t="shared" si="240"/>
        <v>4.1909040223760741</v>
      </c>
      <c r="BS104" s="18">
        <f t="shared" si="240"/>
        <v>-0.66708075087159591</v>
      </c>
      <c r="BT104" s="18">
        <f t="shared" si="241"/>
        <v>-0.35148362931989308</v>
      </c>
      <c r="BV104" s="18">
        <f t="shared" si="242"/>
        <v>0.92654383569645837</v>
      </c>
      <c r="BW104" s="18">
        <f t="shared" si="243"/>
        <v>2.5447220839325935</v>
      </c>
      <c r="BX104" s="18">
        <f t="shared" si="244"/>
        <v>3.2094586946856296</v>
      </c>
      <c r="BZ104" t="str">
        <f t="shared" si="261"/>
        <v>81 Process, plant and machine operatives</v>
      </c>
      <c r="CA104" s="18">
        <f t="shared" si="245"/>
        <v>-0.9784453201337584</v>
      </c>
      <c r="CB104" s="18">
        <f t="shared" si="245"/>
        <v>-15.865952725455678</v>
      </c>
      <c r="CC104" s="18">
        <f t="shared" si="245"/>
        <v>-0.28937475274274371</v>
      </c>
      <c r="CD104" s="18">
        <f t="shared" si="245"/>
        <v>-10.097277268742111</v>
      </c>
      <c r="CE104" s="18">
        <f t="shared" si="246"/>
        <v>-7.5247606392019222</v>
      </c>
      <c r="CG104" s="18">
        <f t="shared" si="247"/>
        <v>-6.9401439727446723</v>
      </c>
      <c r="CH104" s="18">
        <f t="shared" si="248"/>
        <v>1.6779863379816629</v>
      </c>
      <c r="CI104" s="18">
        <f t="shared" si="249"/>
        <v>-3.1004010050349695</v>
      </c>
      <c r="CK104" t="str">
        <f t="shared" si="262"/>
        <v>81 Process, plant and machine operatives</v>
      </c>
      <c r="CL104" s="18">
        <f t="shared" si="250"/>
        <v>-10.044285263930796</v>
      </c>
      <c r="CM104" s="18">
        <f t="shared" si="250"/>
        <v>-8.1330743762368591</v>
      </c>
      <c r="CN104" s="18">
        <f t="shared" si="250"/>
        <v>-11.5756200481812</v>
      </c>
      <c r="CO104" s="18">
        <f t="shared" si="250"/>
        <v>-7.2543865284834368</v>
      </c>
      <c r="CP104" s="18">
        <f t="shared" si="251"/>
        <v>-8.6813321208698113</v>
      </c>
      <c r="CR104" s="18">
        <f t="shared" si="252"/>
        <v>-8.7177660835572102</v>
      </c>
      <c r="CS104" s="18">
        <f t="shared" si="253"/>
        <v>0.77773741395823492</v>
      </c>
      <c r="CT104" s="18">
        <f t="shared" si="254"/>
        <v>-6.283311020962568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8.4032028230098597</v>
      </c>
      <c r="C105" s="18">
        <f t="shared" si="210"/>
        <v>5.0221660210986174</v>
      </c>
      <c r="D105" s="18">
        <f t="shared" si="210"/>
        <v>8.3379715205688534</v>
      </c>
      <c r="E105" s="18">
        <f t="shared" si="210"/>
        <v>3.8789981376021521</v>
      </c>
      <c r="F105" s="18">
        <f t="shared" si="211"/>
        <v>5.3243711074946187</v>
      </c>
      <c r="H105" s="18">
        <f t="shared" si="212"/>
        <v>5.3445490049401023</v>
      </c>
      <c r="I105" s="18">
        <f t="shared" si="213"/>
        <v>5.1336493766872326</v>
      </c>
      <c r="J105" s="18">
        <f t="shared" si="214"/>
        <v>8.2905452559788984</v>
      </c>
      <c r="L105" t="str">
        <f t="shared" si="255"/>
        <v>82 Transport and mobile machine drivers and operatives</v>
      </c>
      <c r="M105" s="18">
        <f t="shared" si="215"/>
        <v>8.5211534458595306</v>
      </c>
      <c r="N105" s="18">
        <f t="shared" si="215"/>
        <v>4.1292542184352188</v>
      </c>
      <c r="O105" s="18">
        <f t="shared" si="215"/>
        <v>5.7055464641638798</v>
      </c>
      <c r="P105" s="18">
        <f t="shared" si="215"/>
        <v>3.545172229691107</v>
      </c>
      <c r="Q105" s="18">
        <f t="shared" si="216"/>
        <v>4.2521479167145326</v>
      </c>
      <c r="S105" s="18">
        <f t="shared" si="217"/>
        <v>4.2603459850028225</v>
      </c>
      <c r="T105" s="18">
        <f t="shared" si="218"/>
        <v>4.4853185530732365</v>
      </c>
      <c r="U105" s="18">
        <f t="shared" si="219"/>
        <v>7.1076802363463365</v>
      </c>
      <c r="W105" t="str">
        <f t="shared" si="256"/>
        <v>82 Transport and mobile machine drivers and operatives</v>
      </c>
      <c r="X105" s="18">
        <f t="shared" si="220"/>
        <v>10.812993075685506</v>
      </c>
      <c r="Y105" s="18">
        <f t="shared" si="220"/>
        <v>-0.49391731559065288</v>
      </c>
      <c r="Z105" s="18">
        <f t="shared" si="220"/>
        <v>4.7765310119980642</v>
      </c>
      <c r="AA105" s="18">
        <f t="shared" si="220"/>
        <v>4.5111224669993621</v>
      </c>
      <c r="AB105" s="18">
        <f t="shared" si="221"/>
        <v>4.273674231380542</v>
      </c>
      <c r="AD105" s="18">
        <f t="shared" si="222"/>
        <v>4.5995171973151061</v>
      </c>
      <c r="AE105" s="18">
        <f t="shared" si="223"/>
        <v>4.5386397155126046</v>
      </c>
      <c r="AF105" s="18">
        <f t="shared" si="224"/>
        <v>7.3786171715738202</v>
      </c>
      <c r="AH105" t="str">
        <f t="shared" si="257"/>
        <v>82 Transport and mobile machine drivers and operatives</v>
      </c>
      <c r="AI105" s="18">
        <f t="shared" si="225"/>
        <v>10.292943354787255</v>
      </c>
      <c r="AJ105" s="18">
        <f t="shared" si="225"/>
        <v>-6.4614831094372711</v>
      </c>
      <c r="AK105" s="18">
        <f t="shared" si="225"/>
        <v>4.9193538284620475</v>
      </c>
      <c r="AL105" s="18">
        <f t="shared" si="225"/>
        <v>3.6052625039571629</v>
      </c>
      <c r="AM105" s="18">
        <f t="shared" si="226"/>
        <v>3.3517695557402805</v>
      </c>
      <c r="AO105" s="18">
        <f t="shared" si="227"/>
        <v>4.0414539463546451</v>
      </c>
      <c r="AP105" s="18">
        <f t="shared" si="228"/>
        <v>4.3259958324385117</v>
      </c>
      <c r="AQ105" s="18">
        <f t="shared" si="229"/>
        <v>6.8438428736970591</v>
      </c>
      <c r="AS105" t="str">
        <f t="shared" si="258"/>
        <v>82 Transport and mobile machine drivers and operatives</v>
      </c>
      <c r="AT105" s="18">
        <f t="shared" si="230"/>
        <v>8.889550833349503</v>
      </c>
      <c r="AU105" s="18">
        <f t="shared" si="230"/>
        <v>-1.1355050735426309</v>
      </c>
      <c r="AV105" s="18">
        <f t="shared" si="230"/>
        <v>4.9025966777262564</v>
      </c>
      <c r="AW105" s="18">
        <f t="shared" si="230"/>
        <v>3.4870605793251963</v>
      </c>
      <c r="AX105" s="18">
        <f t="shared" si="231"/>
        <v>3.6309558053008839</v>
      </c>
      <c r="AZ105" s="18">
        <f t="shared" si="232"/>
        <v>3.9567707850502121</v>
      </c>
      <c r="BA105" s="18">
        <f t="shared" si="233"/>
        <v>4.3632006393379497</v>
      </c>
      <c r="BB105" s="18">
        <f t="shared" si="234"/>
        <v>6.812449980103219</v>
      </c>
      <c r="BD105" t="str">
        <f t="shared" si="259"/>
        <v>82 Transport and mobile machine drivers and operatives</v>
      </c>
      <c r="BE105" s="18">
        <f t="shared" si="235"/>
        <v>3.2034770438775562</v>
      </c>
      <c r="BF105" s="18">
        <f t="shared" si="235"/>
        <v>-11.833372327453539</v>
      </c>
      <c r="BG105" s="18">
        <f t="shared" si="235"/>
        <v>1.8642880699934361</v>
      </c>
      <c r="BH105" s="18">
        <f t="shared" si="235"/>
        <v>0.50331131378378302</v>
      </c>
      <c r="BI105" s="18">
        <f t="shared" si="236"/>
        <v>0.10392514812402887</v>
      </c>
      <c r="BK105" s="18">
        <f t="shared" si="237"/>
        <v>0.95493774278014865</v>
      </c>
      <c r="BL105" s="18">
        <f t="shared" si="238"/>
        <v>2.9695816562693045</v>
      </c>
      <c r="BM105" s="18">
        <f t="shared" si="239"/>
        <v>3.6183002374041706</v>
      </c>
      <c r="BO105" t="str">
        <f t="shared" si="260"/>
        <v>82 Transport and mobile machine drivers and operatives</v>
      </c>
      <c r="BP105" s="18">
        <f t="shared" si="240"/>
        <v>2.1705272045423163</v>
      </c>
      <c r="BQ105" s="18">
        <f t="shared" si="240"/>
        <v>-13.570001921913743</v>
      </c>
      <c r="BR105" s="18">
        <f t="shared" si="240"/>
        <v>1.5599949028413107</v>
      </c>
      <c r="BS105" s="18">
        <f t="shared" si="240"/>
        <v>0.22070172865877868</v>
      </c>
      <c r="BT105" s="18">
        <f t="shared" si="241"/>
        <v>-0.28952950970847491</v>
      </c>
      <c r="BV105" s="18">
        <f t="shared" si="242"/>
        <v>0.66515880224711221</v>
      </c>
      <c r="BW105" s="18">
        <f t="shared" si="243"/>
        <v>3.0921085161477624</v>
      </c>
      <c r="BX105" s="18">
        <f t="shared" si="244"/>
        <v>3.5337127524309064</v>
      </c>
      <c r="BZ105" t="str">
        <f t="shared" si="261"/>
        <v>82 Transport and mobile machine drivers and operatives</v>
      </c>
      <c r="CA105" s="18">
        <f t="shared" si="245"/>
        <v>1.082595203226111</v>
      </c>
      <c r="CB105" s="18">
        <f t="shared" si="245"/>
        <v>-10.192594297376756</v>
      </c>
      <c r="CC105" s="18">
        <f t="shared" si="245"/>
        <v>-2.2183595203733031</v>
      </c>
      <c r="CD105" s="18">
        <f t="shared" si="245"/>
        <v>-2.3470609514869456</v>
      </c>
      <c r="CE105" s="18">
        <f t="shared" si="246"/>
        <v>-2.8169005466493591</v>
      </c>
      <c r="CG105" s="18">
        <f t="shared" si="247"/>
        <v>-2.3041793075181505</v>
      </c>
      <c r="CH105" s="18">
        <f t="shared" si="248"/>
        <v>2.2876484371917138</v>
      </c>
      <c r="CI105" s="18">
        <f t="shared" si="249"/>
        <v>0.6912484823622167</v>
      </c>
      <c r="CK105" t="str">
        <f t="shared" si="262"/>
        <v>82 Transport and mobile machine drivers and operatives</v>
      </c>
      <c r="CL105" s="18">
        <f t="shared" si="250"/>
        <v>-0.20070585808779073</v>
      </c>
      <c r="CM105" s="18">
        <f t="shared" si="250"/>
        <v>-6.6430442780642025</v>
      </c>
      <c r="CN105" s="18">
        <f t="shared" si="250"/>
        <v>-1.3023803727237437</v>
      </c>
      <c r="CO105" s="18">
        <f t="shared" si="250"/>
        <v>-4.0209795324973268</v>
      </c>
      <c r="CP105" s="18">
        <f t="shared" si="251"/>
        <v>-3.3470307371346042</v>
      </c>
      <c r="CR105" s="18">
        <f t="shared" si="252"/>
        <v>-3.1232036801678298</v>
      </c>
      <c r="CS105" s="18">
        <f t="shared" si="253"/>
        <v>1.8024042263891982</v>
      </c>
      <c r="CT105" s="18">
        <f t="shared" si="254"/>
        <v>-0.49278188709662718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-2.3645597741744462</v>
      </c>
      <c r="C106" s="18">
        <f t="shared" si="210"/>
        <v>-17.682170096449347</v>
      </c>
      <c r="D106" s="18">
        <f t="shared" si="210"/>
        <v>0.69140105293046261</v>
      </c>
      <c r="E106" s="18">
        <f t="shared" si="210"/>
        <v>1.7094508327926805</v>
      </c>
      <c r="F106" s="18">
        <f t="shared" si="211"/>
        <v>5.8573698935693308E-2</v>
      </c>
      <c r="H106" s="18">
        <f t="shared" si="212"/>
        <v>1.3689623389481653</v>
      </c>
      <c r="I106" s="18">
        <f t="shared" si="213"/>
        <v>3.4879355809117385</v>
      </c>
      <c r="J106" s="18">
        <f t="shared" si="214"/>
        <v>4.3669894538999277</v>
      </c>
      <c r="L106" t="str">
        <f t="shared" si="255"/>
        <v>91 Elementary trades and related occupations</v>
      </c>
      <c r="M106" s="18">
        <f t="shared" si="215"/>
        <v>8.0534659436003686</v>
      </c>
      <c r="N106" s="18">
        <f t="shared" si="215"/>
        <v>-17.600661404768058</v>
      </c>
      <c r="O106" s="18">
        <f t="shared" si="215"/>
        <v>4.1332496862433787</v>
      </c>
      <c r="P106" s="18">
        <f t="shared" si="215"/>
        <v>3.4864635074390415</v>
      </c>
      <c r="Q106" s="18">
        <f t="shared" si="216"/>
        <v>2.221945742145981</v>
      </c>
      <c r="S106" s="18">
        <f t="shared" si="217"/>
        <v>3.7016112993187855</v>
      </c>
      <c r="T106" s="18">
        <f t="shared" si="218"/>
        <v>3.4016533782751379</v>
      </c>
      <c r="U106" s="18">
        <f t="shared" si="219"/>
        <v>5.9409260781357665</v>
      </c>
      <c r="W106" t="str">
        <f t="shared" si="256"/>
        <v>91 Elementary trades and related occupations</v>
      </c>
      <c r="X106" s="18">
        <f t="shared" si="220"/>
        <v>7.1226943960412736</v>
      </c>
      <c r="Y106" s="18">
        <f t="shared" si="220"/>
        <v>-23.501956009483315</v>
      </c>
      <c r="Z106" s="18">
        <f t="shared" si="220"/>
        <v>0.48747159291382403</v>
      </c>
      <c r="AA106" s="18">
        <f t="shared" si="220"/>
        <v>2.0369896172099056</v>
      </c>
      <c r="AB106" s="18">
        <f t="shared" si="221"/>
        <v>-0.26177302990687545</v>
      </c>
      <c r="AD106" s="18">
        <f t="shared" si="222"/>
        <v>1.5178467986943556</v>
      </c>
      <c r="AE106" s="18">
        <f t="shared" si="223"/>
        <v>3.1718617793828674</v>
      </c>
      <c r="AF106" s="18">
        <f t="shared" si="224"/>
        <v>4.1900777909563924</v>
      </c>
      <c r="AH106" t="str">
        <f t="shared" si="257"/>
        <v>91 Elementary trades and related occupations</v>
      </c>
      <c r="AI106" s="18">
        <f t="shared" si="225"/>
        <v>3.8241572548504799</v>
      </c>
      <c r="AJ106" s="18">
        <f t="shared" si="225"/>
        <v>-19.1815755361024</v>
      </c>
      <c r="AK106" s="18">
        <f t="shared" si="225"/>
        <v>0.66403354814028592</v>
      </c>
      <c r="AL106" s="18">
        <f t="shared" si="225"/>
        <v>2.9589814691698857</v>
      </c>
      <c r="AM106" s="18">
        <f t="shared" si="226"/>
        <v>0.70076617105008232</v>
      </c>
      <c r="AO106" s="18">
        <f t="shared" si="227"/>
        <v>2.1882435795904875</v>
      </c>
      <c r="AP106" s="18">
        <f t="shared" si="228"/>
        <v>3.3310744251578761</v>
      </c>
      <c r="AQ106" s="18">
        <f t="shared" si="229"/>
        <v>4.7934044867024017</v>
      </c>
      <c r="AS106" t="str">
        <f t="shared" si="258"/>
        <v>91 Elementary trades and related occupations</v>
      </c>
      <c r="AT106" s="18">
        <f t="shared" si="230"/>
        <v>6.4856979548926441</v>
      </c>
      <c r="AU106" s="18">
        <f t="shared" si="230"/>
        <v>-18.577910623073013</v>
      </c>
      <c r="AV106" s="18">
        <f t="shared" si="230"/>
        <v>-0.29926063962382177</v>
      </c>
      <c r="AW106" s="18">
        <f t="shared" si="230"/>
        <v>1.7731312639786445</v>
      </c>
      <c r="AX106" s="18">
        <f t="shared" si="231"/>
        <v>-0.27929411892998468</v>
      </c>
      <c r="AZ106" s="18">
        <f t="shared" si="232"/>
        <v>1.0775913186954034</v>
      </c>
      <c r="BA106" s="18">
        <f t="shared" si="233"/>
        <v>2.7365148313757359</v>
      </c>
      <c r="BB106" s="18">
        <f t="shared" si="234"/>
        <v>3.4930573443952895</v>
      </c>
      <c r="BD106" t="str">
        <f t="shared" si="259"/>
        <v>91 Elementary trades and related occupations</v>
      </c>
      <c r="BE106" s="18">
        <f t="shared" si="235"/>
        <v>-2.2508943238608414</v>
      </c>
      <c r="BF106" s="18">
        <f t="shared" si="235"/>
        <v>-17.453122648166321</v>
      </c>
      <c r="BG106" s="18">
        <f t="shared" si="235"/>
        <v>-3.2029979256682606</v>
      </c>
      <c r="BH106" s="18">
        <f t="shared" si="235"/>
        <v>0.1052680097509251</v>
      </c>
      <c r="BI106" s="18">
        <f t="shared" si="236"/>
        <v>-2.1273788543669236</v>
      </c>
      <c r="BK106" s="18">
        <f t="shared" si="237"/>
        <v>-1.0098632777494232</v>
      </c>
      <c r="BL106" s="18">
        <f t="shared" si="238"/>
        <v>1.8317508363262958</v>
      </c>
      <c r="BM106" s="18">
        <f t="shared" si="239"/>
        <v>1.0621078109470883</v>
      </c>
      <c r="BO106" t="str">
        <f t="shared" si="260"/>
        <v>91 Elementary trades and related occupations</v>
      </c>
      <c r="BP106" s="18">
        <f t="shared" si="240"/>
        <v>-4.1377132323375365</v>
      </c>
      <c r="BQ106" s="18">
        <f t="shared" si="240"/>
        <v>-16.857955933570135</v>
      </c>
      <c r="BR106" s="18">
        <f t="shared" si="240"/>
        <v>-3.8008603282065567</v>
      </c>
      <c r="BS106" s="18">
        <f t="shared" si="240"/>
        <v>-0.85628004329180163</v>
      </c>
      <c r="BT106" s="18">
        <f t="shared" si="241"/>
        <v>-2.8605710436920617</v>
      </c>
      <c r="BV106" s="18">
        <f t="shared" si="242"/>
        <v>-1.8476875378991786</v>
      </c>
      <c r="BW106" s="18">
        <f t="shared" si="243"/>
        <v>1.7933509361034883</v>
      </c>
      <c r="BX106" s="18">
        <f t="shared" si="244"/>
        <v>0.39879920075573949</v>
      </c>
      <c r="BZ106" t="str">
        <f t="shared" si="261"/>
        <v>91 Elementary trades and related occupations</v>
      </c>
      <c r="CA106" s="18">
        <f t="shared" si="245"/>
        <v>-1.614584162423871</v>
      </c>
      <c r="CB106" s="18">
        <f t="shared" si="245"/>
        <v>-15.990806701591376</v>
      </c>
      <c r="CC106" s="18">
        <f t="shared" si="245"/>
        <v>-5.9302460364642373</v>
      </c>
      <c r="CD106" s="18">
        <f t="shared" si="245"/>
        <v>-1.8873962084268725</v>
      </c>
      <c r="CE106" s="18">
        <f t="shared" si="246"/>
        <v>-4.1037654839007454</v>
      </c>
      <c r="CG106" s="18">
        <f t="shared" si="247"/>
        <v>-3.2539586239092588</v>
      </c>
      <c r="CH106" s="18">
        <f t="shared" si="248"/>
        <v>1.7159557314902596</v>
      </c>
      <c r="CI106" s="18">
        <f t="shared" si="249"/>
        <v>-0.7031400271476751</v>
      </c>
      <c r="CK106" t="str">
        <f t="shared" si="262"/>
        <v>91 Elementary trades and related occupations</v>
      </c>
      <c r="CL106" s="18">
        <f t="shared" si="250"/>
        <v>-5.0976791931940717</v>
      </c>
      <c r="CM106" s="18">
        <f t="shared" si="250"/>
        <v>-13.1886797724862</v>
      </c>
      <c r="CN106" s="18">
        <f t="shared" si="250"/>
        <v>-4.1365747166634765</v>
      </c>
      <c r="CO106" s="18">
        <f t="shared" si="250"/>
        <v>-2.8293840551803173</v>
      </c>
      <c r="CP106" s="18">
        <f t="shared" si="251"/>
        <v>-3.9191327596643122</v>
      </c>
      <c r="CR106" s="18">
        <f t="shared" si="252"/>
        <v>-3.2670829019396774</v>
      </c>
      <c r="CS106" s="18">
        <f t="shared" si="253"/>
        <v>1.318845498087251</v>
      </c>
      <c r="CT106" s="18">
        <f t="shared" si="254"/>
        <v>-1.2761144629820587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4.1988957894458112</v>
      </c>
      <c r="C107" s="18">
        <f t="shared" si="210"/>
        <v>-9.3735386578339348</v>
      </c>
      <c r="D107" s="18">
        <f t="shared" si="210"/>
        <v>6.3728702144135951</v>
      </c>
      <c r="E107" s="18">
        <f t="shared" si="210"/>
        <v>3.2254268743090009</v>
      </c>
      <c r="F107" s="18">
        <f t="shared" si="211"/>
        <v>3.3545898599015356</v>
      </c>
      <c r="H107" s="18">
        <f t="shared" si="212"/>
        <v>4.2640885133367945</v>
      </c>
      <c r="I107" s="18">
        <f t="shared" si="213"/>
        <v>4.1964299093419477</v>
      </c>
      <c r="J107" s="18">
        <f t="shared" si="214"/>
        <v>6.907369846189737</v>
      </c>
      <c r="L107" t="str">
        <f t="shared" ref="L107" si="263">A107</f>
        <v>92 Elementary administration and service occupations</v>
      </c>
      <c r="M107" s="18">
        <f t="shared" si="215"/>
        <v>6.1342598135830206</v>
      </c>
      <c r="N107" s="18">
        <f t="shared" si="215"/>
        <v>4.9851341376743852</v>
      </c>
      <c r="O107" s="18">
        <f t="shared" si="215"/>
        <v>7.0220312777659721</v>
      </c>
      <c r="P107" s="18">
        <f t="shared" si="215"/>
        <v>4.0027374532852322</v>
      </c>
      <c r="Q107" s="18">
        <f t="shared" si="216"/>
        <v>4.9986804725207223</v>
      </c>
      <c r="S107" s="18">
        <f t="shared" si="217"/>
        <v>4.9995836236554236</v>
      </c>
      <c r="T107" s="18">
        <f t="shared" si="218"/>
        <v>4.4905069843171441</v>
      </c>
      <c r="U107" s="18">
        <f t="shared" si="219"/>
        <v>7.6262955072667893</v>
      </c>
      <c r="W107" t="str">
        <f t="shared" ref="W107" si="264">A107</f>
        <v>92 Elementary administration and service occupations</v>
      </c>
      <c r="X107" s="18">
        <f t="shared" si="220"/>
        <v>6.3250132082549149</v>
      </c>
      <c r="Y107" s="18">
        <f t="shared" si="220"/>
        <v>-4.7556739213031722</v>
      </c>
      <c r="Z107" s="18">
        <f t="shared" si="220"/>
        <v>5.5365452014753513</v>
      </c>
      <c r="AA107" s="18">
        <f t="shared" si="220"/>
        <v>3.4537459931236691</v>
      </c>
      <c r="AB107" s="18">
        <f t="shared" si="221"/>
        <v>3.5636218937647346</v>
      </c>
      <c r="AD107" s="18">
        <f t="shared" si="222"/>
        <v>4.1434046748840991</v>
      </c>
      <c r="AE107" s="18">
        <f t="shared" si="223"/>
        <v>4.3820773256935563</v>
      </c>
      <c r="AF107" s="18">
        <f t="shared" si="224"/>
        <v>6.9541136090786937</v>
      </c>
      <c r="AH107" t="str">
        <f t="shared" ref="AH107" si="265">L107</f>
        <v>92 Elementary administration and service occupations</v>
      </c>
      <c r="AI107" s="18">
        <f t="shared" si="225"/>
        <v>7.1396144177750198</v>
      </c>
      <c r="AJ107" s="18">
        <f t="shared" si="225"/>
        <v>-5.5829248448005515</v>
      </c>
      <c r="AK107" s="18">
        <f t="shared" si="225"/>
        <v>5.1503950368255058</v>
      </c>
      <c r="AL107" s="18">
        <f t="shared" si="225"/>
        <v>3.6122511317753458</v>
      </c>
      <c r="AM107" s="18">
        <f t="shared" si="226"/>
        <v>3.4876467156524926</v>
      </c>
      <c r="AO107" s="18">
        <f t="shared" si="227"/>
        <v>4.1224493703984288</v>
      </c>
      <c r="AP107" s="18">
        <f t="shared" si="228"/>
        <v>4.1937007005502291</v>
      </c>
      <c r="AQ107" s="18">
        <f t="shared" si="229"/>
        <v>6.8059765618315282</v>
      </c>
      <c r="AS107" t="str">
        <f t="shared" ref="AS107" si="266">W107</f>
        <v>92 Elementary administration and service occupations</v>
      </c>
      <c r="AT107" s="18">
        <f t="shared" si="230"/>
        <v>5.4530727801933132</v>
      </c>
      <c r="AU107" s="18">
        <f t="shared" si="230"/>
        <v>-0.32091401592010405</v>
      </c>
      <c r="AV107" s="18">
        <f t="shared" si="230"/>
        <v>4.8489071623615265</v>
      </c>
      <c r="AW107" s="18">
        <f t="shared" si="230"/>
        <v>3.4759200645176458</v>
      </c>
      <c r="AX107" s="18">
        <f t="shared" si="231"/>
        <v>3.6605561762292682</v>
      </c>
      <c r="AZ107" s="18">
        <f t="shared" si="232"/>
        <v>3.9315730318025821</v>
      </c>
      <c r="BA107" s="18">
        <f t="shared" si="233"/>
        <v>4.1346906868070521</v>
      </c>
      <c r="BB107" s="18">
        <f t="shared" si="234"/>
        <v>6.6304454591291861</v>
      </c>
      <c r="BD107" t="str">
        <f t="shared" ref="BD107" si="267">AH107</f>
        <v>92 Elementary administration and service occupations</v>
      </c>
      <c r="BE107" s="18">
        <f t="shared" si="235"/>
        <v>-0.58941618461066936</v>
      </c>
      <c r="BF107" s="18">
        <f t="shared" si="235"/>
        <v>-5.1180832924366593</v>
      </c>
      <c r="BG107" s="18">
        <f t="shared" si="235"/>
        <v>4.2897511890904738E-3</v>
      </c>
      <c r="BH107" s="18">
        <f t="shared" si="235"/>
        <v>0.20231589216839208</v>
      </c>
      <c r="BI107" s="18">
        <f t="shared" si="236"/>
        <v>-0.20049508753218204</v>
      </c>
      <c r="BK107" s="18">
        <f t="shared" si="237"/>
        <v>0.13626364717531647</v>
      </c>
      <c r="BL107" s="18">
        <f t="shared" si="238"/>
        <v>2.717358669791814</v>
      </c>
      <c r="BM107" s="18">
        <f t="shared" si="239"/>
        <v>2.8112729773303036</v>
      </c>
      <c r="BO107" t="str">
        <f t="shared" ref="BO107" si="268">AS107</f>
        <v>92 Elementary administration and service occupations</v>
      </c>
      <c r="BP107" s="18">
        <f t="shared" si="240"/>
        <v>0.53914235104715047</v>
      </c>
      <c r="BQ107" s="18">
        <f t="shared" si="240"/>
        <v>-15.461253240011953</v>
      </c>
      <c r="BR107" s="18">
        <f t="shared" si="240"/>
        <v>1.7589115977161063</v>
      </c>
      <c r="BS107" s="18">
        <f t="shared" si="240"/>
        <v>-0.94609229837041564</v>
      </c>
      <c r="BT107" s="18">
        <f t="shared" si="241"/>
        <v>-1.0929752959461525</v>
      </c>
      <c r="BV107" s="18">
        <f t="shared" si="242"/>
        <v>-5.2509737381201127E-2</v>
      </c>
      <c r="BW107" s="18">
        <f t="shared" si="243"/>
        <v>2.7201414729661089</v>
      </c>
      <c r="BX107" s="18">
        <f t="shared" si="244"/>
        <v>2.6841224951752674</v>
      </c>
      <c r="BZ107" t="str">
        <f t="shared" ref="BZ107" si="269">BD107</f>
        <v>92 Elementary administration and service occupations</v>
      </c>
      <c r="CA107" s="18">
        <f t="shared" si="245"/>
        <v>1.0692777031888312</v>
      </c>
      <c r="CB107" s="18">
        <f t="shared" si="245"/>
        <v>-13.050502425695454</v>
      </c>
      <c r="CC107" s="18">
        <f t="shared" si="245"/>
        <v>-1.5686589997564115</v>
      </c>
      <c r="CD107" s="18">
        <f t="shared" si="245"/>
        <v>-4.8259042533714265</v>
      </c>
      <c r="CE107" s="18">
        <f t="shared" si="246"/>
        <v>-4.3615332706818837</v>
      </c>
      <c r="CG107" s="18">
        <f t="shared" si="247"/>
        <v>-3.752311817683629</v>
      </c>
      <c r="CH107" s="18">
        <f t="shared" si="248"/>
        <v>1.9928067599578547</v>
      </c>
      <c r="CI107" s="18">
        <f t="shared" si="249"/>
        <v>-0.64211150335731215</v>
      </c>
      <c r="CK107" t="str">
        <f t="shared" ref="CK107" si="270">BO107</f>
        <v>92 Elementary administration and service occupations</v>
      </c>
      <c r="CL107" s="18">
        <f t="shared" si="250"/>
        <v>-8.3717464144531295</v>
      </c>
      <c r="CM107" s="18">
        <f t="shared" si="250"/>
        <v>-3.4155547707212852</v>
      </c>
      <c r="CN107" s="18">
        <f t="shared" si="250"/>
        <v>-3.2586767300375463</v>
      </c>
      <c r="CO107" s="18">
        <f t="shared" si="250"/>
        <v>-1.477523478329601</v>
      </c>
      <c r="CP107" s="18">
        <f t="shared" si="251"/>
        <v>-2.1591917454182763</v>
      </c>
      <c r="CR107" s="18">
        <f t="shared" si="252"/>
        <v>-2.0748554744397407</v>
      </c>
      <c r="CS107" s="18">
        <f t="shared" si="253"/>
        <v>1.3072634148757478</v>
      </c>
      <c r="CT107" s="18">
        <f t="shared" si="254"/>
        <v>-0.37471818545311564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2.2311840346820544</v>
      </c>
      <c r="C109" s="26">
        <f>IF(AND(D$6-C$6 &lt;&gt; 0,C35&lt;&gt;0,D35&lt;&gt;0),(EXP(LN(D35/C35)/(D$6-C$6))-1)*100,0)</f>
        <v>12.679292792670438</v>
      </c>
      <c r="D109" s="26">
        <f>IF(AND(E$6-D$6 &lt;&gt; 0,D35&lt;&gt;0,E35&lt;&gt;0),(EXP(LN(E35/D35)/(E$6-D$6))-1)*100,0)</f>
        <v>3.9049047859077479</v>
      </c>
      <c r="E109" s="26">
        <f>IF(AND(F$6-E$6 &lt;&gt; 0,E35&lt;&gt;0,F35&lt;&gt;0),(EXP(LN(F35/E35)/(F$6-E$6))-1)*100,0)</f>
        <v>2.6618807122474664</v>
      </c>
      <c r="F109" s="26">
        <f>IF(AND(F$6-C$6 &lt;&gt; 0,C35&lt;&gt;0,F35&lt;&gt;0),(EXP(LN(F35/C35)/(F$6-C$6))-1)*100,0)</f>
        <v>3.6501135703859822</v>
      </c>
      <c r="H109" s="26">
        <f t="shared" ref="H109" si="271">IF($F$6-$D$6 &lt;&gt; 0,(EXP(LN(1+(H72/100))/($F$6-$D$6))-1)*100,0)</f>
        <v>3.0745609552287112</v>
      </c>
      <c r="I109" s="26">
        <f t="shared" ref="I109" si="272">IF(D35&gt;0,((1+(I35/D35))^(1/($F$6-$D$6))-1)*100,0)</f>
        <v>3.3514694754096963</v>
      </c>
      <c r="J109" s="26">
        <f t="shared" ref="J109" si="273">IF($F$6-$D$6 &lt;&gt; 0,(EXP(LN(1+(J72/100))/($F$6-$D$6))-1)*100,0)</f>
        <v>5.4435183252902641</v>
      </c>
      <c r="L109" s="24" t="str">
        <f>L35</f>
        <v>All occupations</v>
      </c>
      <c r="M109" s="26">
        <f>IF(AND(N$6-M$6 &lt;&gt; 0,M35&lt;&gt;0,N35&lt;&gt;0),(EXP(LN(N35/M35)/(N$6-M$6))-1)*100,0)</f>
        <v>2.7343206689381061</v>
      </c>
      <c r="N109" s="26">
        <f>IF(AND(O$6-N$6 &lt;&gt; 0,N35&lt;&gt;0,O35&lt;&gt;0),(EXP(LN(O35/N35)/(O$6-N$6))-1)*100,0)</f>
        <v>11.72698700644521</v>
      </c>
      <c r="O109" s="26">
        <f>IF(AND(P$6-O$6 &lt;&gt; 0,O35&lt;&gt;0,P35&lt;&gt;0),(EXP(LN(P35/O35)/(P$6-O$6))-1)*100,0)</f>
        <v>3.8178757324565993</v>
      </c>
      <c r="P109" s="26">
        <f>IF(AND(Q$6-P$6 &lt;&gt; 0,P35&lt;&gt;0,Q35&lt;&gt;0),(EXP(LN(Q35/P35)/(Q$6-P$6))-1)*100,0)</f>
        <v>2.8449624896361048</v>
      </c>
      <c r="Q109" s="26">
        <f>IF(AND(Q$6-N$6 &lt;&gt; 0,N35&lt;&gt;0,Q35&lt;&gt;0),(EXP(LN(Q35/N35)/(Q$6-N$6))-1)*100,0)</f>
        <v>3.6834199441750037</v>
      </c>
      <c r="S109" s="26">
        <f t="shared" ref="S109" si="274">IF($F$6-$D$6 &lt;&gt; 0,(EXP(LN(1+(S72/100))/($F$6-$D$6))-1)*100,0)</f>
        <v>3.1682496049752595</v>
      </c>
      <c r="T109" s="26">
        <f t="shared" ref="T109" si="275">IF(O35&gt;0,((1+(T35/O35))^(1/($F$6-$D$6))-1)*100,0)</f>
        <v>3.5283859014087815</v>
      </c>
      <c r="U109" s="26">
        <f t="shared" ref="U109" si="276">IF($F$6-$D$6 &lt;&gt; 0,(EXP(LN(1+(U72/100))/($F$6-$D$6))-1)*100,0)</f>
        <v>5.6446547151248527</v>
      </c>
      <c r="W109" s="24" t="str">
        <f>W35</f>
        <v>All occupations</v>
      </c>
      <c r="X109" s="26">
        <f>IF(AND(Y$6-X$6 &lt;&gt; 0,X35&lt;&gt;0,Y35&lt;&gt;0),(EXP(LN(Y35/X35)/(Y$6-X$6))-1)*100,0)</f>
        <v>3.6392702161660795</v>
      </c>
      <c r="Y109" s="26">
        <f>IF(AND(Z$6-Y$6 &lt;&gt; 0,Y35&lt;&gt;0,Z35&lt;&gt;0),(EXP(LN(Z35/Y35)/(Z$6-Y$6))-1)*100,0)</f>
        <v>-0.40045532842708509</v>
      </c>
      <c r="Z109" s="26">
        <f>IF(AND(AA$6-Z$6 &lt;&gt; 0,Z35&lt;&gt;0,AA35&lt;&gt;0),(EXP(LN(AA35/Z35)/(AA$6-Z$6))-1)*100,0)</f>
        <v>2.2886903503425815</v>
      </c>
      <c r="AA109" s="26">
        <f>IF(AND(AB$6-AA$6 &lt;&gt; 0,AA35&lt;&gt;0,AB35&lt;&gt;0),(EXP(LN(AB35/AA35)/(AB$6-AA$6))-1)*100,0)</f>
        <v>2.1425496500604879</v>
      </c>
      <c r="AB109" s="26">
        <f>IF(AND(AB$6-Y$6 &lt;&gt; 0,Y35&lt;&gt;0,AB35&lt;&gt;0),(EXP(LN(AB35/Y35)/(AB$6-Y$6))-1)*100,0)</f>
        <v>2.027301263091541</v>
      </c>
      <c r="AD109" s="26">
        <f t="shared" ref="AD109" si="277">IF($F$6-$D$6 &lt;&gt; 0,(EXP(LN(1+(AD72/100))/($F$6-$D$6))-1)*100,0)</f>
        <v>2.1912400029189039</v>
      </c>
      <c r="AE109" s="26">
        <f t="shared" ref="AE109" si="278">IF(Z35&gt;0,((1+(AE35/Z35))^(1/($F$6-$D$6))-1)*100,0)</f>
        <v>3.3743556710637224</v>
      </c>
      <c r="AF109" s="26">
        <f t="shared" ref="AF109" si="279">IF($F$6-$D$6 &lt;&gt; 0,(EXP(LN(1+(AF72/100))/($F$6-$D$6))-1)*100,0)</f>
        <v>4.8310723018513135</v>
      </c>
      <c r="AH109" s="24" t="str">
        <f>AH35</f>
        <v>All occupations</v>
      </c>
      <c r="AI109" s="26">
        <f>IF(AND(AJ$6-AI$6 &lt;&gt; 0,AI35&lt;&gt;0,AJ35&lt;&gt;0),(EXP(LN(AJ35/AI35)/(AJ$6-AI$6))-1)*100,0)</f>
        <v>0.44884072190971569</v>
      </c>
      <c r="AJ109" s="26">
        <f>IF(AND(AK$6-AJ$6 &lt;&gt; 0,AJ35&lt;&gt;0,AK35&lt;&gt;0),(EXP(LN(AK35/AJ35)/(AK$6-AJ$6))-1)*100,0)</f>
        <v>-2.6063270277187467</v>
      </c>
      <c r="AK109" s="26">
        <f>IF(AND(AL$6-AK$6 &lt;&gt; 0,AK35&lt;&gt;0,AL35&lt;&gt;0),(EXP(LN(AL35/AK35)/(AL$6-AK$6))-1)*100,0)</f>
        <v>0.68953582931046142</v>
      </c>
      <c r="AL109" s="26">
        <f>IF(AND(AM$6-AL$6 &lt;&gt; 0,AL35&lt;&gt;0,AM35&lt;&gt;0),(EXP(LN(AM35/AL35)/(AM$6-AL$6))-1)*100,0)</f>
        <v>1.5045252656359587</v>
      </c>
      <c r="AM109" s="26">
        <f>IF(AND(AM$6-AJ$6 &lt;&gt; 0,AJ35&lt;&gt;0,AM35&lt;&gt;0),(EXP(LN(AM35/AJ35)/(AM$6-AJ$6))-1)*100,0)</f>
        <v>0.98785670349563759</v>
      </c>
      <c r="AO109" s="26">
        <f t="shared" ref="AO109" si="280">IF($F$6-$D$6 &lt;&gt; 0,(EXP(LN(1+(AO72/100))/($F$6-$D$6))-1)*100,0)</f>
        <v>1.2321317898598361</v>
      </c>
      <c r="AP109" s="26">
        <f t="shared" ref="AP109" si="281">IF(AK35&gt;0,((1+(AP35/AK35))^(1/($F$6-$D$6))-1)*100,0)</f>
        <v>3.0828558136084538</v>
      </c>
      <c r="AQ109" s="26">
        <f t="shared" ref="AQ109" si="282">IF($F$6-$D$6 &lt;&gt; 0,(EXP(LN(1+(AQ72/100))/($F$6-$D$6))-1)*100,0)</f>
        <v>3.9131536899223551</v>
      </c>
      <c r="AS109" s="24" t="str">
        <f>AS35</f>
        <v>All occupations</v>
      </c>
      <c r="AT109" s="26">
        <f>IF(AND(AU$6-AT$6 &lt;&gt; 0,AT35&lt;&gt;0,AU35&lt;&gt;0),(EXP(LN(AU35/AT35)/(AU$6-AT$6))-1)*100,0)</f>
        <v>3.7891193454524741</v>
      </c>
      <c r="AU109" s="26">
        <f>IF(AND(AV$6-AU$6 &lt;&gt; 0,AU35&lt;&gt;0,AV35&lt;&gt;0),(EXP(LN(AV35/AU35)/(AV$6-AU$6))-1)*100,0)</f>
        <v>-0.57944152672982918</v>
      </c>
      <c r="AV109" s="26">
        <f>IF(AND(AW$6-AV$6 &lt;&gt; 0,AV35&lt;&gt;0,AW35&lt;&gt;0),(EXP(LN(AW35/AV35)/(AW$6-AV$6))-1)*100,0)</f>
        <v>1.5232382876743777</v>
      </c>
      <c r="AW109" s="26">
        <f>IF(AND(AX$6-AW$6 &lt;&gt; 0,AW35&lt;&gt;0,AX35&lt;&gt;0),(EXP(LN(AX35/AW35)/(AX$6-AW$6))-1)*100,0)</f>
        <v>2.0621794899636781</v>
      </c>
      <c r="AX109" s="26">
        <f>IF(AND(AX$6-AU$6 &lt;&gt; 0,AU35&lt;&gt;0,AX35&lt;&gt;0),(EXP(LN(AX35/AU35)/(AX$6-AU$6))-1)*100,0)</f>
        <v>1.7265915275894494</v>
      </c>
      <c r="AZ109" s="26">
        <f t="shared" ref="AZ109" si="283">IF($F$6-$D$6 &lt;&gt; 0,(EXP(LN(1+(AZ72/100))/($F$6-$D$6))-1)*100,0)</f>
        <v>1.8822152817423943</v>
      </c>
      <c r="BA109" s="26">
        <f t="shared" ref="BA109" si="284">IF(AV35&gt;0,((1+(BA35/AV35))^(1/($F$6-$D$6))-1)*100,0)</f>
        <v>3.1110217682318142</v>
      </c>
      <c r="BB109" s="26">
        <f t="shared" ref="BB109" si="285">IF($F$6-$D$6 &lt;&gt; 0,(EXP(LN(1+(BB72/100))/($F$6-$D$6))-1)*100,0)</f>
        <v>4.3941712954806089</v>
      </c>
      <c r="BD109" s="24" t="str">
        <f>BD35</f>
        <v>All occupations</v>
      </c>
      <c r="BE109" s="26">
        <f>IF(AND(BF$6-BE$6 &lt;&gt; 0,BE35&lt;&gt;0,BF35&lt;&gt;0),(EXP(LN(BF35/BE35)/(BF$6-BE$6))-1)*100,0)</f>
        <v>0.61532208680907807</v>
      </c>
      <c r="BF109" s="26">
        <f>IF(AND(BG$6-BF$6 &lt;&gt; 0,BF35&lt;&gt;0,BG35&lt;&gt;0),(EXP(LN(BG35/BF35)/(BG$6-BF$6))-1)*100,0)</f>
        <v>-1.1126089804043504</v>
      </c>
      <c r="BG109" s="26">
        <f>IF(AND(BH$6-BG$6 &lt;&gt; 0,BG35&lt;&gt;0,BH35&lt;&gt;0),(EXP(LN(BH35/BG35)/(BH$6-BG$6))-1)*100,0)</f>
        <v>-0.41259224332133027</v>
      </c>
      <c r="BH109" s="26">
        <f>IF(AND(BI$6-BH$6 &lt;&gt; 0,BH35&lt;&gt;0,BI35&lt;&gt;0),(EXP(LN(BI35/BH35)/(BI$6-BH$6))-1)*100,0)</f>
        <v>-5.40152343290079E-2</v>
      </c>
      <c r="BI109" s="26">
        <f>IF(AND(BI$6-BF$6 &lt;&gt; 0,BF35&lt;&gt;0,BI35&lt;&gt;0),(EXP(LN(BI35/BF35)/(BI$6-BF$6))-1)*100,0)</f>
        <v>-0.23262724102067756</v>
      </c>
      <c r="BK109" s="26">
        <f t="shared" ref="BK109" si="286">IF($F$6-$D$6 &lt;&gt; 0,(EXP(LN(1+(BK72/100))/($F$6-$D$6))-1)*100,0)</f>
        <v>-0.17368413064939858</v>
      </c>
      <c r="BL109" s="26">
        <f t="shared" ref="BL109" si="287">IF(BG35&gt;0,((1+(BL35/BG35))^(1/($F$6-$D$6))-1)*100,0)</f>
        <v>2.4794138060226567</v>
      </c>
      <c r="BM109" s="26">
        <f t="shared" ref="BM109" si="288">IF($F$6-$D$6 &lt;&gt; 0,(EXP(LN(1+(BM72/100))/($F$6-$D$6))-1)*100,0)</f>
        <v>2.3566093287439305</v>
      </c>
      <c r="BO109" s="24" t="str">
        <f>BO35</f>
        <v>All occupations</v>
      </c>
      <c r="BP109" s="26">
        <f>IF(AND(BQ$6-BP$6 &lt;&gt; 0,BP35&lt;&gt;0,BQ35&lt;&gt;0),(EXP(LN(BQ35/BP35)/(BQ$6-BP$6))-1)*100,0)</f>
        <v>-0.48210860835179448</v>
      </c>
      <c r="BQ109" s="26">
        <f>IF(AND(BR$6-BQ$6 &lt;&gt; 0,BQ35&lt;&gt;0,BR35&lt;&gt;0),(EXP(LN(BR35/BQ35)/(BR$6-BQ$6))-1)*100,0)</f>
        <v>-9.4781931993962338</v>
      </c>
      <c r="BR109" s="26">
        <f>IF(AND(BS$6-BR$6 &lt;&gt; 0,BR35&lt;&gt;0,BS35&lt;&gt;0),(EXP(LN(BS35/BR35)/(BS$6-BR$6))-1)*100,0)</f>
        <v>-3.3259051859857447E-2</v>
      </c>
      <c r="BS109" s="26">
        <f>IF(AND(BT$6-BS$6 &lt;&gt; 0,BS35&lt;&gt;0,BT35&lt;&gt;0),(EXP(LN(BT35/BS35)/(BT$6-BS$6))-1)*100,0)</f>
        <v>-1.3658356031090668</v>
      </c>
      <c r="BT109" s="26">
        <f>IF(AND(BT$6-BQ$6 &lt;&gt; 0,BQ35&lt;&gt;0,BT35&lt;&gt;0),(EXP(LN(BT35/BQ35)/(BT$6-BQ$6))-1)*100,0)</f>
        <v>-1.4812174877613882</v>
      </c>
      <c r="BV109" s="26">
        <f t="shared" ref="BV109" si="289">IF($F$6-$D$6 &lt;&gt; 0,(EXP(LN(1+(BV72/100))/($F$6-$D$6))-1)*100,0)</f>
        <v>-0.92362892789440432</v>
      </c>
      <c r="BW109" s="26">
        <f t="shared" ref="BW109" si="290">IF(BR35&gt;0,((1+(BW35/BR35))^(1/($F$6-$D$6))-1)*100,0)</f>
        <v>2.3965480551256579</v>
      </c>
      <c r="BX109" s="26">
        <f t="shared" ref="BX109" si="291">IF($F$6-$D$6 &lt;&gt; 0,(EXP(LN(1+(BX72/100))/($F$6-$D$6))-1)*100,0)</f>
        <v>1.7466663957991235</v>
      </c>
      <c r="BZ109" s="24" t="str">
        <f>BZ35</f>
        <v>All occupations</v>
      </c>
      <c r="CA109" s="26">
        <f>IF(AND(CB$6-CA$6 &lt;&gt; 0,CA35&lt;&gt;0,CB35&lt;&gt;0),(EXP(LN(CB35/CA35)/(CB$6-CA$6))-1)*100,0)</f>
        <v>-0.40217239768260971</v>
      </c>
      <c r="CB109" s="26">
        <f>IF(AND(CC$6-CB$6 &lt;&gt; 0,CB35&lt;&gt;0,CC35&lt;&gt;0),(EXP(LN(CC35/CB35)/(CC$6-CB$6))-1)*100,0)</f>
        <v>-7.2575317994054478</v>
      </c>
      <c r="CC109" s="26">
        <f>IF(AND(CD$6-CC$6 &lt;&gt; 0,CC35&lt;&gt;0,CD35&lt;&gt;0),(EXP(LN(CD35/CC35)/(CD$6-CC$6))-1)*100,0)</f>
        <v>-3.0927631072405259</v>
      </c>
      <c r="CD109" s="26">
        <f>IF(AND(CE$6-CD$6 &lt;&gt; 0,CD35&lt;&gt;0,CE35&lt;&gt;0),(EXP(LN(CE35/CD35)/(CE$6-CD$6))-1)*100,0)</f>
        <v>-4.4117917236848765</v>
      </c>
      <c r="CE109" s="26">
        <f>IF(AND(CE$6-CB$6 &lt;&gt; 0,CB35&lt;&gt;0,CE35&lt;&gt;0),(EXP(LN(CE35/CB35)/(CE$6-CB$6))-1)*100,0)</f>
        <v>-4.1826992632233662</v>
      </c>
      <c r="CG109" s="26">
        <f t="shared" ref="CG109" si="292">IF($F$6-$D$6 &lt;&gt; 0,(EXP(LN(1+(CG72/100))/($F$6-$D$6))-1)*100,0)</f>
        <v>-3.9741225301836214</v>
      </c>
      <c r="CH109" s="26">
        <f t="shared" ref="CH109" si="293">IF(CC35&gt;0,((1+(CH35/CC35))^(1/($F$6-$D$6))-1)*100,0)</f>
        <v>1.8536921701044484</v>
      </c>
      <c r="CI109" s="26">
        <f t="shared" ref="CI109" si="294">IF($F$6-$D$6 &lt;&gt; 0,(EXP(LN(1+(CI72/100))/($F$6-$D$6))-1)*100,0)</f>
        <v>-0.98908236940171701</v>
      </c>
      <c r="CK109" s="24" t="str">
        <f>CK35</f>
        <v>All occupations</v>
      </c>
      <c r="CL109" s="26">
        <f>IF(AND(CM$6-CL$6 &lt;&gt; 0,CL35&lt;&gt;0,CM35&lt;&gt;0),(EXP(LN(CM35/CL35)/(CM$6-CL$6))-1)*100,0)</f>
        <v>-5.706941688085621</v>
      </c>
      <c r="CM109" s="26">
        <f>IF(AND(CN$6-CM$6 &lt;&gt; 0,CM35&lt;&gt;0,CN35&lt;&gt;0),(EXP(LN(CN35/CM35)/(CN$6-CM$6))-1)*100,0)</f>
        <v>1.038846861843834</v>
      </c>
      <c r="CN109" s="26">
        <f>IF(AND(CO$6-CN$6 &lt;&gt; 0,CN35&lt;&gt;0,CO35&lt;&gt;0),(EXP(LN(CO35/CN35)/(CO$6-CN$6))-1)*100,0)</f>
        <v>-2.7086469731036455</v>
      </c>
      <c r="CO109" s="26">
        <f>IF(AND(CP$6-CO$6 &lt;&gt; 0,CO35&lt;&gt;0,CP35&lt;&gt;0),(EXP(LN(CP35/CO35)/(CP$6-CO$6))-1)*100,0)</f>
        <v>-1.3321319801028353</v>
      </c>
      <c r="CP109" s="26">
        <f>IF(AND(CP$6-CM$6 &lt;&gt; 0,CM35&lt;&gt;0,CP35&lt;&gt;0),(EXP(LN(CP35/CM35)/(CP$6-CM$6))-1)*100,0)</f>
        <v>-1.6184716657660525</v>
      </c>
      <c r="CR109" s="26">
        <f t="shared" ref="CR109" si="295">IF($F$6-$D$6 &lt;&gt; 0,(EXP(LN(1+(CR72/100))/($F$6-$D$6))-1)*100,0)</f>
        <v>-1.7931207547655981</v>
      </c>
      <c r="CS109" s="26">
        <f t="shared" ref="CS109" si="296">IF(CN35&gt;0,((1+(CS35/CN35))^(1/($F$6-$D$6))-1)*100,0)</f>
        <v>1.5845319633244204</v>
      </c>
      <c r="CT109" s="26">
        <f t="shared" ref="CT109" si="297">IF($F$6-$D$6 &lt;&gt; 0,(EXP(LN(1+(CT72/100))/($F$6-$D$6))-1)*100,0)</f>
        <v>0.18587308856941043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Cumbria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Cumbria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Cumbria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Cumbria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Cumbria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Cumbria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Cumbria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Cumbria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Cumbria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3.1058804145234403E-2</v>
      </c>
      <c r="C119" s="27">
        <f t="shared" si="299"/>
        <v>4.2957975238253648E-2</v>
      </c>
      <c r="D119" s="27">
        <f t="shared" si="299"/>
        <v>1.4871661133605496E-2</v>
      </c>
      <c r="E119" s="27">
        <f t="shared" si="299"/>
        <v>6.622015977571391E-2</v>
      </c>
      <c r="F119" s="27">
        <f t="shared" ref="F119:F144" si="300">F8-D8</f>
        <v>8.1091820909319406E-2</v>
      </c>
      <c r="L119" t="str">
        <f>A119</f>
        <v>11 Corporate managers and directors</v>
      </c>
      <c r="M119" s="27">
        <f t="shared" ref="M119:P144" si="301">N8-M8</f>
        <v>0.32538863116977335</v>
      </c>
      <c r="N119" s="27">
        <f t="shared" si="301"/>
        <v>0.18583988309113542</v>
      </c>
      <c r="O119" s="27">
        <f t="shared" si="301"/>
        <v>0.11618933382364705</v>
      </c>
      <c r="P119" s="27">
        <f t="shared" si="301"/>
        <v>0.52756289588549188</v>
      </c>
      <c r="Q119" s="27">
        <f t="shared" ref="Q119:Q144" si="302">Q8-O8</f>
        <v>0.64375222970913892</v>
      </c>
      <c r="W119" t="str">
        <f>A119</f>
        <v>11 Corporate managers and directors</v>
      </c>
      <c r="X119" s="27">
        <f t="shared" ref="X119:AA144" si="303">Y8-X8</f>
        <v>1.0300990985585274</v>
      </c>
      <c r="Y119" s="27">
        <f t="shared" si="303"/>
        <v>-2.5873650432002293E-2</v>
      </c>
      <c r="Z119" s="27">
        <f t="shared" si="303"/>
        <v>-1.0400966159909153E-2</v>
      </c>
      <c r="AA119" s="27">
        <f t="shared" si="303"/>
        <v>1.0402491649539867</v>
      </c>
      <c r="AB119" s="27">
        <f t="shared" ref="AB119:AB144" si="304">AB8-Z8</f>
        <v>1.0298481987940775</v>
      </c>
      <c r="AH119" t="str">
        <f>L119</f>
        <v>11 Corporate managers and directors</v>
      </c>
      <c r="AI119" s="27">
        <f t="shared" ref="AI119:AL144" si="305">AJ8-AI8</f>
        <v>0.16330631008315843</v>
      </c>
      <c r="AJ119" s="27">
        <f t="shared" si="305"/>
        <v>9.3741501573961772E-3</v>
      </c>
      <c r="AK119" s="27">
        <f t="shared" si="305"/>
        <v>-5.4141426043213259E-2</v>
      </c>
      <c r="AL119" s="27">
        <f t="shared" si="305"/>
        <v>0.12149494039747843</v>
      </c>
      <c r="AM119" s="27">
        <f t="shared" ref="AM119:AM144" si="306">AM8-AK8</f>
        <v>6.7353514354265176E-2</v>
      </c>
      <c r="AS119" t="str">
        <f>W119</f>
        <v>11 Corporate managers and directors</v>
      </c>
      <c r="AT119" s="27">
        <f t="shared" ref="AT119:AW144" si="307">AU8-AT8</f>
        <v>0.27143466861284082</v>
      </c>
      <c r="AU119" s="27">
        <f t="shared" si="307"/>
        <v>3.3251966379782116E-2</v>
      </c>
      <c r="AV119" s="27">
        <f t="shared" si="307"/>
        <v>-0.10289212837942041</v>
      </c>
      <c r="AW119" s="27">
        <f t="shared" si="307"/>
        <v>0.24371022774090423</v>
      </c>
      <c r="AX119" s="27">
        <f t="shared" ref="AX119:AX144" si="308">AX8-AV8</f>
        <v>0.14081809936148382</v>
      </c>
      <c r="BD119" t="str">
        <f>AH119</f>
        <v>11 Corporate managers and directors</v>
      </c>
      <c r="BE119" s="27">
        <f t="shared" ref="BE119:BH144" si="309">BF8-BE8</f>
        <v>0.28337602107249493</v>
      </c>
      <c r="BF119" s="27">
        <f t="shared" si="309"/>
        <v>9.5283713597711817E-2</v>
      </c>
      <c r="BG119" s="27">
        <f t="shared" si="309"/>
        <v>-0.51773196588528858</v>
      </c>
      <c r="BH119" s="27">
        <f t="shared" si="309"/>
        <v>-5.8013732530657336E-2</v>
      </c>
      <c r="BI119" s="27">
        <f t="shared" ref="BI119:BI144" si="310">BI8-BG8</f>
        <v>-0.57574569841594592</v>
      </c>
      <c r="BO119" t="str">
        <f>AS119</f>
        <v>11 Corporate managers and directors</v>
      </c>
      <c r="BP119" s="27">
        <f t="shared" ref="BP119:BS144" si="311">BQ8-BP8</f>
        <v>8.1870067963536464E-2</v>
      </c>
      <c r="BQ119" s="27">
        <f t="shared" si="311"/>
        <v>-7.012826700328878E-2</v>
      </c>
      <c r="BR119" s="27">
        <f t="shared" si="311"/>
        <v>-0.43443201304718615</v>
      </c>
      <c r="BS119" s="27">
        <f t="shared" si="311"/>
        <v>-0.34917874909651814</v>
      </c>
      <c r="BT119" s="27">
        <f t="shared" ref="BT119:BT144" si="312">BT8-BR8</f>
        <v>-0.78361076214370429</v>
      </c>
      <c r="BZ119" t="str">
        <f>BD119</f>
        <v>11 Corporate managers and directors</v>
      </c>
      <c r="CA119" s="68">
        <f t="shared" ref="CA119:CD144" si="313">CB8-CA8</f>
        <v>0.14952990492551987</v>
      </c>
      <c r="CB119" s="68">
        <f t="shared" si="313"/>
        <v>6.6372270723701554E-2</v>
      </c>
      <c r="CC119" s="68">
        <f t="shared" si="313"/>
        <v>-0.32527797318602092</v>
      </c>
      <c r="CD119" s="68">
        <f t="shared" si="313"/>
        <v>-0.30000373672197034</v>
      </c>
      <c r="CE119" s="68">
        <f t="shared" ref="CE119:CE144" si="314">CE8-CC8</f>
        <v>-0.62528170990799126</v>
      </c>
      <c r="CK119" t="str">
        <f>BO119</f>
        <v>11 Corporate managers and directors</v>
      </c>
      <c r="CL119" s="68">
        <f t="shared" ref="CL119:CO144" si="315">CM8-CL8</f>
        <v>-2.6829727458618891E-2</v>
      </c>
      <c r="CM119" s="68">
        <f t="shared" si="315"/>
        <v>5.036731924968918E-2</v>
      </c>
      <c r="CN119" s="68">
        <f t="shared" si="315"/>
        <v>-4.3211760726154791E-2</v>
      </c>
      <c r="CO119" s="68">
        <f t="shared" si="315"/>
        <v>0.10107261157450453</v>
      </c>
      <c r="CP119" s="68">
        <f t="shared" ref="CP119:CP144" si="316">CP8-CN8</f>
        <v>5.7860850848349743E-2</v>
      </c>
    </row>
    <row r="120" spans="1:94" x14ac:dyDescent="0.2">
      <c r="A120" t="str">
        <f t="shared" si="298"/>
        <v>12 Other managers and proprietors</v>
      </c>
      <c r="B120" s="27">
        <f t="shared" si="299"/>
        <v>1.2415403457492147E-2</v>
      </c>
      <c r="C120" s="27">
        <f t="shared" si="299"/>
        <v>1.1000829082127198E-2</v>
      </c>
      <c r="D120" s="27">
        <f t="shared" si="299"/>
        <v>3.9984116626160623E-2</v>
      </c>
      <c r="E120" s="27">
        <f t="shared" si="299"/>
        <v>5.0526455813079019E-2</v>
      </c>
      <c r="F120" s="27">
        <f t="shared" si="300"/>
        <v>9.0510572439239642E-2</v>
      </c>
      <c r="L120" t="str">
        <f t="shared" ref="L120:L143" si="317">A120</f>
        <v>12 Other managers and proprietors</v>
      </c>
      <c r="M120" s="27">
        <f t="shared" si="301"/>
        <v>7.9837468910076703E-2</v>
      </c>
      <c r="N120" s="27">
        <f t="shared" si="301"/>
        <v>0.1106385084262117</v>
      </c>
      <c r="O120" s="27">
        <f t="shared" si="301"/>
        <v>0.33804550909848208</v>
      </c>
      <c r="P120" s="27">
        <f t="shared" si="301"/>
        <v>0.48425938472192431</v>
      </c>
      <c r="Q120" s="27">
        <f t="shared" si="302"/>
        <v>0.82230489382040639</v>
      </c>
      <c r="W120" t="str">
        <f t="shared" ref="W120:W143" si="318">A120</f>
        <v>12 Other managers and proprietors</v>
      </c>
      <c r="X120" s="27">
        <f t="shared" si="303"/>
        <v>0.26244283743995078</v>
      </c>
      <c r="Y120" s="27">
        <f t="shared" si="303"/>
        <v>8.805542093380847E-2</v>
      </c>
      <c r="Z120" s="27">
        <f t="shared" si="303"/>
        <v>0.71724463344299072</v>
      </c>
      <c r="AA120" s="27">
        <f t="shared" si="303"/>
        <v>1.0711946502122403</v>
      </c>
      <c r="AB120" s="27">
        <f t="shared" si="304"/>
        <v>1.788439283655231</v>
      </c>
      <c r="AH120" t="str">
        <f t="shared" ref="AH120:AH143" si="319">L120</f>
        <v>12 Other managers and proprietors</v>
      </c>
      <c r="AI120" s="27">
        <f t="shared" si="305"/>
        <v>4.0720190757284946E-2</v>
      </c>
      <c r="AJ120" s="27">
        <f t="shared" si="305"/>
        <v>7.0386333697539771E-2</v>
      </c>
      <c r="AK120" s="27">
        <f t="shared" si="305"/>
        <v>0.15914562903840113</v>
      </c>
      <c r="AL120" s="27">
        <f t="shared" si="305"/>
        <v>0.25043688608414372</v>
      </c>
      <c r="AM120" s="27">
        <f t="shared" si="306"/>
        <v>0.40958251512254484</v>
      </c>
      <c r="AS120" t="str">
        <f t="shared" ref="AS120:AS143" si="320">W120</f>
        <v>12 Other managers and proprietors</v>
      </c>
      <c r="AT120" s="27">
        <f t="shared" si="307"/>
        <v>7.3306896294503043E-2</v>
      </c>
      <c r="AU120" s="27">
        <f t="shared" si="307"/>
        <v>2.1458434081065847E-2</v>
      </c>
      <c r="AV120" s="27">
        <f t="shared" si="307"/>
        <v>0.18022887847046865</v>
      </c>
      <c r="AW120" s="27">
        <f t="shared" si="307"/>
        <v>0.22147519503413504</v>
      </c>
      <c r="AX120" s="27">
        <f t="shared" si="308"/>
        <v>0.40170407350460369</v>
      </c>
      <c r="BD120" t="str">
        <f t="shared" ref="BD120:BD143" si="321">AH120</f>
        <v>12 Other managers and proprietors</v>
      </c>
      <c r="BE120" s="27">
        <f t="shared" si="309"/>
        <v>-0.15875800765779569</v>
      </c>
      <c r="BF120" s="27">
        <f t="shared" si="309"/>
        <v>0.10085609795488515</v>
      </c>
      <c r="BG120" s="27">
        <f t="shared" si="309"/>
        <v>0.12131898805969277</v>
      </c>
      <c r="BH120" s="27">
        <f t="shared" si="309"/>
        <v>8.922417138212424E-2</v>
      </c>
      <c r="BI120" s="27">
        <f t="shared" si="310"/>
        <v>0.21054315944181701</v>
      </c>
      <c r="BO120" t="str">
        <f t="shared" ref="BO120:BO143" si="322">AS120</f>
        <v>12 Other managers and proprietors</v>
      </c>
      <c r="BP120" s="27">
        <f t="shared" si="311"/>
        <v>-7.5253281971501051E-2</v>
      </c>
      <c r="BQ120" s="27">
        <f t="shared" si="311"/>
        <v>3.3674061064256078E-2</v>
      </c>
      <c r="BR120" s="27">
        <f t="shared" si="311"/>
        <v>0.30219231455651507</v>
      </c>
      <c r="BS120" s="27">
        <f t="shared" si="311"/>
        <v>-0.12325198025156925</v>
      </c>
      <c r="BT120" s="27">
        <f t="shared" si="312"/>
        <v>0.17894033430494583</v>
      </c>
      <c r="BZ120" t="str">
        <f t="shared" ref="BZ120:BZ143" si="323">BD120</f>
        <v>12 Other managers and proprietors</v>
      </c>
      <c r="CA120" s="68">
        <f t="shared" si="313"/>
        <v>-4.7752659434484146E-2</v>
      </c>
      <c r="CB120" s="68">
        <f t="shared" si="313"/>
        <v>7.4403816173223669E-2</v>
      </c>
      <c r="CC120" s="68">
        <f t="shared" si="313"/>
        <v>1.8772688622740619E-2</v>
      </c>
      <c r="CD120" s="68">
        <f t="shared" si="313"/>
        <v>-0.289188245157039</v>
      </c>
      <c r="CE120" s="68">
        <f t="shared" si="314"/>
        <v>-0.27041555653429838</v>
      </c>
      <c r="CK120" t="str">
        <f t="shared" ref="CK120:CK143" si="324">BO120</f>
        <v>12 Other managers and proprietors</v>
      </c>
      <c r="CL120" s="68">
        <f t="shared" si="315"/>
        <v>-0.133029931612409</v>
      </c>
      <c r="CM120" s="68">
        <f t="shared" si="315"/>
        <v>7.4456307288114809E-2</v>
      </c>
      <c r="CN120" s="68">
        <f t="shared" si="315"/>
        <v>0.11650014359217081</v>
      </c>
      <c r="CO120" s="68">
        <f t="shared" si="315"/>
        <v>0.17054001727400614</v>
      </c>
      <c r="CP120" s="68">
        <f t="shared" si="316"/>
        <v>0.28704016086617695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8.5763606372665668E-2</v>
      </c>
      <c r="C121" s="27">
        <f t="shared" si="299"/>
        <v>9.7636301793901148E-2</v>
      </c>
      <c r="D121" s="27">
        <f t="shared" si="299"/>
        <v>0.1307100096562005</v>
      </c>
      <c r="E121" s="27">
        <f t="shared" si="299"/>
        <v>0.22048382144492762</v>
      </c>
      <c r="F121" s="27">
        <f t="shared" si="300"/>
        <v>0.35119383110112812</v>
      </c>
      <c r="L121" t="str">
        <f t="shared" si="317"/>
        <v>21 Science, research, engineering and technology professionals</v>
      </c>
      <c r="M121" s="27">
        <f t="shared" si="301"/>
        <v>0.32691745906984049</v>
      </c>
      <c r="N121" s="27">
        <f t="shared" si="301"/>
        <v>0.32670083370549241</v>
      </c>
      <c r="O121" s="27">
        <f t="shared" si="301"/>
        <v>0.50801859208813571</v>
      </c>
      <c r="P121" s="27">
        <f t="shared" si="301"/>
        <v>0.86102098860491338</v>
      </c>
      <c r="Q121" s="27">
        <f t="shared" si="302"/>
        <v>1.3690395806930491</v>
      </c>
      <c r="W121" t="str">
        <f t="shared" si="318"/>
        <v>21 Science, research, engineering and technology professionals</v>
      </c>
      <c r="X121" s="27">
        <f t="shared" si="303"/>
        <v>0.78801500400254199</v>
      </c>
      <c r="Y121" s="27">
        <f t="shared" si="303"/>
        <v>-5.3130023820640915E-2</v>
      </c>
      <c r="Z121" s="27">
        <f t="shared" si="303"/>
        <v>0.24876535130797883</v>
      </c>
      <c r="AA121" s="27">
        <f t="shared" si="303"/>
        <v>0.71071531985147107</v>
      </c>
      <c r="AB121" s="27">
        <f t="shared" si="304"/>
        <v>0.9594806711594499</v>
      </c>
      <c r="AH121" t="str">
        <f t="shared" si="319"/>
        <v>21 Science, research, engineering and technology professionals</v>
      </c>
      <c r="AI121" s="27">
        <f t="shared" si="305"/>
        <v>5.6924802577991651E-2</v>
      </c>
      <c r="AJ121" s="27">
        <f t="shared" si="305"/>
        <v>1.3860896253791499E-2</v>
      </c>
      <c r="AK121" s="27">
        <f t="shared" si="305"/>
        <v>2.75331665502343E-3</v>
      </c>
      <c r="AL121" s="27">
        <f t="shared" si="305"/>
        <v>6.4054807596220398E-2</v>
      </c>
      <c r="AM121" s="27">
        <f t="shared" si="306"/>
        <v>6.6808124251243828E-2</v>
      </c>
      <c r="AS121" t="str">
        <f t="shared" si="320"/>
        <v>21 Science, research, engineering and technology professionals</v>
      </c>
      <c r="AT121" s="27">
        <f t="shared" si="307"/>
        <v>0.228661579223294</v>
      </c>
      <c r="AU121" s="27">
        <f t="shared" si="307"/>
        <v>-2.1465078726037534E-2</v>
      </c>
      <c r="AV121" s="27">
        <f t="shared" si="307"/>
        <v>-6.3780224632328686E-2</v>
      </c>
      <c r="AW121" s="27">
        <f t="shared" si="307"/>
        <v>0.12348907714142277</v>
      </c>
      <c r="AX121" s="27">
        <f t="shared" si="308"/>
        <v>5.9708852509094079E-2</v>
      </c>
      <c r="BD121" t="str">
        <f t="shared" si="321"/>
        <v>21 Science, research, engineering and technology professionals</v>
      </c>
      <c r="BE121" s="27">
        <f t="shared" si="309"/>
        <v>6.4892998839525706E-2</v>
      </c>
      <c r="BF121" s="27">
        <f t="shared" si="309"/>
        <v>1.6496585294750066E-2</v>
      </c>
      <c r="BG121" s="27">
        <f t="shared" si="309"/>
        <v>-0.24449004694385801</v>
      </c>
      <c r="BH121" s="27">
        <f t="shared" si="309"/>
        <v>-0.31803866858939323</v>
      </c>
      <c r="BI121" s="27">
        <f t="shared" si="310"/>
        <v>-0.56252871553325123</v>
      </c>
      <c r="BO121" t="str">
        <f t="shared" si="322"/>
        <v>21 Science, research, engineering and technology professionals</v>
      </c>
      <c r="BP121" s="27">
        <f t="shared" si="311"/>
        <v>7.3924342366744611E-3</v>
      </c>
      <c r="BQ121" s="27">
        <f t="shared" si="311"/>
        <v>1.7692624428009562E-3</v>
      </c>
      <c r="BR121" s="27">
        <f t="shared" si="311"/>
        <v>-8.8112680448368508E-2</v>
      </c>
      <c r="BS121" s="27">
        <f t="shared" si="311"/>
        <v>-0.19370122940945445</v>
      </c>
      <c r="BT121" s="27">
        <f t="shared" si="312"/>
        <v>-0.28181390985782295</v>
      </c>
      <c r="BZ121" t="str">
        <f t="shared" si="323"/>
        <v>21 Science, research, engineering and technology professionals</v>
      </c>
      <c r="CA121" s="68">
        <f t="shared" si="313"/>
        <v>8.0189294416331713E-2</v>
      </c>
      <c r="CB121" s="68">
        <f t="shared" si="313"/>
        <v>2.3074862388065887E-2</v>
      </c>
      <c r="CC121" s="68">
        <f t="shared" si="313"/>
        <v>-0.10825885384519596</v>
      </c>
      <c r="CD121" s="68">
        <f t="shared" si="313"/>
        <v>-0.18322325666135919</v>
      </c>
      <c r="CE121" s="68">
        <f t="shared" si="314"/>
        <v>-0.29148211050655515</v>
      </c>
      <c r="CK121" t="str">
        <f t="shared" si="324"/>
        <v>21 Science, research, engineering and technology professionals</v>
      </c>
      <c r="CL121" s="68">
        <f t="shared" si="315"/>
        <v>-1.3764882109104648E-2</v>
      </c>
      <c r="CM121" s="68">
        <f t="shared" si="315"/>
        <v>3.0912706365462894E-2</v>
      </c>
      <c r="CN121" s="68">
        <f t="shared" si="315"/>
        <v>5.3026790837995996E-2</v>
      </c>
      <c r="CO121" s="68">
        <f t="shared" si="315"/>
        <v>6.6945793862316111E-2</v>
      </c>
      <c r="CP121" s="68">
        <f t="shared" si="316"/>
        <v>0.11997258470031211</v>
      </c>
    </row>
    <row r="122" spans="1:94" x14ac:dyDescent="0.2">
      <c r="A122" t="str">
        <f t="shared" si="298"/>
        <v>22 Health professionals</v>
      </c>
      <c r="B122" s="27">
        <f t="shared" si="299"/>
        <v>6.2197005589352927E-2</v>
      </c>
      <c r="C122" s="27">
        <f t="shared" si="299"/>
        <v>8.0589739430110607E-2</v>
      </c>
      <c r="D122" s="27">
        <f t="shared" si="299"/>
        <v>0.19433119804451893</v>
      </c>
      <c r="E122" s="27">
        <f t="shared" si="299"/>
        <v>0.30333551850202012</v>
      </c>
      <c r="F122" s="27">
        <f t="shared" si="300"/>
        <v>0.49766671654653905</v>
      </c>
      <c r="L122" t="str">
        <f t="shared" si="317"/>
        <v>22 Health professionals</v>
      </c>
      <c r="M122" s="27">
        <f t="shared" si="301"/>
        <v>0.21948683154690074</v>
      </c>
      <c r="N122" s="27">
        <f t="shared" si="301"/>
        <v>0.21039545355302836</v>
      </c>
      <c r="O122" s="27">
        <f t="shared" si="301"/>
        <v>0.47123236144539504</v>
      </c>
      <c r="P122" s="27">
        <f t="shared" si="301"/>
        <v>0.78903387829470217</v>
      </c>
      <c r="Q122" s="27">
        <f t="shared" si="302"/>
        <v>1.2602662397400972</v>
      </c>
      <c r="W122" t="str">
        <f t="shared" si="318"/>
        <v>22 Health professionals</v>
      </c>
      <c r="X122" s="27">
        <f t="shared" si="303"/>
        <v>0.5576575440215108</v>
      </c>
      <c r="Y122" s="27">
        <f t="shared" si="303"/>
        <v>-2.5878386347616633E-2</v>
      </c>
      <c r="Z122" s="27">
        <f t="shared" si="303"/>
        <v>0.74086721045599457</v>
      </c>
      <c r="AA122" s="27">
        <f t="shared" si="303"/>
        <v>0.96636248388641288</v>
      </c>
      <c r="AB122" s="27">
        <f t="shared" si="304"/>
        <v>1.7072296943424075</v>
      </c>
      <c r="AH122" t="str">
        <f t="shared" si="319"/>
        <v>22 Health professionals</v>
      </c>
      <c r="AI122" s="27">
        <f t="shared" si="305"/>
        <v>-0.48521764461646311</v>
      </c>
      <c r="AJ122" s="27">
        <f t="shared" si="305"/>
        <v>-0.18828209681958352</v>
      </c>
      <c r="AK122" s="27">
        <f t="shared" si="305"/>
        <v>-0.55370225122061467</v>
      </c>
      <c r="AL122" s="27">
        <f t="shared" si="305"/>
        <v>-0.53639900359289316</v>
      </c>
      <c r="AM122" s="27">
        <f t="shared" si="306"/>
        <v>-1.0901012548135078</v>
      </c>
      <c r="AS122" t="str">
        <f t="shared" si="320"/>
        <v>22 Health professionals</v>
      </c>
      <c r="AT122" s="27">
        <f t="shared" si="307"/>
        <v>4.0257856186686231E-2</v>
      </c>
      <c r="AU122" s="27">
        <f t="shared" si="307"/>
        <v>9.2539861906517085E-3</v>
      </c>
      <c r="AV122" s="27">
        <f t="shared" si="307"/>
        <v>3.2251525629775346E-2</v>
      </c>
      <c r="AW122" s="27">
        <f t="shared" si="307"/>
        <v>6.7224245504993674E-2</v>
      </c>
      <c r="AX122" s="27">
        <f t="shared" si="308"/>
        <v>9.947577113476902E-2</v>
      </c>
      <c r="BD122" t="str">
        <f t="shared" si="321"/>
        <v>22 Health professionals</v>
      </c>
      <c r="BE122" s="27">
        <f t="shared" si="309"/>
        <v>0.21188314158061028</v>
      </c>
      <c r="BF122" s="27">
        <f t="shared" si="309"/>
        <v>6.5120602940213601E-2</v>
      </c>
      <c r="BG122" s="27">
        <f t="shared" si="309"/>
        <v>8.1953888075736447E-2</v>
      </c>
      <c r="BH122" s="27">
        <f t="shared" si="309"/>
        <v>0.13533142616069149</v>
      </c>
      <c r="BI122" s="27">
        <f t="shared" si="310"/>
        <v>0.21728531423642794</v>
      </c>
      <c r="BO122" t="str">
        <f t="shared" si="322"/>
        <v>22 Health professionals</v>
      </c>
      <c r="BP122" s="27">
        <f t="shared" si="311"/>
        <v>9.2796238310996815E-2</v>
      </c>
      <c r="BQ122" s="27">
        <f t="shared" si="311"/>
        <v>-3.8676156641665127E-2</v>
      </c>
      <c r="BR122" s="27">
        <f t="shared" si="311"/>
        <v>2.7708851713819094E-2</v>
      </c>
      <c r="BS122" s="27">
        <f t="shared" si="311"/>
        <v>-0.155049537920251</v>
      </c>
      <c r="BT122" s="27">
        <f t="shared" si="312"/>
        <v>-0.12734068620643191</v>
      </c>
      <c r="BZ122" t="str">
        <f t="shared" si="323"/>
        <v>22 Health professionals</v>
      </c>
      <c r="CA122" s="68">
        <f t="shared" si="313"/>
        <v>5.6533690043837792E-2</v>
      </c>
      <c r="CB122" s="68">
        <f t="shared" si="313"/>
        <v>-2.6362309685446172E-2</v>
      </c>
      <c r="CC122" s="68">
        <f t="shared" si="313"/>
        <v>-2.0146203045059208E-2</v>
      </c>
      <c r="CD122" s="68">
        <f t="shared" si="313"/>
        <v>-0.12254758806212701</v>
      </c>
      <c r="CE122" s="68">
        <f t="shared" si="314"/>
        <v>-0.14269379110718622</v>
      </c>
      <c r="CK122" t="str">
        <f t="shared" si="324"/>
        <v>22 Health professionals</v>
      </c>
      <c r="CL122" s="68">
        <f t="shared" si="315"/>
        <v>3.0628551914981539E-3</v>
      </c>
      <c r="CM122" s="68">
        <f t="shared" si="315"/>
        <v>1.8631640112273681E-2</v>
      </c>
      <c r="CN122" s="68">
        <f t="shared" si="315"/>
        <v>2.5027272057219455E-2</v>
      </c>
      <c r="CO122" s="68">
        <f t="shared" si="315"/>
        <v>6.6864979858858045E-2</v>
      </c>
      <c r="CP122" s="68">
        <f t="shared" si="316"/>
        <v>9.18922519160775E-2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-3.069706827002483E-2</v>
      </c>
      <c r="C123" s="27">
        <f t="shared" si="299"/>
        <v>9.0722215217175606E-2</v>
      </c>
      <c r="D123" s="27">
        <f t="shared" si="299"/>
        <v>0.21296784317265094</v>
      </c>
      <c r="E123" s="27">
        <f t="shared" si="299"/>
        <v>0.33645650216599532</v>
      </c>
      <c r="F123" s="27">
        <f t="shared" si="300"/>
        <v>0.54942434533864626</v>
      </c>
      <c r="L123" t="str">
        <f t="shared" si="317"/>
        <v>23 Teaching and other educational professionals</v>
      </c>
      <c r="M123" s="27">
        <f t="shared" si="301"/>
        <v>-0.19329986938694166</v>
      </c>
      <c r="N123" s="27">
        <f t="shared" si="301"/>
        <v>0.57228915228740007</v>
      </c>
      <c r="O123" s="27">
        <f t="shared" si="301"/>
        <v>1.1411316566181569</v>
      </c>
      <c r="P123" s="27">
        <f t="shared" si="301"/>
        <v>1.8870378842771274</v>
      </c>
      <c r="Q123" s="27">
        <f t="shared" si="302"/>
        <v>3.0281695408952842</v>
      </c>
      <c r="W123" t="str">
        <f t="shared" si="318"/>
        <v>23 Teaching and other educational professionals</v>
      </c>
      <c r="X123" s="27">
        <f t="shared" si="303"/>
        <v>-0.60686168103976401</v>
      </c>
      <c r="Y123" s="27">
        <f t="shared" si="303"/>
        <v>-3.3666343347776184E-2</v>
      </c>
      <c r="Z123" s="27">
        <f t="shared" si="303"/>
        <v>-0.16644153210394519</v>
      </c>
      <c r="AA123" s="27">
        <f t="shared" si="303"/>
        <v>-0.44138240207163859</v>
      </c>
      <c r="AB123" s="27">
        <f t="shared" si="304"/>
        <v>-0.60782393417558378</v>
      </c>
      <c r="AH123" t="str">
        <f t="shared" si="319"/>
        <v>23 Teaching and other educational professionals</v>
      </c>
      <c r="AI123" s="27">
        <f t="shared" si="305"/>
        <v>-0.18824869935336624</v>
      </c>
      <c r="AJ123" s="27">
        <f t="shared" si="305"/>
        <v>-2.4647583446740728E-2</v>
      </c>
      <c r="AK123" s="27">
        <f t="shared" si="305"/>
        <v>-5.7225064238950768E-2</v>
      </c>
      <c r="AL123" s="27">
        <f t="shared" si="305"/>
        <v>2.1819807965440002E-2</v>
      </c>
      <c r="AM123" s="27">
        <f t="shared" si="306"/>
        <v>-3.5405256273510766E-2</v>
      </c>
      <c r="AS123" t="str">
        <f t="shared" si="320"/>
        <v>23 Teaching and other educational professionals</v>
      </c>
      <c r="AT123" s="27">
        <f t="shared" si="307"/>
        <v>4.7324208859285122E-3</v>
      </c>
      <c r="AU123" s="27">
        <f t="shared" si="307"/>
        <v>-4.7777532710046589E-3</v>
      </c>
      <c r="AV123" s="27">
        <f t="shared" si="307"/>
        <v>-1.2149937398236874E-2</v>
      </c>
      <c r="AW123" s="27">
        <f t="shared" si="307"/>
        <v>-3.6968903193527192E-3</v>
      </c>
      <c r="AX123" s="27">
        <f t="shared" si="308"/>
        <v>-1.5846827717589593E-2</v>
      </c>
      <c r="BD123" t="str">
        <f t="shared" si="321"/>
        <v>23 Teaching and other educational professionals</v>
      </c>
      <c r="BE123" s="27">
        <f t="shared" si="309"/>
        <v>-5.2773486303415718E-3</v>
      </c>
      <c r="BF123" s="27">
        <f t="shared" si="309"/>
        <v>8.0082091142976819E-2</v>
      </c>
      <c r="BG123" s="27">
        <f t="shared" si="309"/>
        <v>5.7007454288477977E-3</v>
      </c>
      <c r="BH123" s="27">
        <f t="shared" si="309"/>
        <v>8.937731912672997E-2</v>
      </c>
      <c r="BI123" s="27">
        <f t="shared" si="310"/>
        <v>9.5078064555577768E-2</v>
      </c>
      <c r="BO123" t="str">
        <f t="shared" si="322"/>
        <v>23 Teaching and other educational professionals</v>
      </c>
      <c r="BP123" s="27">
        <f t="shared" si="311"/>
        <v>-1.6820112236651752E-2</v>
      </c>
      <c r="BQ123" s="27">
        <f t="shared" si="311"/>
        <v>-3.0095523872152308E-3</v>
      </c>
      <c r="BR123" s="27">
        <f t="shared" si="311"/>
        <v>-4.9317060699235471E-3</v>
      </c>
      <c r="BS123" s="27">
        <f t="shared" si="311"/>
        <v>-4.366976358618968E-2</v>
      </c>
      <c r="BT123" s="27">
        <f t="shared" si="312"/>
        <v>-4.8601469656113228E-2</v>
      </c>
      <c r="BZ123" t="str">
        <f t="shared" si="323"/>
        <v>23 Teaching and other educational professionals</v>
      </c>
      <c r="CA123" s="68">
        <f t="shared" si="313"/>
        <v>-1.166656833406432E-2</v>
      </c>
      <c r="CB123" s="68">
        <f t="shared" si="313"/>
        <v>1.9610385934916208E-2</v>
      </c>
      <c r="CC123" s="68">
        <f t="shared" si="313"/>
        <v>-2.2633892141413481E-2</v>
      </c>
      <c r="CD123" s="68">
        <f t="shared" si="313"/>
        <v>-6.5102992697926187E-2</v>
      </c>
      <c r="CE123" s="68">
        <f t="shared" si="314"/>
        <v>-8.7736884839339668E-2</v>
      </c>
      <c r="CK123" t="str">
        <f t="shared" si="324"/>
        <v>23 Teaching and other educational professionals</v>
      </c>
      <c r="CL123" s="68">
        <f t="shared" si="315"/>
        <v>-7.9041507757494495E-3</v>
      </c>
      <c r="CM123" s="68">
        <f t="shared" si="315"/>
        <v>3.7807401314915584E-2</v>
      </c>
      <c r="CN123" s="68">
        <f t="shared" si="315"/>
        <v>2.5542649218676938E-2</v>
      </c>
      <c r="CO123" s="68">
        <f t="shared" si="315"/>
        <v>3.7809879373117944E-2</v>
      </c>
      <c r="CP123" s="68">
        <f t="shared" si="316"/>
        <v>6.3352528591794882E-2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3.8374246407736096E-2</v>
      </c>
      <c r="C124" s="27">
        <f t="shared" si="299"/>
        <v>4.0658867766532075E-2</v>
      </c>
      <c r="D124" s="27">
        <f t="shared" si="299"/>
        <v>6.80867613571981E-2</v>
      </c>
      <c r="E124" s="27">
        <f t="shared" si="299"/>
        <v>9.8684387109875871E-2</v>
      </c>
      <c r="F124" s="27">
        <f t="shared" si="300"/>
        <v>0.16677114846707397</v>
      </c>
      <c r="L124" t="str">
        <f t="shared" si="317"/>
        <v>24 Business, media and public service professionals</v>
      </c>
      <c r="M124" s="27">
        <f t="shared" si="301"/>
        <v>0.46729041371829672</v>
      </c>
      <c r="N124" s="27">
        <f t="shared" si="301"/>
        <v>0.42172545030812136</v>
      </c>
      <c r="O124" s="27">
        <f t="shared" si="301"/>
        <v>0.64185758561391415</v>
      </c>
      <c r="P124" s="27">
        <f t="shared" si="301"/>
        <v>1.0033128399918652</v>
      </c>
      <c r="Q124" s="27">
        <f t="shared" si="302"/>
        <v>1.6451704256057793</v>
      </c>
      <c r="W124" t="str">
        <f t="shared" si="318"/>
        <v>24 Business, media and public service professionals</v>
      </c>
      <c r="X124" s="27">
        <f t="shared" si="303"/>
        <v>0.87404818336733037</v>
      </c>
      <c r="Y124" s="27">
        <f t="shared" si="303"/>
        <v>0.31641268478899409</v>
      </c>
      <c r="Z124" s="27">
        <f t="shared" si="303"/>
        <v>0.66716231684881233</v>
      </c>
      <c r="AA124" s="27">
        <f t="shared" si="303"/>
        <v>0.95232981070959877</v>
      </c>
      <c r="AB124" s="27">
        <f t="shared" si="304"/>
        <v>1.6194921275584111</v>
      </c>
      <c r="AH124" t="str">
        <f t="shared" si="319"/>
        <v>24 Business, media and public service professionals</v>
      </c>
      <c r="AI124" s="27">
        <f t="shared" si="305"/>
        <v>-9.9741474499519533E-3</v>
      </c>
      <c r="AJ124" s="27">
        <f t="shared" si="305"/>
        <v>2.580434006198673E-2</v>
      </c>
      <c r="AK124" s="27">
        <f t="shared" si="305"/>
        <v>-3.3810860099897644E-4</v>
      </c>
      <c r="AL124" s="27">
        <f t="shared" si="305"/>
        <v>6.4022031997275408E-2</v>
      </c>
      <c r="AM124" s="27">
        <f t="shared" si="306"/>
        <v>6.3683923396276432E-2</v>
      </c>
      <c r="AS124" t="str">
        <f t="shared" si="320"/>
        <v>24 Business, media and public service professionals</v>
      </c>
      <c r="AT124" s="27">
        <f t="shared" si="307"/>
        <v>0.1347255314981477</v>
      </c>
      <c r="AU124" s="27">
        <f t="shared" si="307"/>
        <v>7.0953836563346417E-2</v>
      </c>
      <c r="AV124" s="27">
        <f t="shared" si="307"/>
        <v>0.11479888262199411</v>
      </c>
      <c r="AW124" s="27">
        <f t="shared" si="307"/>
        <v>0.22109227234854179</v>
      </c>
      <c r="AX124" s="27">
        <f t="shared" si="308"/>
        <v>0.3358911549705359</v>
      </c>
      <c r="BD124" t="str">
        <f t="shared" si="321"/>
        <v>24 Business, media and public service professionals</v>
      </c>
      <c r="BE124" s="27">
        <f t="shared" si="309"/>
        <v>0.23639125476469958</v>
      </c>
      <c r="BF124" s="27">
        <f t="shared" si="309"/>
        <v>0.2007266366235323</v>
      </c>
      <c r="BG124" s="27">
        <f t="shared" si="309"/>
        <v>8.6175015523392684E-2</v>
      </c>
      <c r="BH124" s="27">
        <f t="shared" si="309"/>
        <v>3.1574943752036067E-2</v>
      </c>
      <c r="BI124" s="27">
        <f t="shared" si="310"/>
        <v>0.11774995927542875</v>
      </c>
      <c r="BO124" t="str">
        <f t="shared" si="322"/>
        <v>24 Business, media and public service professionals</v>
      </c>
      <c r="BP124" s="27">
        <f t="shared" si="311"/>
        <v>3.4372004329510819E-2</v>
      </c>
      <c r="BQ124" s="27">
        <f t="shared" si="311"/>
        <v>7.5599627744169284E-2</v>
      </c>
      <c r="BR124" s="27">
        <f t="shared" si="311"/>
        <v>-1.239834802975226E-2</v>
      </c>
      <c r="BS124" s="27">
        <f t="shared" si="311"/>
        <v>-0.19219845585937056</v>
      </c>
      <c r="BT124" s="27">
        <f t="shared" si="312"/>
        <v>-0.20459680388912282</v>
      </c>
      <c r="BZ124" t="str">
        <f t="shared" si="323"/>
        <v>24 Business, media and public service professionals</v>
      </c>
      <c r="CA124" s="68">
        <f t="shared" si="313"/>
        <v>8.3253683079935858E-2</v>
      </c>
      <c r="CB124" s="68">
        <f t="shared" si="313"/>
        <v>8.0887816610141328E-2</v>
      </c>
      <c r="CC124" s="68">
        <f t="shared" si="313"/>
        <v>-7.3718899265786786E-2</v>
      </c>
      <c r="CD124" s="68">
        <f t="shared" si="313"/>
        <v>-0.22502562952532268</v>
      </c>
      <c r="CE124" s="68">
        <f t="shared" si="314"/>
        <v>-0.29874452879110946</v>
      </c>
      <c r="CK124" t="str">
        <f t="shared" si="324"/>
        <v>24 Business, media and public service professionals</v>
      </c>
      <c r="CL124" s="68">
        <f t="shared" si="315"/>
        <v>5.8065611552463314E-3</v>
      </c>
      <c r="CM124" s="68">
        <f t="shared" si="315"/>
        <v>4.6646537479067107E-2</v>
      </c>
      <c r="CN124" s="68">
        <f t="shared" si="315"/>
        <v>3.3815927983350952E-2</v>
      </c>
      <c r="CO124" s="68">
        <f t="shared" si="315"/>
        <v>8.9824624730712455E-2</v>
      </c>
      <c r="CP124" s="68">
        <f t="shared" si="316"/>
        <v>0.12364055271406341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2.0310108032003657E-2</v>
      </c>
      <c r="C125" s="27">
        <f t="shared" si="299"/>
        <v>2.0059124267128456E-2</v>
      </c>
      <c r="D125" s="27">
        <f t="shared" si="299"/>
        <v>1.0780355930380708E-2</v>
      </c>
      <c r="E125" s="27">
        <f t="shared" si="299"/>
        <v>4.41895285895572E-2</v>
      </c>
      <c r="F125" s="27">
        <f t="shared" si="300"/>
        <v>5.4969884519937909E-2</v>
      </c>
      <c r="L125" t="str">
        <f t="shared" si="317"/>
        <v>31 Science, engineering and technology associate professionals</v>
      </c>
      <c r="M125" s="27">
        <f t="shared" si="301"/>
        <v>7.3814462285942239E-2</v>
      </c>
      <c r="N125" s="27">
        <f t="shared" si="301"/>
        <v>9.2296156620767456E-2</v>
      </c>
      <c r="O125" s="27">
        <f t="shared" si="301"/>
        <v>1.1356628534645918E-2</v>
      </c>
      <c r="P125" s="27">
        <f t="shared" si="301"/>
        <v>0.16200397876510508</v>
      </c>
      <c r="Q125" s="27">
        <f t="shared" si="302"/>
        <v>0.173360607299751</v>
      </c>
      <c r="W125" t="str">
        <f t="shared" si="318"/>
        <v>31 Science, engineering and technology associate professionals</v>
      </c>
      <c r="X125" s="27">
        <f t="shared" si="303"/>
        <v>0.24103357623247201</v>
      </c>
      <c r="Y125" s="27">
        <f t="shared" si="303"/>
        <v>6.6257909635084822E-2</v>
      </c>
      <c r="Z125" s="27">
        <f t="shared" si="303"/>
        <v>-8.5368218055114742E-2</v>
      </c>
      <c r="AA125" s="27">
        <f t="shared" si="303"/>
        <v>0.17905227463056272</v>
      </c>
      <c r="AB125" s="27">
        <f t="shared" si="304"/>
        <v>9.3684056575447983E-2</v>
      </c>
      <c r="AH125" t="str">
        <f t="shared" si="319"/>
        <v>31 Science, engineering and technology associate professionals</v>
      </c>
      <c r="AI125" s="27">
        <f t="shared" si="305"/>
        <v>4.5740448189039273E-2</v>
      </c>
      <c r="AJ125" s="27">
        <f t="shared" si="305"/>
        <v>1.3457699057969258E-2</v>
      </c>
      <c r="AK125" s="27">
        <f t="shared" si="305"/>
        <v>5.0426086062760334E-5</v>
      </c>
      <c r="AL125" s="27">
        <f t="shared" si="305"/>
        <v>6.858544653071455E-2</v>
      </c>
      <c r="AM125" s="27">
        <f t="shared" si="306"/>
        <v>6.863587261677731E-2</v>
      </c>
      <c r="AS125" t="str">
        <f t="shared" si="320"/>
        <v>31 Science, engineering and technology associate professionals</v>
      </c>
      <c r="AT125" s="27">
        <f t="shared" si="307"/>
        <v>0.12198909240676159</v>
      </c>
      <c r="AU125" s="27">
        <f t="shared" si="307"/>
        <v>3.1208276233375409E-2</v>
      </c>
      <c r="AV125" s="27">
        <f t="shared" si="307"/>
        <v>-0.11967881461834673</v>
      </c>
      <c r="AW125" s="27">
        <f t="shared" si="307"/>
        <v>2.1377494785607687E-2</v>
      </c>
      <c r="AX125" s="27">
        <f t="shared" si="308"/>
        <v>-9.8301319832739043E-2</v>
      </c>
      <c r="BD125" t="str">
        <f t="shared" si="321"/>
        <v>31 Science, engineering and technology associate professionals</v>
      </c>
      <c r="BE125" s="27">
        <f t="shared" si="309"/>
        <v>7.5021282397045308E-2</v>
      </c>
      <c r="BF125" s="27">
        <f t="shared" si="309"/>
        <v>6.1970060172607422E-2</v>
      </c>
      <c r="BG125" s="27">
        <f t="shared" si="309"/>
        <v>-0.3157562142220548</v>
      </c>
      <c r="BH125" s="27">
        <f t="shared" si="309"/>
        <v>-0.17652235816486728</v>
      </c>
      <c r="BI125" s="27">
        <f t="shared" si="310"/>
        <v>-0.49227857238692208</v>
      </c>
      <c r="BO125" t="str">
        <f t="shared" si="322"/>
        <v>31 Science, engineering and technology associate professionals</v>
      </c>
      <c r="BP125" s="27">
        <f t="shared" si="311"/>
        <v>6.7943253209669985E-2</v>
      </c>
      <c r="BQ125" s="27">
        <f t="shared" si="311"/>
        <v>2.5839011082660068E-2</v>
      </c>
      <c r="BR125" s="27">
        <f t="shared" si="311"/>
        <v>-0.1668065669004245</v>
      </c>
      <c r="BS125" s="27">
        <f t="shared" si="311"/>
        <v>-8.0995217120293561E-2</v>
      </c>
      <c r="BT125" s="27">
        <f t="shared" si="312"/>
        <v>-0.24780178402071806</v>
      </c>
      <c r="BZ125" t="str">
        <f t="shared" si="323"/>
        <v>31 Science, engineering and technology associate professionals</v>
      </c>
      <c r="CA125" s="68">
        <f t="shared" si="313"/>
        <v>8.415090553876825E-2</v>
      </c>
      <c r="CB125" s="68">
        <f t="shared" si="313"/>
        <v>6.5877705757711458E-2</v>
      </c>
      <c r="CC125" s="68">
        <f t="shared" si="313"/>
        <v>-0.15828816333028911</v>
      </c>
      <c r="CD125" s="68">
        <f t="shared" si="313"/>
        <v>-9.2076840605589572E-2</v>
      </c>
      <c r="CE125" s="68">
        <f t="shared" si="314"/>
        <v>-0.25036500393587868</v>
      </c>
      <c r="CK125" t="str">
        <f t="shared" si="324"/>
        <v>31 Science, engineering and technology associate professionals</v>
      </c>
      <c r="CL125" s="68">
        <f t="shared" si="315"/>
        <v>8.1948122281469415E-3</v>
      </c>
      <c r="CM125" s="68">
        <f t="shared" si="315"/>
        <v>4.1296449924431183E-2</v>
      </c>
      <c r="CN125" s="68">
        <f t="shared" si="315"/>
        <v>1.5801475575408563E-2</v>
      </c>
      <c r="CO125" s="68">
        <f t="shared" si="315"/>
        <v>7.1507792050965663E-2</v>
      </c>
      <c r="CP125" s="68">
        <f t="shared" si="316"/>
        <v>8.7309267626374226E-2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3.7245473260159936E-3</v>
      </c>
      <c r="C126" s="27">
        <f t="shared" si="299"/>
        <v>2.2600319570180438E-3</v>
      </c>
      <c r="D126" s="27">
        <f t="shared" si="299"/>
        <v>7.6182644715265778E-3</v>
      </c>
      <c r="E126" s="27">
        <f t="shared" si="299"/>
        <v>1.5855095680067609E-2</v>
      </c>
      <c r="F126" s="27">
        <f t="shared" si="300"/>
        <v>2.3473360151594187E-2</v>
      </c>
      <c r="L126" t="str">
        <f t="shared" si="317"/>
        <v>32 Health and social care associate professionals</v>
      </c>
      <c r="M126" s="27">
        <f t="shared" si="301"/>
        <v>5.7510298575128294E-2</v>
      </c>
      <c r="N126" s="27">
        <f t="shared" si="301"/>
        <v>7.2981083692527315E-2</v>
      </c>
      <c r="O126" s="27">
        <f t="shared" si="301"/>
        <v>0.12217490258791508</v>
      </c>
      <c r="P126" s="27">
        <f t="shared" si="301"/>
        <v>0.29111905222093393</v>
      </c>
      <c r="Q126" s="27">
        <f t="shared" si="302"/>
        <v>0.41329395480884901</v>
      </c>
      <c r="W126" t="str">
        <f t="shared" si="318"/>
        <v>32 Health and social care associate professionals</v>
      </c>
      <c r="X126" s="27">
        <f t="shared" si="303"/>
        <v>0.1812036210150374</v>
      </c>
      <c r="Y126" s="27">
        <f t="shared" si="303"/>
        <v>3.2097798983715675E-2</v>
      </c>
      <c r="Z126" s="27">
        <f t="shared" si="303"/>
        <v>0.25206538216220387</v>
      </c>
      <c r="AA126" s="27">
        <f t="shared" si="303"/>
        <v>0.51796239618385043</v>
      </c>
      <c r="AB126" s="27">
        <f t="shared" si="304"/>
        <v>0.77002777834605429</v>
      </c>
      <c r="AH126" t="str">
        <f t="shared" si="319"/>
        <v>32 Health and social care associate professionals</v>
      </c>
      <c r="AI126" s="27">
        <f t="shared" si="305"/>
        <v>-0.16633374888877939</v>
      </c>
      <c r="AJ126" s="27">
        <f t="shared" si="305"/>
        <v>-4.0568267799166557E-2</v>
      </c>
      <c r="AK126" s="27">
        <f t="shared" si="305"/>
        <v>-0.18440406941718612</v>
      </c>
      <c r="AL126" s="27">
        <f t="shared" si="305"/>
        <v>-0.24391123024981082</v>
      </c>
      <c r="AM126" s="27">
        <f t="shared" si="306"/>
        <v>-0.42831529966699694</v>
      </c>
      <c r="AS126" t="str">
        <f t="shared" si="320"/>
        <v>32 Health and social care associate professionals</v>
      </c>
      <c r="AT126" s="27">
        <f t="shared" si="307"/>
        <v>2.4723248155748972E-2</v>
      </c>
      <c r="AU126" s="27">
        <f t="shared" si="307"/>
        <v>1.4952934720786126E-2</v>
      </c>
      <c r="AV126" s="27">
        <f t="shared" si="307"/>
        <v>4.4889436011495976E-3</v>
      </c>
      <c r="AW126" s="27">
        <f t="shared" si="307"/>
        <v>4.9905255295907003E-2</v>
      </c>
      <c r="AX126" s="27">
        <f t="shared" si="308"/>
        <v>5.43941988970566E-2</v>
      </c>
      <c r="BD126" t="str">
        <f t="shared" si="321"/>
        <v>32 Health and social care associate professionals</v>
      </c>
      <c r="BE126" s="27">
        <f t="shared" si="309"/>
        <v>0.11235610948333874</v>
      </c>
      <c r="BF126" s="27">
        <f t="shared" si="309"/>
        <v>0.10734075977286828</v>
      </c>
      <c r="BG126" s="27">
        <f t="shared" si="309"/>
        <v>1.4885673164476421E-2</v>
      </c>
      <c r="BH126" s="27">
        <f t="shared" si="309"/>
        <v>0.20836871671361878</v>
      </c>
      <c r="BI126" s="27">
        <f t="shared" si="310"/>
        <v>0.22325438987809521</v>
      </c>
      <c r="BO126" t="str">
        <f t="shared" si="322"/>
        <v>32 Health and social care associate professionals</v>
      </c>
      <c r="BP126" s="27">
        <f t="shared" si="311"/>
        <v>3.9978837861343375E-2</v>
      </c>
      <c r="BQ126" s="27">
        <f t="shared" si="311"/>
        <v>-1.5489736343487714E-2</v>
      </c>
      <c r="BR126" s="27">
        <f t="shared" si="311"/>
        <v>-6.588858658243768E-3</v>
      </c>
      <c r="BS126" s="27">
        <f t="shared" si="311"/>
        <v>-9.4560884888128971E-2</v>
      </c>
      <c r="BT126" s="27">
        <f t="shared" si="312"/>
        <v>-0.10114974354637274</v>
      </c>
      <c r="BZ126" t="str">
        <f t="shared" si="323"/>
        <v>32 Health and social care associate professionals</v>
      </c>
      <c r="CA126" s="68">
        <f t="shared" si="313"/>
        <v>-3.2024136882731591E-2</v>
      </c>
      <c r="CB126" s="68">
        <f t="shared" si="313"/>
        <v>-1.136033032174652E-2</v>
      </c>
      <c r="CC126" s="68">
        <f t="shared" si="313"/>
        <v>-3.3767823380518452E-2</v>
      </c>
      <c r="CD126" s="68">
        <f t="shared" si="313"/>
        <v>-5.5694774205500813E-2</v>
      </c>
      <c r="CE126" s="68">
        <f t="shared" si="314"/>
        <v>-8.9462597586019266E-2</v>
      </c>
      <c r="CK126" t="str">
        <f t="shared" si="324"/>
        <v>32 Health and social care associate professionals</v>
      </c>
      <c r="CL126" s="68">
        <f t="shared" si="315"/>
        <v>-3.7162550480229761E-3</v>
      </c>
      <c r="CM126" s="68">
        <f t="shared" si="315"/>
        <v>1.0375656871099891E-2</v>
      </c>
      <c r="CN126" s="68">
        <f t="shared" si="315"/>
        <v>9.0290167233801413E-3</v>
      </c>
      <c r="CO126" s="68">
        <f t="shared" si="315"/>
        <v>3.7152387788761086E-2</v>
      </c>
      <c r="CP126" s="68">
        <f t="shared" si="316"/>
        <v>4.6181404512141228E-2</v>
      </c>
    </row>
    <row r="127" spans="1:94" x14ac:dyDescent="0.2">
      <c r="A127" t="str">
        <f t="shared" si="298"/>
        <v>33 Protective service occupations</v>
      </c>
      <c r="B127" s="27">
        <f t="shared" si="299"/>
        <v>1.3461306159822765E-3</v>
      </c>
      <c r="C127" s="27">
        <f t="shared" si="299"/>
        <v>9.4519560347270434E-4</v>
      </c>
      <c r="D127" s="27">
        <f t="shared" si="299"/>
        <v>3.7819788695540261E-3</v>
      </c>
      <c r="E127" s="27">
        <f t="shared" si="299"/>
        <v>5.6567360536323823E-3</v>
      </c>
      <c r="F127" s="27">
        <f t="shared" si="300"/>
        <v>9.4387149231864084E-3</v>
      </c>
      <c r="L127" t="str">
        <f t="shared" si="317"/>
        <v>33 Protective service occupations</v>
      </c>
      <c r="M127" s="27">
        <f t="shared" si="301"/>
        <v>1.5187664170379395E-2</v>
      </c>
      <c r="N127" s="27">
        <f t="shared" si="301"/>
        <v>1.9162950704600973E-2</v>
      </c>
      <c r="O127" s="27">
        <f t="shared" si="301"/>
        <v>4.9896819779764123E-2</v>
      </c>
      <c r="P127" s="27">
        <f t="shared" si="301"/>
        <v>8.7079649297159473E-2</v>
      </c>
      <c r="Q127" s="27">
        <f t="shared" si="302"/>
        <v>0.1369764690769236</v>
      </c>
      <c r="W127" t="str">
        <f t="shared" si="318"/>
        <v>33 Protective service occupations</v>
      </c>
      <c r="X127" s="27">
        <f t="shared" si="303"/>
        <v>0.11439729330264969</v>
      </c>
      <c r="Y127" s="27">
        <f t="shared" si="303"/>
        <v>3.6970923223006102E-2</v>
      </c>
      <c r="Z127" s="27">
        <f t="shared" si="303"/>
        <v>0.18514366274090355</v>
      </c>
      <c r="AA127" s="27">
        <f t="shared" si="303"/>
        <v>0.38106143743377596</v>
      </c>
      <c r="AB127" s="27">
        <f t="shared" si="304"/>
        <v>0.56620510017467951</v>
      </c>
      <c r="AH127" t="str">
        <f t="shared" si="319"/>
        <v>33 Protective service occupations</v>
      </c>
      <c r="AI127" s="27">
        <f t="shared" si="305"/>
        <v>3.5822948287122736E-2</v>
      </c>
      <c r="AJ127" s="27">
        <f t="shared" si="305"/>
        <v>1.1558639298095613E-2</v>
      </c>
      <c r="AK127" s="27">
        <f t="shared" si="305"/>
        <v>5.3740991451458886E-2</v>
      </c>
      <c r="AL127" s="27">
        <f t="shared" si="305"/>
        <v>0.11008585868868456</v>
      </c>
      <c r="AM127" s="27">
        <f t="shared" si="306"/>
        <v>0.16382685014014345</v>
      </c>
      <c r="AS127" t="str">
        <f t="shared" si="320"/>
        <v>33 Protective service occupations</v>
      </c>
      <c r="AT127" s="27">
        <f t="shared" si="307"/>
        <v>7.3323265728662546E-3</v>
      </c>
      <c r="AU127" s="27">
        <f t="shared" si="307"/>
        <v>3.3137996157171223E-3</v>
      </c>
      <c r="AV127" s="27">
        <f t="shared" si="307"/>
        <v>1.6457896971210279E-2</v>
      </c>
      <c r="AW127" s="27">
        <f t="shared" si="307"/>
        <v>2.8987155626694322E-2</v>
      </c>
      <c r="AX127" s="27">
        <f t="shared" si="308"/>
        <v>4.54450525979046E-2</v>
      </c>
      <c r="BD127" t="str">
        <f t="shared" si="321"/>
        <v>33 Protective service occupations</v>
      </c>
      <c r="BE127" s="27">
        <f t="shared" si="309"/>
        <v>-1.8921224321965302E-2</v>
      </c>
      <c r="BF127" s="27">
        <f t="shared" si="309"/>
        <v>-3.2321902696135774E-3</v>
      </c>
      <c r="BG127" s="27">
        <f t="shared" si="309"/>
        <v>1.8937156724631754E-2</v>
      </c>
      <c r="BH127" s="27">
        <f t="shared" si="309"/>
        <v>-7.285601160668348E-2</v>
      </c>
      <c r="BI127" s="27">
        <f t="shared" si="310"/>
        <v>-5.3918854882051725E-2</v>
      </c>
      <c r="BO127" t="str">
        <f t="shared" si="322"/>
        <v>33 Protective service occupations</v>
      </c>
      <c r="BP127" s="27">
        <f t="shared" si="311"/>
        <v>-3.5014006999165015E-2</v>
      </c>
      <c r="BQ127" s="27">
        <f t="shared" si="311"/>
        <v>-2.0550026696732004E-2</v>
      </c>
      <c r="BR127" s="27">
        <f t="shared" si="311"/>
        <v>2.6286886175427293E-2</v>
      </c>
      <c r="BS127" s="27">
        <f t="shared" si="311"/>
        <v>-0.10479990739221845</v>
      </c>
      <c r="BT127" s="27">
        <f t="shared" si="312"/>
        <v>-7.8513021216791157E-2</v>
      </c>
      <c r="BZ127" t="str">
        <f t="shared" si="323"/>
        <v>33 Protective service occupations</v>
      </c>
      <c r="CA127" s="68">
        <f t="shared" si="313"/>
        <v>4.1180707219498069E-3</v>
      </c>
      <c r="CB127" s="68">
        <f t="shared" si="313"/>
        <v>1.0170461927214436E-2</v>
      </c>
      <c r="CC127" s="68">
        <f t="shared" si="313"/>
        <v>3.977258468477296E-3</v>
      </c>
      <c r="CD127" s="68">
        <f t="shared" si="313"/>
        <v>-6.5831966191747721E-2</v>
      </c>
      <c r="CE127" s="68">
        <f t="shared" si="314"/>
        <v>-6.1854707723270425E-2</v>
      </c>
      <c r="CK127" t="str">
        <f t="shared" si="324"/>
        <v>33 Protective service occupations</v>
      </c>
      <c r="CL127" s="68">
        <f t="shared" si="315"/>
        <v>-1.643677770763468E-2</v>
      </c>
      <c r="CM127" s="68">
        <f t="shared" si="315"/>
        <v>5.6794453654320648E-3</v>
      </c>
      <c r="CN127" s="68">
        <f t="shared" si="315"/>
        <v>-1.5721339073836507E-3</v>
      </c>
      <c r="CO127" s="68">
        <f t="shared" si="315"/>
        <v>2.8943699173293175E-3</v>
      </c>
      <c r="CP127" s="68">
        <f t="shared" si="316"/>
        <v>1.3222360099456668E-3</v>
      </c>
    </row>
    <row r="128" spans="1:94" x14ac:dyDescent="0.2">
      <c r="A128" t="str">
        <f t="shared" si="298"/>
        <v>34 Culture, media and sports occupations</v>
      </c>
      <c r="B128" s="27">
        <f t="shared" si="299"/>
        <v>7.7514447068540646E-3</v>
      </c>
      <c r="C128" s="27">
        <f t="shared" si="299"/>
        <v>5.4375600675068969E-4</v>
      </c>
      <c r="D128" s="27">
        <f t="shared" si="299"/>
        <v>3.8516980156909075E-3</v>
      </c>
      <c r="E128" s="27">
        <f t="shared" si="299"/>
        <v>1.0959032670454789E-2</v>
      </c>
      <c r="F128" s="27">
        <f t="shared" si="300"/>
        <v>1.4810730686145697E-2</v>
      </c>
      <c r="L128" t="str">
        <f t="shared" si="317"/>
        <v>34 Culture, media and sports occupations</v>
      </c>
      <c r="M128" s="27">
        <f t="shared" si="301"/>
        <v>7.5810144201964025E-2</v>
      </c>
      <c r="N128" s="27">
        <f t="shared" si="301"/>
        <v>2.6435416477646467E-2</v>
      </c>
      <c r="O128" s="27">
        <f t="shared" si="301"/>
        <v>1.9710707444709819E-2</v>
      </c>
      <c r="P128" s="27">
        <f t="shared" si="301"/>
        <v>0.18391878668208705</v>
      </c>
      <c r="Q128" s="27">
        <f t="shared" si="302"/>
        <v>0.20362949412679687</v>
      </c>
      <c r="W128" t="str">
        <f t="shared" si="318"/>
        <v>34 Culture, media and sports occupations</v>
      </c>
      <c r="X128" s="27">
        <f t="shared" si="303"/>
        <v>0.26913356132961641</v>
      </c>
      <c r="Y128" s="27">
        <f t="shared" si="303"/>
        <v>-0.13879443382819656</v>
      </c>
      <c r="Z128" s="27">
        <f t="shared" si="303"/>
        <v>-6.8723433695633718E-2</v>
      </c>
      <c r="AA128" s="27">
        <f t="shared" si="303"/>
        <v>0.16005338136470049</v>
      </c>
      <c r="AB128" s="27">
        <f t="shared" si="304"/>
        <v>9.1329947669066769E-2</v>
      </c>
      <c r="AH128" t="str">
        <f t="shared" si="319"/>
        <v>34 Culture, media and sports occupations</v>
      </c>
      <c r="AI128" s="27">
        <f t="shared" si="305"/>
        <v>1.5195442848313298E-2</v>
      </c>
      <c r="AJ128" s="27">
        <f t="shared" si="305"/>
        <v>1.6924426793243602E-2</v>
      </c>
      <c r="AK128" s="27">
        <f t="shared" si="305"/>
        <v>-5.4245857257833041E-3</v>
      </c>
      <c r="AL128" s="27">
        <f t="shared" si="305"/>
        <v>4.7358701586689506E-2</v>
      </c>
      <c r="AM128" s="27">
        <f t="shared" si="306"/>
        <v>4.1934115860906201E-2</v>
      </c>
      <c r="AS128" t="str">
        <f t="shared" si="320"/>
        <v>34 Culture, media and sports occupations</v>
      </c>
      <c r="AT128" s="27">
        <f t="shared" si="307"/>
        <v>2.0776594286259081E-2</v>
      </c>
      <c r="AU128" s="27">
        <f t="shared" si="307"/>
        <v>-1.1803202781633965E-2</v>
      </c>
      <c r="AV128" s="27">
        <f t="shared" si="307"/>
        <v>-1.9499131880373943E-2</v>
      </c>
      <c r="AW128" s="27">
        <f t="shared" si="307"/>
        <v>1.4436325005444312E-2</v>
      </c>
      <c r="AX128" s="27">
        <f t="shared" si="308"/>
        <v>-5.0628068749296318E-3</v>
      </c>
      <c r="BD128" t="str">
        <f t="shared" si="321"/>
        <v>34 Culture, media and sports occupations</v>
      </c>
      <c r="BE128" s="27">
        <f t="shared" si="309"/>
        <v>4.8798322020192686E-2</v>
      </c>
      <c r="BF128" s="27">
        <f t="shared" si="309"/>
        <v>-4.2133246107706301E-2</v>
      </c>
      <c r="BG128" s="27">
        <f t="shared" si="309"/>
        <v>-9.1956139232081013E-2</v>
      </c>
      <c r="BH128" s="27">
        <f t="shared" si="309"/>
        <v>-9.3785511004124134E-3</v>
      </c>
      <c r="BI128" s="27">
        <f t="shared" si="310"/>
        <v>-0.10133469033249343</v>
      </c>
      <c r="BO128" t="str">
        <f t="shared" si="322"/>
        <v>34 Culture, media and sports occupations</v>
      </c>
      <c r="BP128" s="27">
        <f t="shared" si="311"/>
        <v>-2.1403192203054477E-2</v>
      </c>
      <c r="BQ128" s="27">
        <f t="shared" si="311"/>
        <v>-3.9597097506006068E-2</v>
      </c>
      <c r="BR128" s="27">
        <f t="shared" si="311"/>
        <v>-5.6248378751490746E-2</v>
      </c>
      <c r="BS128" s="27">
        <f t="shared" si="311"/>
        <v>-5.0340187984558776E-2</v>
      </c>
      <c r="BT128" s="27">
        <f t="shared" si="312"/>
        <v>-0.10658856673604952</v>
      </c>
      <c r="BZ128" t="str">
        <f t="shared" si="323"/>
        <v>34 Culture, media and sports occupations</v>
      </c>
      <c r="CA128" s="68">
        <f t="shared" si="313"/>
        <v>-5.0543090460633266E-3</v>
      </c>
      <c r="CB128" s="68">
        <f t="shared" si="313"/>
        <v>-6.1314068720972614E-3</v>
      </c>
      <c r="CC128" s="68">
        <f t="shared" si="313"/>
        <v>-4.8178443059581466E-2</v>
      </c>
      <c r="CD128" s="68">
        <f t="shared" si="313"/>
        <v>-4.4791778954533068E-2</v>
      </c>
      <c r="CE128" s="68">
        <f t="shared" si="314"/>
        <v>-9.2970222014114534E-2</v>
      </c>
      <c r="CK128" t="str">
        <f t="shared" si="324"/>
        <v>34 Culture, media and sports occupations</v>
      </c>
      <c r="CL128" s="68">
        <f t="shared" si="315"/>
        <v>5.4568227720125373E-4</v>
      </c>
      <c r="CM128" s="68">
        <f t="shared" si="315"/>
        <v>5.7615035311367746E-3</v>
      </c>
      <c r="CN128" s="68">
        <f t="shared" si="315"/>
        <v>5.0263851981979246E-3</v>
      </c>
      <c r="CO128" s="68">
        <f t="shared" si="315"/>
        <v>4.8933400547166064E-2</v>
      </c>
      <c r="CP128" s="68">
        <f t="shared" si="316"/>
        <v>5.3959785745363989E-2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1.8285788794771066E-2</v>
      </c>
      <c r="C129" s="27">
        <f t="shared" si="299"/>
        <v>1.879224902396584E-2</v>
      </c>
      <c r="D129" s="27">
        <f t="shared" si="299"/>
        <v>2.1293508843491904E-2</v>
      </c>
      <c r="E129" s="27">
        <f t="shared" si="299"/>
        <v>5.1576028246091338E-2</v>
      </c>
      <c r="F129" s="27">
        <f t="shared" si="300"/>
        <v>7.2869537089583242E-2</v>
      </c>
      <c r="L129" t="str">
        <f t="shared" si="317"/>
        <v>35 Business and public service associate professionals</v>
      </c>
      <c r="M129" s="27">
        <f t="shared" si="301"/>
        <v>0.2143936524119685</v>
      </c>
      <c r="N129" s="27">
        <f t="shared" si="301"/>
        <v>0.18564510224104547</v>
      </c>
      <c r="O129" s="27">
        <f t="shared" si="301"/>
        <v>0.21127457583212617</v>
      </c>
      <c r="P129" s="27">
        <f t="shared" si="301"/>
        <v>0.50600045883360356</v>
      </c>
      <c r="Q129" s="27">
        <f t="shared" si="302"/>
        <v>0.71727503466572973</v>
      </c>
      <c r="W129" t="str">
        <f t="shared" si="318"/>
        <v>35 Business and public service associate professionals</v>
      </c>
      <c r="X129" s="27">
        <f t="shared" si="303"/>
        <v>0.50704227611743402</v>
      </c>
      <c r="Y129" s="27">
        <f t="shared" si="303"/>
        <v>-6.856204318614445E-3</v>
      </c>
      <c r="Z129" s="27">
        <f t="shared" si="303"/>
        <v>3.1569042102920442E-2</v>
      </c>
      <c r="AA129" s="27">
        <f t="shared" si="303"/>
        <v>0.47578730609038011</v>
      </c>
      <c r="AB129" s="27">
        <f t="shared" si="304"/>
        <v>0.50735634819330055</v>
      </c>
      <c r="AH129" t="str">
        <f t="shared" si="319"/>
        <v>35 Business and public service associate professionals</v>
      </c>
      <c r="AI129" s="27">
        <f t="shared" si="305"/>
        <v>0.11989625244950641</v>
      </c>
      <c r="AJ129" s="27">
        <f t="shared" si="305"/>
        <v>3.724354340408742E-2</v>
      </c>
      <c r="AK129" s="27">
        <f t="shared" si="305"/>
        <v>8.9552896224962542E-3</v>
      </c>
      <c r="AL129" s="27">
        <f t="shared" si="305"/>
        <v>0.16613193078334798</v>
      </c>
      <c r="AM129" s="27">
        <f t="shared" si="306"/>
        <v>0.17508722040584423</v>
      </c>
      <c r="AS129" t="str">
        <f t="shared" si="320"/>
        <v>35 Business and public service associate professionals</v>
      </c>
      <c r="AT129" s="27">
        <f t="shared" si="307"/>
        <v>0.10228404538661207</v>
      </c>
      <c r="AU129" s="27">
        <f t="shared" si="307"/>
        <v>2.7777294682979181E-2</v>
      </c>
      <c r="AV129" s="27">
        <f t="shared" si="307"/>
        <v>-1.174638393613725E-2</v>
      </c>
      <c r="AW129" s="27">
        <f t="shared" si="307"/>
        <v>0.13490727378605716</v>
      </c>
      <c r="AX129" s="27">
        <f t="shared" si="308"/>
        <v>0.12316088984991991</v>
      </c>
      <c r="BD129" t="str">
        <f t="shared" si="321"/>
        <v>35 Business and public service associate professionals</v>
      </c>
      <c r="BE129" s="27">
        <f t="shared" si="309"/>
        <v>8.4128936866442405E-2</v>
      </c>
      <c r="BF129" s="27">
        <f t="shared" si="309"/>
        <v>0.18169117452770456</v>
      </c>
      <c r="BG129" s="27">
        <f t="shared" si="309"/>
        <v>-0.36527226076184682</v>
      </c>
      <c r="BH129" s="27">
        <f t="shared" si="309"/>
        <v>-0.1493092802316851</v>
      </c>
      <c r="BI129" s="27">
        <f t="shared" si="310"/>
        <v>-0.51458154099353193</v>
      </c>
      <c r="BO129" t="str">
        <f t="shared" si="322"/>
        <v>35 Business and public service associate professionals</v>
      </c>
      <c r="BP129" s="27">
        <f t="shared" si="311"/>
        <v>-4.2169093819689696E-2</v>
      </c>
      <c r="BQ129" s="27">
        <f t="shared" si="311"/>
        <v>-3.8324194820707813E-2</v>
      </c>
      <c r="BR129" s="27">
        <f t="shared" si="311"/>
        <v>-0.29417919400626702</v>
      </c>
      <c r="BS129" s="27">
        <f t="shared" si="311"/>
        <v>-0.36086814756414065</v>
      </c>
      <c r="BT129" s="27">
        <f t="shared" si="312"/>
        <v>-0.65504734157040767</v>
      </c>
      <c r="BZ129" t="str">
        <f t="shared" si="323"/>
        <v>35 Business and public service associate professionals</v>
      </c>
      <c r="CA129" s="68">
        <f t="shared" si="313"/>
        <v>2.8433224958537284E-2</v>
      </c>
      <c r="CB129" s="68">
        <f t="shared" si="313"/>
        <v>3.3234530961530062E-3</v>
      </c>
      <c r="CC129" s="68">
        <f t="shared" si="313"/>
        <v>-0.30354952094610199</v>
      </c>
      <c r="CD129" s="68">
        <f t="shared" si="313"/>
        <v>-0.35584501067071994</v>
      </c>
      <c r="CE129" s="68">
        <f t="shared" si="314"/>
        <v>-0.65939453161682193</v>
      </c>
      <c r="CK129" t="str">
        <f t="shared" si="324"/>
        <v>35 Business and public service associate professionals</v>
      </c>
      <c r="CL129" s="68">
        <f t="shared" si="315"/>
        <v>-3.3464206799149465E-2</v>
      </c>
      <c r="CM129" s="68">
        <f t="shared" si="315"/>
        <v>3.9912093574994367E-2</v>
      </c>
      <c r="CN129" s="68">
        <f t="shared" si="315"/>
        <v>-2.527597758607697E-2</v>
      </c>
      <c r="CO129" s="68">
        <f t="shared" si="315"/>
        <v>0.11648139027992266</v>
      </c>
      <c r="CP129" s="68">
        <f t="shared" si="316"/>
        <v>9.1205412693845689E-2</v>
      </c>
    </row>
    <row r="130" spans="1:94" x14ac:dyDescent="0.2">
      <c r="A130" t="str">
        <f t="shared" si="298"/>
        <v>41 Administrative occupations</v>
      </c>
      <c r="B130" s="27">
        <f t="shared" si="299"/>
        <v>1.5410571067160928E-2</v>
      </c>
      <c r="C130" s="27">
        <f t="shared" si="299"/>
        <v>1.9700239068929482E-2</v>
      </c>
      <c r="D130" s="27">
        <f t="shared" si="299"/>
        <v>2.4723975707094753E-2</v>
      </c>
      <c r="E130" s="27">
        <f t="shared" si="299"/>
        <v>6.2074418718614077E-2</v>
      </c>
      <c r="F130" s="27">
        <f t="shared" si="300"/>
        <v>8.679839442570883E-2</v>
      </c>
      <c r="L130" t="str">
        <f t="shared" si="317"/>
        <v>41 Administrative occupations</v>
      </c>
      <c r="M130" s="27">
        <f t="shared" si="301"/>
        <v>0.13049032910662994</v>
      </c>
      <c r="N130" s="27">
        <f t="shared" si="301"/>
        <v>0.21283219341192705</v>
      </c>
      <c r="O130" s="27">
        <f t="shared" si="301"/>
        <v>0.24520801309798679</v>
      </c>
      <c r="P130" s="27">
        <f t="shared" si="301"/>
        <v>0.63919732059348155</v>
      </c>
      <c r="Q130" s="27">
        <f t="shared" si="302"/>
        <v>0.88440533369146834</v>
      </c>
      <c r="W130" t="str">
        <f t="shared" si="318"/>
        <v>41 Administrative occupations</v>
      </c>
      <c r="X130" s="27">
        <f t="shared" si="303"/>
        <v>0.43040327759108266</v>
      </c>
      <c r="Y130" s="27">
        <f t="shared" si="303"/>
        <v>0.1845009545308347</v>
      </c>
      <c r="Z130" s="27">
        <f t="shared" si="303"/>
        <v>0.28567650416463497</v>
      </c>
      <c r="AA130" s="27">
        <f t="shared" si="303"/>
        <v>1.2122419984501835</v>
      </c>
      <c r="AB130" s="27">
        <f t="shared" si="304"/>
        <v>1.4979185026148185</v>
      </c>
      <c r="AH130" t="str">
        <f t="shared" si="319"/>
        <v>41 Administrative occupations</v>
      </c>
      <c r="AI130" s="27">
        <f t="shared" si="305"/>
        <v>9.8131375011676791E-2</v>
      </c>
      <c r="AJ130" s="27">
        <f t="shared" si="305"/>
        <v>2.0931528218311124E-2</v>
      </c>
      <c r="AK130" s="27">
        <f t="shared" si="305"/>
        <v>5.672741579318874E-2</v>
      </c>
      <c r="AL130" s="27">
        <f t="shared" si="305"/>
        <v>0.30932789046937414</v>
      </c>
      <c r="AM130" s="27">
        <f t="shared" si="306"/>
        <v>0.36605530626256289</v>
      </c>
      <c r="AS130" t="str">
        <f t="shared" si="320"/>
        <v>41 Administrative occupations</v>
      </c>
      <c r="AT130" s="27">
        <f t="shared" si="307"/>
        <v>0.12630462978155377</v>
      </c>
      <c r="AU130" s="27">
        <f t="shared" si="307"/>
        <v>0.11329940718215581</v>
      </c>
      <c r="AV130" s="27">
        <f t="shared" si="307"/>
        <v>4.5415303122360307E-3</v>
      </c>
      <c r="AW130" s="27">
        <f t="shared" si="307"/>
        <v>0.3207315596083955</v>
      </c>
      <c r="AX130" s="27">
        <f t="shared" si="308"/>
        <v>0.32527308992063153</v>
      </c>
      <c r="BD130" t="str">
        <f t="shared" si="321"/>
        <v>41 Administrative occupations</v>
      </c>
      <c r="BE130" s="27">
        <f t="shared" si="309"/>
        <v>-8.8457843043900475E-2</v>
      </c>
      <c r="BF130" s="27">
        <f t="shared" si="309"/>
        <v>0.52983073837449446</v>
      </c>
      <c r="BG130" s="27">
        <f t="shared" si="309"/>
        <v>-0.86949856212756504</v>
      </c>
      <c r="BH130" s="27">
        <f t="shared" si="309"/>
        <v>-0.56363907701368898</v>
      </c>
      <c r="BI130" s="27">
        <f t="shared" si="310"/>
        <v>-1.433137639141254</v>
      </c>
      <c r="BO130" t="str">
        <f t="shared" si="322"/>
        <v>41 Administrative occupations</v>
      </c>
      <c r="BP130" s="27">
        <f t="shared" si="311"/>
        <v>-0.27268021158424727</v>
      </c>
      <c r="BQ130" s="27">
        <f t="shared" si="311"/>
        <v>-0.12338092630061936</v>
      </c>
      <c r="BR130" s="27">
        <f t="shared" si="311"/>
        <v>-0.73502602338002276</v>
      </c>
      <c r="BS130" s="27">
        <f t="shared" si="311"/>
        <v>-1.4675277521539916</v>
      </c>
      <c r="BT130" s="27">
        <f t="shared" si="312"/>
        <v>-2.2025537755340143</v>
      </c>
      <c r="BZ130" t="str">
        <f t="shared" si="323"/>
        <v>41 Administrative occupations</v>
      </c>
      <c r="CA130" s="68">
        <f t="shared" si="313"/>
        <v>-0.33835411343638677</v>
      </c>
      <c r="CB130" s="68">
        <f t="shared" si="313"/>
        <v>-3.2844871966421607E-2</v>
      </c>
      <c r="CC130" s="68">
        <f t="shared" si="313"/>
        <v>-0.89024806982937821</v>
      </c>
      <c r="CD130" s="68">
        <f t="shared" si="313"/>
        <v>-1.1093715790344822</v>
      </c>
      <c r="CE130" s="68">
        <f t="shared" si="314"/>
        <v>-1.9996196488638605</v>
      </c>
      <c r="CK130" t="str">
        <f t="shared" si="324"/>
        <v>41 Administrative occupations</v>
      </c>
      <c r="CL130" s="68">
        <f t="shared" si="315"/>
        <v>-0.20634865294811389</v>
      </c>
      <c r="CM130" s="68">
        <f t="shared" si="315"/>
        <v>0.16636060311354706</v>
      </c>
      <c r="CN130" s="68">
        <f t="shared" si="315"/>
        <v>-9.6780706667897287E-2</v>
      </c>
      <c r="CO130" s="68">
        <f t="shared" si="315"/>
        <v>-3.6016700797003365E-2</v>
      </c>
      <c r="CP130" s="68">
        <f t="shared" si="316"/>
        <v>-0.13279740746490065</v>
      </c>
    </row>
    <row r="131" spans="1:94" x14ac:dyDescent="0.2">
      <c r="A131" t="str">
        <f t="shared" si="298"/>
        <v>42 Secretarial and related occupations</v>
      </c>
      <c r="B131" s="27">
        <f t="shared" si="299"/>
        <v>1.7757563154986462E-3</v>
      </c>
      <c r="C131" s="27">
        <f t="shared" si="299"/>
        <v>3.7592992260933149E-4</v>
      </c>
      <c r="D131" s="27">
        <f t="shared" si="299"/>
        <v>8.2933240403456256E-3</v>
      </c>
      <c r="E131" s="27">
        <f t="shared" si="299"/>
        <v>2.028332259953591E-2</v>
      </c>
      <c r="F131" s="27">
        <f t="shared" si="300"/>
        <v>2.8576646639881534E-2</v>
      </c>
      <c r="L131" t="str">
        <f t="shared" si="317"/>
        <v>42 Secretarial and related occupations</v>
      </c>
      <c r="M131" s="27">
        <f t="shared" si="301"/>
        <v>1.0077629157529688E-3</v>
      </c>
      <c r="N131" s="27">
        <f t="shared" si="301"/>
        <v>2.5316624894506951E-2</v>
      </c>
      <c r="O131" s="27">
        <f t="shared" si="301"/>
        <v>0.13283395646749793</v>
      </c>
      <c r="P131" s="27">
        <f t="shared" si="301"/>
        <v>0.21248399537721879</v>
      </c>
      <c r="Q131" s="27">
        <f t="shared" si="302"/>
        <v>0.3453179518447167</v>
      </c>
      <c r="W131" t="str">
        <f t="shared" si="318"/>
        <v>42 Secretarial and related occupations</v>
      </c>
      <c r="X131" s="27">
        <f t="shared" si="303"/>
        <v>2.4523886510153692E-2</v>
      </c>
      <c r="Y131" s="27">
        <f t="shared" si="303"/>
        <v>-3.7165203433484062E-2</v>
      </c>
      <c r="Z131" s="27">
        <f t="shared" si="303"/>
        <v>0.34643072708271982</v>
      </c>
      <c r="AA131" s="27">
        <f t="shared" si="303"/>
        <v>0.38030326257339975</v>
      </c>
      <c r="AB131" s="27">
        <f t="shared" si="304"/>
        <v>0.72673398965611957</v>
      </c>
      <c r="AH131" t="str">
        <f t="shared" si="319"/>
        <v>42 Secretarial and related occupations</v>
      </c>
      <c r="AI131" s="27">
        <f t="shared" si="305"/>
        <v>-2.9547685286849812E-3</v>
      </c>
      <c r="AJ131" s="27">
        <f t="shared" si="305"/>
        <v>-7.819641837594149E-3</v>
      </c>
      <c r="AK131" s="27">
        <f t="shared" si="305"/>
        <v>0.1009207921544204</v>
      </c>
      <c r="AL131" s="27">
        <f t="shared" si="305"/>
        <v>3.8283390649330173E-3</v>
      </c>
      <c r="AM131" s="27">
        <f t="shared" si="306"/>
        <v>0.10474913121935342</v>
      </c>
      <c r="AS131" t="str">
        <f t="shared" si="320"/>
        <v>42 Secretarial and related occupations</v>
      </c>
      <c r="AT131" s="27">
        <f t="shared" si="307"/>
        <v>-2.3671932264861306E-2</v>
      </c>
      <c r="AU131" s="27">
        <f t="shared" si="307"/>
        <v>-5.0961424603429284E-3</v>
      </c>
      <c r="AV131" s="27">
        <f t="shared" si="307"/>
        <v>5.0837272305456344E-2</v>
      </c>
      <c r="AW131" s="27">
        <f t="shared" si="307"/>
        <v>-4.0349145253251339E-2</v>
      </c>
      <c r="AX131" s="27">
        <f t="shared" si="308"/>
        <v>1.0488127052205004E-2</v>
      </c>
      <c r="BD131" t="str">
        <f t="shared" si="321"/>
        <v>42 Secretarial and related occupations</v>
      </c>
      <c r="BE131" s="27">
        <f t="shared" si="309"/>
        <v>-0.12327089840687044</v>
      </c>
      <c r="BF131" s="27">
        <f t="shared" si="309"/>
        <v>4.9563435590010529E-2</v>
      </c>
      <c r="BG131" s="27">
        <f t="shared" si="309"/>
        <v>6.5211059302209717E-2</v>
      </c>
      <c r="BH131" s="27">
        <f t="shared" si="309"/>
        <v>-0.69767546421840065</v>
      </c>
      <c r="BI131" s="27">
        <f t="shared" si="310"/>
        <v>-0.63246440491619094</v>
      </c>
      <c r="BO131" t="str">
        <f t="shared" si="322"/>
        <v>42 Secretarial and related occupations</v>
      </c>
      <c r="BP131" s="27">
        <f t="shared" si="311"/>
        <v>-0.2346669839780664</v>
      </c>
      <c r="BQ131" s="27">
        <f t="shared" si="311"/>
        <v>-0.14801713987479759</v>
      </c>
      <c r="BR131" s="27">
        <f t="shared" si="311"/>
        <v>-6.7696555441621564E-2</v>
      </c>
      <c r="BS131" s="27">
        <f t="shared" si="311"/>
        <v>-0.67743173596179507</v>
      </c>
      <c r="BT131" s="27">
        <f t="shared" si="312"/>
        <v>-0.74512829140341663</v>
      </c>
      <c r="BZ131" t="str">
        <f t="shared" si="323"/>
        <v>42 Secretarial and related occupations</v>
      </c>
      <c r="CA131" s="68">
        <f t="shared" si="313"/>
        <v>-0.14862135069375526</v>
      </c>
      <c r="CB131" s="68">
        <f t="shared" si="313"/>
        <v>-8.3361197448881708E-2</v>
      </c>
      <c r="CC131" s="68">
        <f t="shared" si="313"/>
        <v>-0.30961454691911439</v>
      </c>
      <c r="CD131" s="68">
        <f t="shared" si="313"/>
        <v>-0.52227783551473195</v>
      </c>
      <c r="CE131" s="68">
        <f t="shared" si="314"/>
        <v>-0.83189238243384644</v>
      </c>
      <c r="CK131" t="str">
        <f t="shared" si="324"/>
        <v>42 Secretarial and related occupations</v>
      </c>
      <c r="CL131" s="68">
        <f t="shared" si="315"/>
        <v>-5.0136248879592227E-2</v>
      </c>
      <c r="CM131" s="68">
        <f t="shared" si="315"/>
        <v>5.6715116419263689E-2</v>
      </c>
      <c r="CN131" s="68">
        <f t="shared" si="315"/>
        <v>2.5910139288216671E-2</v>
      </c>
      <c r="CO131" s="68">
        <f t="shared" si="315"/>
        <v>-9.2685092261731716E-3</v>
      </c>
      <c r="CP131" s="68">
        <f t="shared" si="316"/>
        <v>1.66416300620435E-2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-5.6621197249685905E-3</v>
      </c>
      <c r="C132" s="27">
        <f t="shared" si="299"/>
        <v>3.5261817925168939E-3</v>
      </c>
      <c r="D132" s="27">
        <f t="shared" si="299"/>
        <v>1.8082124651889828E-3</v>
      </c>
      <c r="E132" s="27">
        <f t="shared" si="299"/>
        <v>4.8390451024618204E-3</v>
      </c>
      <c r="F132" s="27">
        <f t="shared" si="300"/>
        <v>6.6472575676508033E-3</v>
      </c>
      <c r="L132" t="str">
        <f t="shared" si="317"/>
        <v>51 Skilled agricultural and related trades</v>
      </c>
      <c r="M132" s="27">
        <f t="shared" si="301"/>
        <v>-2.2514891426868647E-3</v>
      </c>
      <c r="N132" s="27">
        <f t="shared" si="301"/>
        <v>-1.1974362693220192E-3</v>
      </c>
      <c r="O132" s="27">
        <f t="shared" si="301"/>
        <v>8.6412472265235546E-4</v>
      </c>
      <c r="P132" s="27">
        <f t="shared" si="301"/>
        <v>2.0412915986817742E-2</v>
      </c>
      <c r="Q132" s="27">
        <f t="shared" si="302"/>
        <v>2.1277040709470098E-2</v>
      </c>
      <c r="W132" t="str">
        <f t="shared" si="318"/>
        <v>51 Skilled agricultural and related trades</v>
      </c>
      <c r="X132" s="27">
        <f t="shared" si="303"/>
        <v>5.549178541166544E-2</v>
      </c>
      <c r="Y132" s="27">
        <f t="shared" si="303"/>
        <v>4.3912694012199993E-2</v>
      </c>
      <c r="Z132" s="27">
        <f t="shared" si="303"/>
        <v>8.3251222723603857E-2</v>
      </c>
      <c r="AA132" s="27">
        <f t="shared" si="303"/>
        <v>0.3050260248483837</v>
      </c>
      <c r="AB132" s="27">
        <f t="shared" si="304"/>
        <v>0.38827724757198756</v>
      </c>
      <c r="AH132" t="str">
        <f t="shared" si="319"/>
        <v>51 Skilled agricultural and related trades</v>
      </c>
      <c r="AI132" s="27">
        <f t="shared" si="305"/>
        <v>3.9327371979968273E-2</v>
      </c>
      <c r="AJ132" s="27">
        <f t="shared" si="305"/>
        <v>-1.2914718076996096E-2</v>
      </c>
      <c r="AK132" s="27">
        <f t="shared" si="305"/>
        <v>2.3282041290904665E-2</v>
      </c>
      <c r="AL132" s="27">
        <f t="shared" si="305"/>
        <v>8.9404502251367673E-2</v>
      </c>
      <c r="AM132" s="27">
        <f t="shared" si="306"/>
        <v>0.11268654354227234</v>
      </c>
      <c r="AS132" t="str">
        <f t="shared" si="320"/>
        <v>51 Skilled agricultural and related trades</v>
      </c>
      <c r="AT132" s="27">
        <f t="shared" si="307"/>
        <v>8.4710872541400195E-2</v>
      </c>
      <c r="AU132" s="27">
        <f t="shared" si="307"/>
        <v>-5.7315332550386122E-3</v>
      </c>
      <c r="AV132" s="27">
        <f t="shared" si="307"/>
        <v>2.8614687804325856E-2</v>
      </c>
      <c r="AW132" s="27">
        <f t="shared" si="307"/>
        <v>0.15854567292678212</v>
      </c>
      <c r="AX132" s="27">
        <f t="shared" si="308"/>
        <v>0.18716036073110798</v>
      </c>
      <c r="BD132" t="str">
        <f t="shared" si="321"/>
        <v>51 Skilled agricultural and related trades</v>
      </c>
      <c r="BE132" s="27">
        <f t="shared" si="309"/>
        <v>-2.8022946711489194E-2</v>
      </c>
      <c r="BF132" s="27">
        <f t="shared" si="309"/>
        <v>-1.9203852178121927E-2</v>
      </c>
      <c r="BG132" s="27">
        <f t="shared" si="309"/>
        <v>-3.9789741205220608E-2</v>
      </c>
      <c r="BH132" s="27">
        <f t="shared" si="309"/>
        <v>3.0530204871717093E-3</v>
      </c>
      <c r="BI132" s="27">
        <f t="shared" si="310"/>
        <v>-3.6736720718048899E-2</v>
      </c>
      <c r="BO132" t="str">
        <f t="shared" si="322"/>
        <v>51 Skilled agricultural and related trades</v>
      </c>
      <c r="BP132" s="27">
        <f t="shared" si="311"/>
        <v>-7.0125593059670699E-2</v>
      </c>
      <c r="BQ132" s="27">
        <f t="shared" si="311"/>
        <v>-8.0660478874011177E-2</v>
      </c>
      <c r="BR132" s="27">
        <f t="shared" si="311"/>
        <v>-3.8720646718730767E-2</v>
      </c>
      <c r="BS132" s="27">
        <f t="shared" si="311"/>
        <v>-3.4264030492561881E-2</v>
      </c>
      <c r="BT132" s="27">
        <f t="shared" si="312"/>
        <v>-7.2984677211292648E-2</v>
      </c>
      <c r="BZ132" t="str">
        <f t="shared" si="323"/>
        <v>51 Skilled agricultural and related trades</v>
      </c>
      <c r="CA132" s="68">
        <f t="shared" si="313"/>
        <v>-1.1291566136828579E-2</v>
      </c>
      <c r="CB132" s="68">
        <f t="shared" si="313"/>
        <v>-4.5741452063625565E-2</v>
      </c>
      <c r="CC132" s="68">
        <f t="shared" si="313"/>
        <v>-0.11291243550699093</v>
      </c>
      <c r="CD132" s="68">
        <f t="shared" si="313"/>
        <v>-5.1760948295496101E-2</v>
      </c>
      <c r="CE132" s="68">
        <f t="shared" si="314"/>
        <v>-0.16467338380248703</v>
      </c>
      <c r="CK132" t="str">
        <f t="shared" si="324"/>
        <v>51 Skilled agricultural and related trades</v>
      </c>
      <c r="CL132" s="68">
        <f t="shared" si="315"/>
        <v>-1.57405279392131E-3</v>
      </c>
      <c r="CM132" s="68">
        <f t="shared" si="315"/>
        <v>-4.9834790205787072E-2</v>
      </c>
      <c r="CN132" s="68">
        <f t="shared" si="315"/>
        <v>1.7294127602710541E-2</v>
      </c>
      <c r="CO132" s="68">
        <f t="shared" si="315"/>
        <v>-0.27117365014634992</v>
      </c>
      <c r="CP132" s="68">
        <f t="shared" si="316"/>
        <v>-0.25387952254363938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1.0484450974751307E-4</v>
      </c>
      <c r="C133" s="27">
        <f t="shared" si="299"/>
        <v>9.2356444203240198E-4</v>
      </c>
      <c r="D133" s="27">
        <f t="shared" si="299"/>
        <v>1.7512165497540833E-3</v>
      </c>
      <c r="E133" s="27">
        <f t="shared" si="299"/>
        <v>3.2369447674950279E-3</v>
      </c>
      <c r="F133" s="27">
        <f t="shared" si="300"/>
        <v>4.9881613172491112E-3</v>
      </c>
      <c r="L133" t="str">
        <f t="shared" si="317"/>
        <v>52 Skilled metal, electrical and electronic trades</v>
      </c>
      <c r="M133" s="27">
        <f t="shared" si="301"/>
        <v>4.8591788022945809E-2</v>
      </c>
      <c r="N133" s="27">
        <f t="shared" si="301"/>
        <v>-2.5152888483771202E-2</v>
      </c>
      <c r="O133" s="27">
        <f t="shared" si="301"/>
        <v>5.8564363580240003E-2</v>
      </c>
      <c r="P133" s="27">
        <f t="shared" si="301"/>
        <v>0.10226184672291083</v>
      </c>
      <c r="Q133" s="27">
        <f t="shared" si="302"/>
        <v>0.16082621030315083</v>
      </c>
      <c r="W133" t="str">
        <f t="shared" si="318"/>
        <v>52 Skilled metal, electrical and electronic trades</v>
      </c>
      <c r="X133" s="27">
        <f t="shared" si="303"/>
        <v>0.16163512583994138</v>
      </c>
      <c r="Y133" s="27">
        <f t="shared" si="303"/>
        <v>-0.11269183745295075</v>
      </c>
      <c r="Z133" s="27">
        <f t="shared" si="303"/>
        <v>0.11530802529061768</v>
      </c>
      <c r="AA133" s="27">
        <f t="shared" si="303"/>
        <v>0.23997026398694776</v>
      </c>
      <c r="AB133" s="27">
        <f t="shared" si="304"/>
        <v>0.35527828927756544</v>
      </c>
      <c r="AH133" t="str">
        <f t="shared" si="319"/>
        <v>52 Skilled metal, electrical and electronic trades</v>
      </c>
      <c r="AI133" s="27">
        <f t="shared" si="305"/>
        <v>4.4111047593523189E-2</v>
      </c>
      <c r="AJ133" s="27">
        <f t="shared" si="305"/>
        <v>-3.1797535464402393E-2</v>
      </c>
      <c r="AK133" s="27">
        <f t="shared" si="305"/>
        <v>1.3179504507516648E-2</v>
      </c>
      <c r="AL133" s="27">
        <f t="shared" si="305"/>
        <v>5.713502296954634E-2</v>
      </c>
      <c r="AM133" s="27">
        <f t="shared" si="306"/>
        <v>7.0314527477062988E-2</v>
      </c>
      <c r="AS133" t="str">
        <f t="shared" si="320"/>
        <v>52 Skilled metal, electrical and electronic trades</v>
      </c>
      <c r="AT133" s="27">
        <f t="shared" si="307"/>
        <v>0.20595982579346783</v>
      </c>
      <c r="AU133" s="27">
        <f t="shared" si="307"/>
        <v>-0.14039176629670191</v>
      </c>
      <c r="AV133" s="27">
        <f t="shared" si="307"/>
        <v>6.0843080646857728E-2</v>
      </c>
      <c r="AW133" s="27">
        <f t="shared" si="307"/>
        <v>0.24306354455512702</v>
      </c>
      <c r="AX133" s="27">
        <f t="shared" si="308"/>
        <v>0.30390662520198475</v>
      </c>
      <c r="BD133" t="str">
        <f t="shared" si="321"/>
        <v>52 Skilled metal, electrical and electronic trades</v>
      </c>
      <c r="BE133" s="27">
        <f t="shared" si="309"/>
        <v>0.2821489360111249</v>
      </c>
      <c r="BF133" s="27">
        <f t="shared" si="309"/>
        <v>-0.86498152048235522</v>
      </c>
      <c r="BG133" s="27">
        <f t="shared" si="309"/>
        <v>-0.33953878210486099</v>
      </c>
      <c r="BH133" s="27">
        <f t="shared" si="309"/>
        <v>-0.62191048709104324</v>
      </c>
      <c r="BI133" s="27">
        <f t="shared" si="310"/>
        <v>-0.96144926919590423</v>
      </c>
      <c r="BO133" t="str">
        <f t="shared" si="322"/>
        <v>52 Skilled metal, electrical and electronic trades</v>
      </c>
      <c r="BP133" s="27">
        <f t="shared" si="311"/>
        <v>-0.12038526192508314</v>
      </c>
      <c r="BQ133" s="27">
        <f t="shared" si="311"/>
        <v>-0.52445825379054734</v>
      </c>
      <c r="BR133" s="27">
        <f t="shared" si="311"/>
        <v>-0.29550347330023286</v>
      </c>
      <c r="BS133" s="27">
        <f t="shared" si="311"/>
        <v>-0.42474697948836648</v>
      </c>
      <c r="BT133" s="27">
        <f t="shared" si="312"/>
        <v>-0.72025045278859934</v>
      </c>
      <c r="BZ133" t="str">
        <f t="shared" si="323"/>
        <v>52 Skilled metal, electrical and electronic trades</v>
      </c>
      <c r="CA133" s="68">
        <f t="shared" si="313"/>
        <v>-2.2541571292511442E-4</v>
      </c>
      <c r="CB133" s="68">
        <f t="shared" si="313"/>
        <v>-0.20471408881200159</v>
      </c>
      <c r="CC133" s="68">
        <f t="shared" si="313"/>
        <v>-0.21356618118844684</v>
      </c>
      <c r="CD133" s="68">
        <f t="shared" si="313"/>
        <v>-0.42440165444953382</v>
      </c>
      <c r="CE133" s="68">
        <f t="shared" si="314"/>
        <v>-0.63796783563798065</v>
      </c>
      <c r="CK133" t="str">
        <f t="shared" si="324"/>
        <v>52 Skilled metal, electrical and electronic trades</v>
      </c>
      <c r="CL133" s="68">
        <f t="shared" si="315"/>
        <v>-6.1139483487341328E-2</v>
      </c>
      <c r="CM133" s="68">
        <f t="shared" si="315"/>
        <v>-8.5057716024206864E-2</v>
      </c>
      <c r="CN133" s="68">
        <f t="shared" si="315"/>
        <v>-6.4592827201912284E-2</v>
      </c>
      <c r="CO133" s="68">
        <f t="shared" si="315"/>
        <v>-0.13284433634248299</v>
      </c>
      <c r="CP133" s="68">
        <f t="shared" si="316"/>
        <v>-0.19743716354439528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-3.4310020693595301E-4</v>
      </c>
      <c r="C134" s="27">
        <f t="shared" si="299"/>
        <v>-1.2055360559132689E-4</v>
      </c>
      <c r="D134" s="27">
        <f t="shared" si="299"/>
        <v>1.2312039751516887E-3</v>
      </c>
      <c r="E134" s="27">
        <f t="shared" si="299"/>
        <v>-6.3152700494634867E-6</v>
      </c>
      <c r="F134" s="27">
        <f t="shared" si="300"/>
        <v>1.2248887051022252E-3</v>
      </c>
      <c r="L134" t="str">
        <f t="shared" si="317"/>
        <v>53 Skilled construction and building trades</v>
      </c>
      <c r="M134" s="27">
        <f t="shared" si="301"/>
        <v>1.0198692613320147E-2</v>
      </c>
      <c r="N134" s="27">
        <f t="shared" si="301"/>
        <v>-4.8883870261437548E-3</v>
      </c>
      <c r="O134" s="27">
        <f t="shared" si="301"/>
        <v>2.093516734730249E-2</v>
      </c>
      <c r="P134" s="27">
        <f t="shared" si="301"/>
        <v>2.0617756572397561E-2</v>
      </c>
      <c r="Q134" s="27">
        <f t="shared" si="302"/>
        <v>4.1552923919700051E-2</v>
      </c>
      <c r="W134" t="str">
        <f t="shared" si="318"/>
        <v>53 Skilled construction and building trades</v>
      </c>
      <c r="X134" s="27">
        <f t="shared" si="303"/>
        <v>6.9007661445981222E-2</v>
      </c>
      <c r="Y134" s="27">
        <f t="shared" si="303"/>
        <v>-3.6063979752120945E-2</v>
      </c>
      <c r="Z134" s="27">
        <f t="shared" si="303"/>
        <v>7.5725115395715914E-2</v>
      </c>
      <c r="AA134" s="27">
        <f t="shared" si="303"/>
        <v>0.12263562472398282</v>
      </c>
      <c r="AB134" s="27">
        <f t="shared" si="304"/>
        <v>0.19836074011969873</v>
      </c>
      <c r="AH134" t="str">
        <f t="shared" si="319"/>
        <v>53 Skilled construction and building trades</v>
      </c>
      <c r="AI134" s="27">
        <f t="shared" si="305"/>
        <v>6.0825224564193453E-2</v>
      </c>
      <c r="AJ134" s="27">
        <f t="shared" si="305"/>
        <v>-2.2567558490452416E-2</v>
      </c>
      <c r="AK134" s="27">
        <f t="shared" si="305"/>
        <v>4.5375736407645334E-2</v>
      </c>
      <c r="AL134" s="27">
        <f t="shared" si="305"/>
        <v>9.3008358915313838E-2</v>
      </c>
      <c r="AM134" s="27">
        <f t="shared" si="306"/>
        <v>0.13838409532295917</v>
      </c>
      <c r="AS134" t="str">
        <f t="shared" si="320"/>
        <v>53 Skilled construction and building trades</v>
      </c>
      <c r="AT134" s="27">
        <f t="shared" si="307"/>
        <v>7.2044268256554522E-2</v>
      </c>
      <c r="AU134" s="27">
        <f t="shared" si="307"/>
        <v>-4.0808410847675336E-2</v>
      </c>
      <c r="AV134" s="27">
        <f t="shared" si="307"/>
        <v>7.2190867956216098E-2</v>
      </c>
      <c r="AW134" s="27">
        <f t="shared" si="307"/>
        <v>9.1218958453203436E-2</v>
      </c>
      <c r="AX134" s="27">
        <f t="shared" si="308"/>
        <v>0.16340982640941953</v>
      </c>
      <c r="BD134" t="str">
        <f t="shared" si="321"/>
        <v>53 Skilled construction and building trades</v>
      </c>
      <c r="BE134" s="27">
        <f t="shared" si="309"/>
        <v>9.4129923654652892E-2</v>
      </c>
      <c r="BF134" s="27">
        <f t="shared" si="309"/>
        <v>-0.53778593436773248</v>
      </c>
      <c r="BG134" s="27">
        <f t="shared" si="309"/>
        <v>-1.4249714058487406E-2</v>
      </c>
      <c r="BH134" s="27">
        <f t="shared" si="309"/>
        <v>-0.32703616915910461</v>
      </c>
      <c r="BI134" s="27">
        <f t="shared" si="310"/>
        <v>-0.34128588321759201</v>
      </c>
      <c r="BO134" t="str">
        <f t="shared" si="322"/>
        <v>53 Skilled construction and building trades</v>
      </c>
      <c r="BP134" s="27">
        <f t="shared" si="311"/>
        <v>0.18043509992136553</v>
      </c>
      <c r="BQ134" s="27">
        <f t="shared" si="311"/>
        <v>-0.55689438343512565</v>
      </c>
      <c r="BR134" s="27">
        <f t="shared" si="311"/>
        <v>0.16924276257347337</v>
      </c>
      <c r="BS134" s="27">
        <f t="shared" si="311"/>
        <v>-9.6991769464489064E-2</v>
      </c>
      <c r="BT134" s="27">
        <f t="shared" si="312"/>
        <v>7.2250993108984307E-2</v>
      </c>
      <c r="BZ134" t="str">
        <f t="shared" si="323"/>
        <v>53 Skilled construction and building trades</v>
      </c>
      <c r="CA134" s="68">
        <f t="shared" si="313"/>
        <v>8.8090039093563721E-2</v>
      </c>
      <c r="CB134" s="68">
        <f t="shared" si="313"/>
        <v>-0.19994246825041917</v>
      </c>
      <c r="CC134" s="68">
        <f t="shared" si="313"/>
        <v>-0.1073829068973855</v>
      </c>
      <c r="CD134" s="68">
        <f t="shared" si="313"/>
        <v>-0.20234385300799396</v>
      </c>
      <c r="CE134" s="68">
        <f t="shared" si="314"/>
        <v>-0.30972675990537946</v>
      </c>
      <c r="CK134" t="str">
        <f t="shared" si="324"/>
        <v>53 Skilled construction and building trades</v>
      </c>
      <c r="CL134" s="68">
        <f t="shared" si="315"/>
        <v>-0.1460809853601468</v>
      </c>
      <c r="CM134" s="68">
        <f t="shared" si="315"/>
        <v>-0.12838496703558777</v>
      </c>
      <c r="CN134" s="68">
        <f t="shared" si="315"/>
        <v>-0.16757582790564179</v>
      </c>
      <c r="CO134" s="68">
        <f t="shared" si="315"/>
        <v>-0.37564732785314137</v>
      </c>
      <c r="CP134" s="68">
        <f t="shared" si="316"/>
        <v>-0.54322315575878322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-1.9952419695466253E-3</v>
      </c>
      <c r="C135" s="27">
        <f t="shared" si="299"/>
        <v>-1.2453673275925337E-3</v>
      </c>
      <c r="D135" s="27">
        <f t="shared" si="299"/>
        <v>5.3200004804645658E-3</v>
      </c>
      <c r="E135" s="27">
        <f t="shared" si="299"/>
        <v>8.8596508100673571E-3</v>
      </c>
      <c r="F135" s="27">
        <f t="shared" si="300"/>
        <v>1.4179651290531923E-2</v>
      </c>
      <c r="L135" t="str">
        <f t="shared" si="317"/>
        <v>54 Textiles, printing and other skilled trades</v>
      </c>
      <c r="M135" s="27">
        <f t="shared" si="301"/>
        <v>2.8488223928533646E-2</v>
      </c>
      <c r="N135" s="27">
        <f t="shared" si="301"/>
        <v>-2.7031461997045758E-3</v>
      </c>
      <c r="O135" s="27">
        <f t="shared" si="301"/>
        <v>3.775752246423994E-2</v>
      </c>
      <c r="P135" s="27">
        <f t="shared" si="301"/>
        <v>9.083898855522296E-2</v>
      </c>
      <c r="Q135" s="27">
        <f t="shared" si="302"/>
        <v>0.1285965110194629</v>
      </c>
      <c r="W135" t="str">
        <f t="shared" si="318"/>
        <v>54 Textiles, printing and other skilled trades</v>
      </c>
      <c r="X135" s="27">
        <f t="shared" si="303"/>
        <v>3.0242077140839374E-2</v>
      </c>
      <c r="Y135" s="27">
        <f t="shared" si="303"/>
        <v>-2.8530766645470274E-2</v>
      </c>
      <c r="Z135" s="27">
        <f t="shared" si="303"/>
        <v>8.9415258473510617E-2</v>
      </c>
      <c r="AA135" s="27">
        <f t="shared" si="303"/>
        <v>0.15661473431165518</v>
      </c>
      <c r="AB135" s="27">
        <f t="shared" si="304"/>
        <v>0.2460299927851658</v>
      </c>
      <c r="AH135" t="str">
        <f t="shared" si="319"/>
        <v>54 Textiles, printing and other skilled trades</v>
      </c>
      <c r="AI135" s="27">
        <f t="shared" si="305"/>
        <v>-2.0488546433583221E-2</v>
      </c>
      <c r="AJ135" s="27">
        <f t="shared" si="305"/>
        <v>8.3553394262335101E-3</v>
      </c>
      <c r="AK135" s="27">
        <f t="shared" si="305"/>
        <v>2.0330502365304426E-2</v>
      </c>
      <c r="AL135" s="27">
        <f t="shared" si="305"/>
        <v>5.8537698097642116E-2</v>
      </c>
      <c r="AM135" s="27">
        <f t="shared" si="306"/>
        <v>7.8868200462946542E-2</v>
      </c>
      <c r="AS135" t="str">
        <f t="shared" si="320"/>
        <v>54 Textiles, printing and other skilled trades</v>
      </c>
      <c r="AT135" s="27">
        <f t="shared" si="307"/>
        <v>1.6387984312204174E-3</v>
      </c>
      <c r="AU135" s="27">
        <f t="shared" si="307"/>
        <v>-1.2483430006302559E-2</v>
      </c>
      <c r="AV135" s="27">
        <f t="shared" si="307"/>
        <v>3.3047352711913641E-2</v>
      </c>
      <c r="AW135" s="27">
        <f t="shared" si="307"/>
        <v>6.455894603564033E-2</v>
      </c>
      <c r="AX135" s="27">
        <f t="shared" si="308"/>
        <v>9.7606298747553971E-2</v>
      </c>
      <c r="BD135" t="str">
        <f t="shared" si="321"/>
        <v>54 Textiles, printing and other skilled trades</v>
      </c>
      <c r="BE135" s="27">
        <f t="shared" si="309"/>
        <v>-0.14422760472666396</v>
      </c>
      <c r="BF135" s="27">
        <f t="shared" si="309"/>
        <v>-0.11356552157526578</v>
      </c>
      <c r="BG135" s="27">
        <f t="shared" si="309"/>
        <v>1.5168402457817365E-2</v>
      </c>
      <c r="BH135" s="27">
        <f t="shared" si="309"/>
        <v>-6.1333070408475798E-2</v>
      </c>
      <c r="BI135" s="27">
        <f t="shared" si="310"/>
        <v>-4.6164667950658433E-2</v>
      </c>
      <c r="BO135" t="str">
        <f t="shared" si="322"/>
        <v>54 Textiles, printing and other skilled trades</v>
      </c>
      <c r="BP135" s="27">
        <f t="shared" si="311"/>
        <v>-0.40929273617433881</v>
      </c>
      <c r="BQ135" s="27">
        <f t="shared" si="311"/>
        <v>-9.2385254657247229E-2</v>
      </c>
      <c r="BR135" s="27">
        <f t="shared" si="311"/>
        <v>-7.7093351761693629E-2</v>
      </c>
      <c r="BS135" s="27">
        <f t="shared" si="311"/>
        <v>-0.10037032491398512</v>
      </c>
      <c r="BT135" s="27">
        <f t="shared" si="312"/>
        <v>-0.17746367667567875</v>
      </c>
      <c r="BZ135" t="str">
        <f t="shared" si="323"/>
        <v>54 Textiles, printing and other skilled trades</v>
      </c>
      <c r="CA135" s="68">
        <f t="shared" si="313"/>
        <v>-0.2147595248515155</v>
      </c>
      <c r="CB135" s="68">
        <f t="shared" si="313"/>
        <v>-8.0214556902928891E-3</v>
      </c>
      <c r="CC135" s="68">
        <f t="shared" si="313"/>
        <v>-0.16169771531156374</v>
      </c>
      <c r="CD135" s="68">
        <f t="shared" si="313"/>
        <v>-0.36772054288067291</v>
      </c>
      <c r="CE135" s="68">
        <f t="shared" si="314"/>
        <v>-0.52941825819223665</v>
      </c>
      <c r="CK135" t="str">
        <f t="shared" si="324"/>
        <v>54 Textiles, printing and other skilled trades</v>
      </c>
      <c r="CL135" s="68">
        <f t="shared" si="315"/>
        <v>-0.31005806249916668</v>
      </c>
      <c r="CM135" s="68">
        <f t="shared" si="315"/>
        <v>4.889404475401693E-2</v>
      </c>
      <c r="CN135" s="68">
        <f t="shared" si="315"/>
        <v>-0.23345111680317948</v>
      </c>
      <c r="CO135" s="68">
        <f t="shared" si="315"/>
        <v>-6.5813755466330337E-2</v>
      </c>
      <c r="CP135" s="68">
        <f t="shared" si="316"/>
        <v>-0.29926487226950982</v>
      </c>
    </row>
    <row r="136" spans="1:94" x14ac:dyDescent="0.2">
      <c r="A136" t="str">
        <f t="shared" si="298"/>
        <v>61 Caring personal service occupations</v>
      </c>
      <c r="B136" s="27">
        <f t="shared" si="299"/>
        <v>2.3513238713557556E-3</v>
      </c>
      <c r="C136" s="27">
        <f t="shared" si="299"/>
        <v>8.2852025097737009E-4</v>
      </c>
      <c r="D136" s="27">
        <f t="shared" si="299"/>
        <v>4.887225665197191E-3</v>
      </c>
      <c r="E136" s="27">
        <f t="shared" si="299"/>
        <v>7.9536200162687934E-3</v>
      </c>
      <c r="F136" s="27">
        <f t="shared" si="300"/>
        <v>1.2840845681465984E-2</v>
      </c>
      <c r="L136" t="str">
        <f t="shared" si="317"/>
        <v>61 Caring personal service occupations</v>
      </c>
      <c r="M136" s="27">
        <f t="shared" si="301"/>
        <v>3.5619605256842712E-2</v>
      </c>
      <c r="N136" s="27">
        <f t="shared" si="301"/>
        <v>5.3521085374500621E-2</v>
      </c>
      <c r="O136" s="27">
        <f t="shared" si="301"/>
        <v>0.26248184533519103</v>
      </c>
      <c r="P136" s="27">
        <f t="shared" si="301"/>
        <v>0.46183000488664006</v>
      </c>
      <c r="Q136" s="27">
        <f t="shared" si="302"/>
        <v>0.72431185022183109</v>
      </c>
      <c r="W136" t="str">
        <f t="shared" si="318"/>
        <v>61 Caring personal service occupations</v>
      </c>
      <c r="X136" s="27">
        <f t="shared" si="303"/>
        <v>7.5358448142861967E-2</v>
      </c>
      <c r="Y136" s="27">
        <f t="shared" si="303"/>
        <v>-8.9373140993300737E-2</v>
      </c>
      <c r="Z136" s="27">
        <f t="shared" si="303"/>
        <v>0.55217070606687235</v>
      </c>
      <c r="AA136" s="27">
        <f t="shared" si="303"/>
        <v>0.83870479086793148</v>
      </c>
      <c r="AB136" s="27">
        <f t="shared" si="304"/>
        <v>1.3908754969348038</v>
      </c>
      <c r="AH136" t="str">
        <f t="shared" si="319"/>
        <v>61 Caring personal service occupations</v>
      </c>
      <c r="AI136" s="27">
        <f t="shared" si="305"/>
        <v>-0.18826211173064511</v>
      </c>
      <c r="AJ136" s="27">
        <f t="shared" si="305"/>
        <v>-7.413306271292841E-2</v>
      </c>
      <c r="AK136" s="27">
        <f t="shared" si="305"/>
        <v>0.1949705584757655</v>
      </c>
      <c r="AL136" s="27">
        <f t="shared" si="305"/>
        <v>0.19034706107763033</v>
      </c>
      <c r="AM136" s="27">
        <f t="shared" si="306"/>
        <v>0.38531761955339583</v>
      </c>
      <c r="AS136" t="str">
        <f t="shared" si="320"/>
        <v>61 Caring personal service occupations</v>
      </c>
      <c r="AT136" s="27">
        <f t="shared" si="307"/>
        <v>2.2578444704657308E-4</v>
      </c>
      <c r="AU136" s="27">
        <f t="shared" si="307"/>
        <v>-1.9767683167536854E-2</v>
      </c>
      <c r="AV136" s="27">
        <f t="shared" si="307"/>
        <v>0.17318956597237389</v>
      </c>
      <c r="AW136" s="27">
        <f t="shared" si="307"/>
        <v>0.25263534367587481</v>
      </c>
      <c r="AX136" s="27">
        <f t="shared" si="308"/>
        <v>0.42582490964824871</v>
      </c>
      <c r="BD136" t="str">
        <f t="shared" si="321"/>
        <v>61 Caring personal service occupations</v>
      </c>
      <c r="BE136" s="27">
        <f t="shared" si="309"/>
        <v>-1.6293978893545003E-2</v>
      </c>
      <c r="BF136" s="27">
        <f t="shared" si="309"/>
        <v>0.4959071451408068</v>
      </c>
      <c r="BG136" s="27">
        <f t="shared" si="309"/>
        <v>0.76041356193342047</v>
      </c>
      <c r="BH136" s="27">
        <f t="shared" si="309"/>
        <v>1.65418677249734</v>
      </c>
      <c r="BI136" s="27">
        <f t="shared" si="310"/>
        <v>2.4146003344307605</v>
      </c>
      <c r="BO136" t="str">
        <f t="shared" si="322"/>
        <v>61 Caring personal service occupations</v>
      </c>
      <c r="BP136" s="27">
        <f t="shared" si="311"/>
        <v>-0.46579502072452161</v>
      </c>
      <c r="BQ136" s="27">
        <f t="shared" si="311"/>
        <v>-0.50842160954765525</v>
      </c>
      <c r="BR136" s="27">
        <f t="shared" si="311"/>
        <v>0.35161995031040405</v>
      </c>
      <c r="BS136" s="27">
        <f t="shared" si="311"/>
        <v>-0.68805517845842257</v>
      </c>
      <c r="BT136" s="27">
        <f t="shared" si="312"/>
        <v>-0.33643522814801852</v>
      </c>
      <c r="BZ136" t="str">
        <f t="shared" si="323"/>
        <v>61 Caring personal service occupations</v>
      </c>
      <c r="CA136" s="68">
        <f t="shared" si="313"/>
        <v>-0.71248672835776472</v>
      </c>
      <c r="CB136" s="68">
        <f t="shared" si="313"/>
        <v>-0.11243446651617339</v>
      </c>
      <c r="CC136" s="68">
        <f t="shared" si="313"/>
        <v>-0.18361560772557217</v>
      </c>
      <c r="CD136" s="68">
        <f t="shared" si="313"/>
        <v>-6.3282291896849086E-2</v>
      </c>
      <c r="CE136" s="68">
        <f t="shared" si="314"/>
        <v>-0.24689789962242126</v>
      </c>
      <c r="CK136" t="str">
        <f t="shared" si="324"/>
        <v>61 Caring personal service occupations</v>
      </c>
      <c r="CL136" s="68">
        <f t="shared" si="315"/>
        <v>-7.2087419207634729E-2</v>
      </c>
      <c r="CM136" s="68">
        <f t="shared" si="315"/>
        <v>9.7682841711843049E-3</v>
      </c>
      <c r="CN136" s="68">
        <f t="shared" si="315"/>
        <v>4.2650543013735942E-2</v>
      </c>
      <c r="CO136" s="68">
        <f t="shared" si="315"/>
        <v>7.4411523903053556E-2</v>
      </c>
      <c r="CP136" s="68">
        <f t="shared" si="316"/>
        <v>0.1170620669167895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5.9608440942602722E-3</v>
      </c>
      <c r="C137" s="27">
        <f t="shared" si="299"/>
        <v>-2.4289075803890538E-3</v>
      </c>
      <c r="D137" s="27">
        <f t="shared" si="299"/>
        <v>1.991681370901251E-3</v>
      </c>
      <c r="E137" s="27">
        <f t="shared" si="299"/>
        <v>2.5455139565282187E-3</v>
      </c>
      <c r="F137" s="27">
        <f t="shared" si="300"/>
        <v>4.5371953274294698E-3</v>
      </c>
      <c r="L137" t="str">
        <f t="shared" si="317"/>
        <v>62 Leisure, travel and related personal service occupations</v>
      </c>
      <c r="M137" s="27">
        <f t="shared" si="301"/>
        <v>1.7162258452598167E-2</v>
      </c>
      <c r="N137" s="27">
        <f t="shared" si="301"/>
        <v>-1.0173038348997424E-2</v>
      </c>
      <c r="O137" s="27">
        <f t="shared" si="301"/>
        <v>3.4281318917521855E-2</v>
      </c>
      <c r="P137" s="27">
        <f t="shared" si="301"/>
        <v>6.600321412161983E-2</v>
      </c>
      <c r="Q137" s="27">
        <f t="shared" si="302"/>
        <v>0.10028453303914169</v>
      </c>
      <c r="W137" t="str">
        <f t="shared" si="318"/>
        <v>62 Leisure, travel and related personal service occupations</v>
      </c>
      <c r="X137" s="27">
        <f t="shared" si="303"/>
        <v>0.12319085014830239</v>
      </c>
      <c r="Y137" s="27">
        <f t="shared" si="303"/>
        <v>-0.10744864838477886</v>
      </c>
      <c r="Z137" s="27">
        <f t="shared" si="303"/>
        <v>0.10293696622739512</v>
      </c>
      <c r="AA137" s="27">
        <f t="shared" si="303"/>
        <v>0.21371968175993827</v>
      </c>
      <c r="AB137" s="27">
        <f t="shared" si="304"/>
        <v>0.3166566479873334</v>
      </c>
      <c r="AH137" t="str">
        <f t="shared" si="319"/>
        <v>62 Leisure, travel and related personal service occupations</v>
      </c>
      <c r="AI137" s="27">
        <f t="shared" si="305"/>
        <v>6.4635867523414048E-2</v>
      </c>
      <c r="AJ137" s="27">
        <f t="shared" si="305"/>
        <v>-7.5273656424565905E-2</v>
      </c>
      <c r="AK137" s="27">
        <f t="shared" si="305"/>
        <v>6.2371279193655815E-2</v>
      </c>
      <c r="AL137" s="27">
        <f t="shared" si="305"/>
        <v>0.15550732565878889</v>
      </c>
      <c r="AM137" s="27">
        <f t="shared" si="306"/>
        <v>0.2178786048524447</v>
      </c>
      <c r="AS137" t="str">
        <f t="shared" si="320"/>
        <v>62 Leisure, travel and related personal service occupations</v>
      </c>
      <c r="AT137" s="27">
        <f t="shared" si="307"/>
        <v>8.6307084713575177E-2</v>
      </c>
      <c r="AU137" s="27">
        <f t="shared" si="307"/>
        <v>-4.4503590507738833E-2</v>
      </c>
      <c r="AV137" s="27">
        <f t="shared" si="307"/>
        <v>0.10143800296577293</v>
      </c>
      <c r="AW137" s="27">
        <f t="shared" si="307"/>
        <v>0.25427835742161187</v>
      </c>
      <c r="AX137" s="27">
        <f t="shared" si="308"/>
        <v>0.3557163603873848</v>
      </c>
      <c r="BD137" t="str">
        <f t="shared" si="321"/>
        <v>62 Leisure, travel and related personal service occupations</v>
      </c>
      <c r="BE137" s="27">
        <f t="shared" si="309"/>
        <v>-6.3778798936308556E-2</v>
      </c>
      <c r="BF137" s="27">
        <f t="shared" si="309"/>
        <v>-0.16242031645517296</v>
      </c>
      <c r="BG137" s="27">
        <f t="shared" si="309"/>
        <v>-0.14105268533008708</v>
      </c>
      <c r="BH137" s="27">
        <f t="shared" si="309"/>
        <v>-0.12970746463377703</v>
      </c>
      <c r="BI137" s="27">
        <f t="shared" si="310"/>
        <v>-0.27076014996386411</v>
      </c>
      <c r="BO137" t="str">
        <f t="shared" si="322"/>
        <v>62 Leisure, travel and related personal service occupations</v>
      </c>
      <c r="BP137" s="27">
        <f t="shared" si="311"/>
        <v>-3.2689700703237401E-2</v>
      </c>
      <c r="BQ137" s="27">
        <f t="shared" si="311"/>
        <v>-0.36501219769952553</v>
      </c>
      <c r="BR137" s="27">
        <f t="shared" si="311"/>
        <v>-5.8573707927906282E-2</v>
      </c>
      <c r="BS137" s="27">
        <f t="shared" si="311"/>
        <v>-0.18392437912737924</v>
      </c>
      <c r="BT137" s="27">
        <f t="shared" si="312"/>
        <v>-0.24249808705528553</v>
      </c>
      <c r="BZ137" t="str">
        <f t="shared" si="323"/>
        <v>62 Leisure, travel and related personal service occupations</v>
      </c>
      <c r="CA137" s="68">
        <f t="shared" si="313"/>
        <v>-1.2380272311618423E-3</v>
      </c>
      <c r="CB137" s="68">
        <f t="shared" si="313"/>
        <v>-0.15010203993103766</v>
      </c>
      <c r="CC137" s="68">
        <f t="shared" si="313"/>
        <v>-7.8813257626848543E-2</v>
      </c>
      <c r="CD137" s="68">
        <f t="shared" si="313"/>
        <v>-0.21625202128128895</v>
      </c>
      <c r="CE137" s="68">
        <f t="shared" si="314"/>
        <v>-0.2950652789081375</v>
      </c>
      <c r="CK137" t="str">
        <f t="shared" si="324"/>
        <v>62 Leisure, travel and related personal service occupations</v>
      </c>
      <c r="CL137" s="68">
        <f t="shared" si="315"/>
        <v>-0.14016058437391615</v>
      </c>
      <c r="CM137" s="68">
        <f t="shared" si="315"/>
        <v>1.8728512074872417E-2</v>
      </c>
      <c r="CN137" s="68">
        <f t="shared" si="315"/>
        <v>-7.2195878680890779E-2</v>
      </c>
      <c r="CO137" s="68">
        <f t="shared" si="315"/>
        <v>-9.7724895246931537E-2</v>
      </c>
      <c r="CP137" s="68">
        <f t="shared" si="316"/>
        <v>-0.16992077392782232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7.3858484722155748E-5</v>
      </c>
      <c r="C138" s="27">
        <f t="shared" si="299"/>
        <v>4.743914115950431E-5</v>
      </c>
      <c r="D138" s="27">
        <f t="shared" si="299"/>
        <v>9.9392679072700537E-5</v>
      </c>
      <c r="E138" s="27">
        <f t="shared" si="299"/>
        <v>1.9681602774970493E-4</v>
      </c>
      <c r="F138" s="27">
        <f t="shared" si="300"/>
        <v>2.9620870682240546E-4</v>
      </c>
      <c r="L138" t="str">
        <f t="shared" si="317"/>
        <v>63 Community and civil enforcement occupations</v>
      </c>
      <c r="M138" s="27">
        <f t="shared" si="301"/>
        <v>-8.105240539675769E-5</v>
      </c>
      <c r="N138" s="27">
        <f t="shared" si="301"/>
        <v>2.7985193993125103E-3</v>
      </c>
      <c r="O138" s="27">
        <f t="shared" si="301"/>
        <v>-5.4478509036913654E-4</v>
      </c>
      <c r="P138" s="27">
        <f t="shared" si="301"/>
        <v>3.667148956871329E-3</v>
      </c>
      <c r="Q138" s="27">
        <f t="shared" si="302"/>
        <v>3.1223638665021924E-3</v>
      </c>
      <c r="W138" t="str">
        <f t="shared" si="318"/>
        <v>63 Community and civil enforcement occupations</v>
      </c>
      <c r="X138" s="27">
        <f t="shared" si="303"/>
        <v>4.4749963384911398E-3</v>
      </c>
      <c r="Y138" s="27">
        <f t="shared" si="303"/>
        <v>6.0258654275447895E-3</v>
      </c>
      <c r="Z138" s="27">
        <f t="shared" si="303"/>
        <v>1.776018868740438E-3</v>
      </c>
      <c r="AA138" s="27">
        <f t="shared" si="303"/>
        <v>1.9239818214496836E-2</v>
      </c>
      <c r="AB138" s="27">
        <f t="shared" si="304"/>
        <v>2.1015837083237274E-2</v>
      </c>
      <c r="AH138" t="str">
        <f t="shared" si="319"/>
        <v>63 Community and civil enforcement occupations</v>
      </c>
      <c r="AI138" s="27">
        <f t="shared" si="305"/>
        <v>1.0194671546072415E-3</v>
      </c>
      <c r="AJ138" s="27">
        <f t="shared" si="305"/>
        <v>3.3818454520454892E-3</v>
      </c>
      <c r="AK138" s="27">
        <f t="shared" si="305"/>
        <v>-1.8522702280139077E-3</v>
      </c>
      <c r="AL138" s="27">
        <f t="shared" si="305"/>
        <v>4.9315691038492454E-3</v>
      </c>
      <c r="AM138" s="27">
        <f t="shared" si="306"/>
        <v>3.0792988758353377E-3</v>
      </c>
      <c r="AS138" t="str">
        <f t="shared" si="320"/>
        <v>63 Community and civil enforcement occupations</v>
      </c>
      <c r="AT138" s="27">
        <f t="shared" si="307"/>
        <v>-1.1771138510045104E-4</v>
      </c>
      <c r="AU138" s="27">
        <f t="shared" si="307"/>
        <v>3.1383390878664385E-3</v>
      </c>
      <c r="AV138" s="27">
        <f t="shared" si="307"/>
        <v>-3.0033557012106062E-3</v>
      </c>
      <c r="AW138" s="27">
        <f t="shared" si="307"/>
        <v>2.7655052002234764E-3</v>
      </c>
      <c r="AX138" s="27">
        <f t="shared" si="308"/>
        <v>-2.3785050098712977E-4</v>
      </c>
      <c r="BD138" t="str">
        <f t="shared" si="321"/>
        <v>63 Community and civil enforcement occupations</v>
      </c>
      <c r="BE138" s="27">
        <f t="shared" si="309"/>
        <v>-1.3729540500768349E-2</v>
      </c>
      <c r="BF138" s="27">
        <f t="shared" si="309"/>
        <v>1.3651500088653935E-2</v>
      </c>
      <c r="BG138" s="27">
        <f t="shared" si="309"/>
        <v>-1.7418943680410623E-2</v>
      </c>
      <c r="BH138" s="27">
        <f t="shared" si="309"/>
        <v>2.1261908868338633E-3</v>
      </c>
      <c r="BI138" s="27">
        <f t="shared" si="310"/>
        <v>-1.529275279357676E-2</v>
      </c>
      <c r="BO138" t="str">
        <f t="shared" si="322"/>
        <v>63 Community and civil enforcement occupations</v>
      </c>
      <c r="BP138" s="27">
        <f t="shared" si="311"/>
        <v>-1.3958936700479013E-2</v>
      </c>
      <c r="BQ138" s="27">
        <f t="shared" si="311"/>
        <v>1.406226433573661E-2</v>
      </c>
      <c r="BR138" s="27">
        <f t="shared" si="311"/>
        <v>-1.9884545355421453E-2</v>
      </c>
      <c r="BS138" s="27">
        <f t="shared" si="311"/>
        <v>-9.0614351376911567E-4</v>
      </c>
      <c r="BT138" s="27">
        <f t="shared" si="312"/>
        <v>-2.0790688869190568E-2</v>
      </c>
      <c r="BZ138" t="str">
        <f t="shared" si="323"/>
        <v>63 Community and civil enforcement occupations</v>
      </c>
      <c r="CA138" s="68">
        <f t="shared" si="313"/>
        <v>-4.063387857088957E-3</v>
      </c>
      <c r="CB138" s="68">
        <f t="shared" si="313"/>
        <v>1.1583631892670053E-2</v>
      </c>
      <c r="CC138" s="68">
        <f t="shared" si="313"/>
        <v>-1.5783865742229036E-2</v>
      </c>
      <c r="CD138" s="68">
        <f t="shared" si="313"/>
        <v>-7.5049077136323666E-3</v>
      </c>
      <c r="CE138" s="68">
        <f t="shared" si="314"/>
        <v>-2.3288773455861403E-2</v>
      </c>
      <c r="CK138" t="str">
        <f t="shared" si="324"/>
        <v>63 Community and civil enforcement occupations</v>
      </c>
      <c r="CL138" s="68">
        <f t="shared" si="315"/>
        <v>-8.797284870198336E-3</v>
      </c>
      <c r="CM138" s="68">
        <f t="shared" si="315"/>
        <v>6.766449712550332E-3</v>
      </c>
      <c r="CN138" s="68">
        <f t="shared" si="315"/>
        <v>-7.5844080176362891E-3</v>
      </c>
      <c r="CO138" s="68">
        <f t="shared" si="315"/>
        <v>-1.0009708028356976E-3</v>
      </c>
      <c r="CP138" s="68">
        <f t="shared" si="316"/>
        <v>-8.5853788204719866E-3</v>
      </c>
    </row>
    <row r="139" spans="1:94" x14ac:dyDescent="0.2">
      <c r="A139" t="str">
        <f t="shared" si="298"/>
        <v>71 Sales occupations</v>
      </c>
      <c r="B139" s="27">
        <f t="shared" si="299"/>
        <v>3.4682945850629462E-3</v>
      </c>
      <c r="C139" s="27">
        <f t="shared" si="299"/>
        <v>-8.6737107952878506E-4</v>
      </c>
      <c r="D139" s="27">
        <f t="shared" si="299"/>
        <v>5.4989817459015072E-3</v>
      </c>
      <c r="E139" s="27">
        <f t="shared" si="299"/>
        <v>1.0671546487462998E-2</v>
      </c>
      <c r="F139" s="27">
        <f t="shared" si="300"/>
        <v>1.6170528233364505E-2</v>
      </c>
      <c r="L139" t="str">
        <f t="shared" si="317"/>
        <v>71 Sales occupations</v>
      </c>
      <c r="M139" s="27">
        <f t="shared" si="301"/>
        <v>6.2959037317493249E-2</v>
      </c>
      <c r="N139" s="27">
        <f t="shared" si="301"/>
        <v>4.1099788087263112E-2</v>
      </c>
      <c r="O139" s="27">
        <f t="shared" si="301"/>
        <v>0.10948116742546188</v>
      </c>
      <c r="P139" s="27">
        <f t="shared" si="301"/>
        <v>0.29276356532292358</v>
      </c>
      <c r="Q139" s="27">
        <f t="shared" si="302"/>
        <v>0.40224473274838546</v>
      </c>
      <c r="W139" t="str">
        <f t="shared" si="318"/>
        <v>71 Sales occupations</v>
      </c>
      <c r="X139" s="27">
        <f t="shared" si="303"/>
        <v>0.40541827602693425</v>
      </c>
      <c r="Y139" s="27">
        <f t="shared" si="303"/>
        <v>-6.5376914845436396E-2</v>
      </c>
      <c r="Z139" s="27">
        <f t="shared" si="303"/>
        <v>0.3073131934998643</v>
      </c>
      <c r="AA139" s="27">
        <f t="shared" si="303"/>
        <v>1.0099950128375115</v>
      </c>
      <c r="AB139" s="27">
        <f t="shared" si="304"/>
        <v>1.3173082063373758</v>
      </c>
      <c r="AH139" t="str">
        <f t="shared" si="319"/>
        <v>71 Sales occupations</v>
      </c>
      <c r="AI139" s="27">
        <f t="shared" si="305"/>
        <v>8.931631290204467E-2</v>
      </c>
      <c r="AJ139" s="27">
        <f t="shared" si="305"/>
        <v>-1.3680277726589862E-2</v>
      </c>
      <c r="AK139" s="27">
        <f t="shared" si="305"/>
        <v>6.0532604874478424E-2</v>
      </c>
      <c r="AL139" s="27">
        <f t="shared" si="305"/>
        <v>0.27294981596789669</v>
      </c>
      <c r="AM139" s="27">
        <f t="shared" si="306"/>
        <v>0.33348242084237512</v>
      </c>
      <c r="AS139" t="str">
        <f t="shared" si="320"/>
        <v>71 Sales occupations</v>
      </c>
      <c r="AT139" s="27">
        <f t="shared" si="307"/>
        <v>5.5640256328472804E-2</v>
      </c>
      <c r="AU139" s="27">
        <f t="shared" si="307"/>
        <v>-2.3574894919543676E-2</v>
      </c>
      <c r="AV139" s="27">
        <f t="shared" si="307"/>
        <v>2.1379108890656529E-2</v>
      </c>
      <c r="AW139" s="27">
        <f t="shared" si="307"/>
        <v>0.18166131374146521</v>
      </c>
      <c r="AX139" s="27">
        <f t="shared" si="308"/>
        <v>0.20304042263212174</v>
      </c>
      <c r="BD139" t="str">
        <f t="shared" si="321"/>
        <v>71 Sales occupations</v>
      </c>
      <c r="BE139" s="27">
        <f t="shared" si="309"/>
        <v>0.32057417297562463</v>
      </c>
      <c r="BF139" s="27">
        <f t="shared" si="309"/>
        <v>5.9305779319617891E-2</v>
      </c>
      <c r="BG139" s="27">
        <f t="shared" si="309"/>
        <v>-0.3452327528913246</v>
      </c>
      <c r="BH139" s="27">
        <f t="shared" si="309"/>
        <v>0.11405970419340328</v>
      </c>
      <c r="BI139" s="27">
        <f t="shared" si="310"/>
        <v>-0.23117304869792132</v>
      </c>
      <c r="BO139" t="str">
        <f t="shared" si="322"/>
        <v>71 Sales occupations</v>
      </c>
      <c r="BP139" s="27">
        <f t="shared" si="311"/>
        <v>-0.12847596838687991</v>
      </c>
      <c r="BQ139" s="27">
        <f t="shared" si="311"/>
        <v>-0.55056121221115095</v>
      </c>
      <c r="BR139" s="27">
        <f t="shared" si="311"/>
        <v>-0.25178587235538252</v>
      </c>
      <c r="BS139" s="27">
        <f t="shared" si="311"/>
        <v>-0.70364801430569202</v>
      </c>
      <c r="BT139" s="27">
        <f t="shared" si="312"/>
        <v>-0.95543388666107454</v>
      </c>
      <c r="BZ139" t="str">
        <f t="shared" si="323"/>
        <v>71 Sales occupations</v>
      </c>
      <c r="CA139" s="68">
        <f t="shared" si="313"/>
        <v>0.10488690018666835</v>
      </c>
      <c r="CB139" s="68">
        <f t="shared" si="313"/>
        <v>-0.31011629562347798</v>
      </c>
      <c r="CC139" s="68">
        <f t="shared" si="313"/>
        <v>-0.68840506178994154</v>
      </c>
      <c r="CD139" s="68">
        <f t="shared" si="313"/>
        <v>-1.6233037613203563</v>
      </c>
      <c r="CE139" s="68">
        <f t="shared" si="314"/>
        <v>-2.3117088231102976</v>
      </c>
      <c r="CK139" t="str">
        <f t="shared" si="324"/>
        <v>71 Sales occupations</v>
      </c>
      <c r="CL139" s="68">
        <f t="shared" si="315"/>
        <v>-0.55138501401911411</v>
      </c>
      <c r="CM139" s="68">
        <f t="shared" si="315"/>
        <v>9.3181098731593526E-2</v>
      </c>
      <c r="CN139" s="68">
        <f t="shared" si="315"/>
        <v>-0.50647653414011806</v>
      </c>
      <c r="CO139" s="68">
        <f t="shared" si="315"/>
        <v>-0.36013832302775939</v>
      </c>
      <c r="CP139" s="68">
        <f t="shared" si="316"/>
        <v>-0.86661485716787745</v>
      </c>
    </row>
    <row r="140" spans="1:94" x14ac:dyDescent="0.2">
      <c r="A140" t="str">
        <f t="shared" si="298"/>
        <v>72 Customer service occupations</v>
      </c>
      <c r="B140" s="27">
        <f t="shared" si="299"/>
        <v>1.4387434436719214E-3</v>
      </c>
      <c r="C140" s="27">
        <f t="shared" si="299"/>
        <v>2.7749955637252979E-3</v>
      </c>
      <c r="D140" s="27">
        <f t="shared" si="299"/>
        <v>1.0658100555809975E-2</v>
      </c>
      <c r="E140" s="27">
        <f t="shared" si="299"/>
        <v>1.1427835275510043E-2</v>
      </c>
      <c r="F140" s="27">
        <f t="shared" si="300"/>
        <v>2.2085935831320017E-2</v>
      </c>
      <c r="L140" t="str">
        <f t="shared" si="317"/>
        <v>72 Customer service occupations</v>
      </c>
      <c r="M140" s="27">
        <f t="shared" si="301"/>
        <v>1.9815612465534788E-2</v>
      </c>
      <c r="N140" s="27">
        <f t="shared" si="301"/>
        <v>1.5103109804182974E-2</v>
      </c>
      <c r="O140" s="27">
        <f t="shared" si="301"/>
        <v>9.2263398841376798E-2</v>
      </c>
      <c r="P140" s="27">
        <f t="shared" si="301"/>
        <v>0.11267747318139137</v>
      </c>
      <c r="Q140" s="27">
        <f t="shared" si="302"/>
        <v>0.20494087202276817</v>
      </c>
      <c r="W140" t="str">
        <f t="shared" si="318"/>
        <v>72 Customer service occupations</v>
      </c>
      <c r="X140" s="27">
        <f t="shared" si="303"/>
        <v>0.14352292929483179</v>
      </c>
      <c r="Y140" s="27">
        <f t="shared" si="303"/>
        <v>2.3492502688702399E-2</v>
      </c>
      <c r="Z140" s="27">
        <f t="shared" si="303"/>
        <v>0.37242937898753314</v>
      </c>
      <c r="AA140" s="27">
        <f t="shared" si="303"/>
        <v>0.49158145196478586</v>
      </c>
      <c r="AB140" s="27">
        <f t="shared" si="304"/>
        <v>0.86401083095231901</v>
      </c>
      <c r="AH140" t="str">
        <f t="shared" si="319"/>
        <v>72 Customer service occupations</v>
      </c>
      <c r="AI140" s="27">
        <f t="shared" si="305"/>
        <v>5.0083770336762923E-2</v>
      </c>
      <c r="AJ140" s="27">
        <f t="shared" si="305"/>
        <v>6.9213921956002844E-3</v>
      </c>
      <c r="AK140" s="27">
        <f t="shared" si="305"/>
        <v>0.10322238871267964</v>
      </c>
      <c r="AL140" s="27">
        <f t="shared" si="305"/>
        <v>0.12294790380312232</v>
      </c>
      <c r="AM140" s="27">
        <f t="shared" si="306"/>
        <v>0.22617029251580195</v>
      </c>
      <c r="AS140" t="str">
        <f t="shared" si="320"/>
        <v>72 Customer service occupations</v>
      </c>
      <c r="AT140" s="27">
        <f t="shared" si="307"/>
        <v>7.1552860611223845E-2</v>
      </c>
      <c r="AU140" s="27">
        <f t="shared" si="307"/>
        <v>-2.6338587520632895E-3</v>
      </c>
      <c r="AV140" s="27">
        <f t="shared" si="307"/>
        <v>0.12903945869458577</v>
      </c>
      <c r="AW140" s="27">
        <f t="shared" si="307"/>
        <v>0.13502745140088535</v>
      </c>
      <c r="AX140" s="27">
        <f t="shared" si="308"/>
        <v>0.26406691009547112</v>
      </c>
      <c r="BD140" t="str">
        <f t="shared" si="321"/>
        <v>72 Customer service occupations</v>
      </c>
      <c r="BE140" s="27">
        <f t="shared" si="309"/>
        <v>0.1145085834722166</v>
      </c>
      <c r="BF140" s="27">
        <f t="shared" si="309"/>
        <v>5.4838975433663784E-2</v>
      </c>
      <c r="BG140" s="27">
        <f t="shared" si="309"/>
        <v>0.28124664502167862</v>
      </c>
      <c r="BH140" s="27">
        <f t="shared" si="309"/>
        <v>0.21656297742355535</v>
      </c>
      <c r="BI140" s="27">
        <f t="shared" si="310"/>
        <v>0.49780962244523397</v>
      </c>
      <c r="BO140" t="str">
        <f t="shared" si="322"/>
        <v>72 Customer service occupations</v>
      </c>
      <c r="BP140" s="27">
        <f t="shared" si="311"/>
        <v>0.10030754244803974</v>
      </c>
      <c r="BQ140" s="27">
        <f t="shared" si="311"/>
        <v>-9.1758691378783119E-2</v>
      </c>
      <c r="BR140" s="27">
        <f t="shared" si="311"/>
        <v>0.29098751102765941</v>
      </c>
      <c r="BS140" s="27">
        <f t="shared" si="311"/>
        <v>-5.8285073742005311E-2</v>
      </c>
      <c r="BT140" s="27">
        <f t="shared" si="312"/>
        <v>0.2327024372856541</v>
      </c>
      <c r="BZ140" t="str">
        <f t="shared" si="323"/>
        <v>72 Customer service occupations</v>
      </c>
      <c r="CA140" s="68">
        <f t="shared" si="313"/>
        <v>2.5381017000314476E-2</v>
      </c>
      <c r="CB140" s="68">
        <f t="shared" si="313"/>
        <v>-4.1213582087483713E-3</v>
      </c>
      <c r="CC140" s="68">
        <f t="shared" si="313"/>
        <v>3.9106956911440949E-2</v>
      </c>
      <c r="CD140" s="68">
        <f t="shared" si="313"/>
        <v>-6.3910859571108314E-2</v>
      </c>
      <c r="CE140" s="68">
        <f t="shared" si="314"/>
        <v>-2.4803902659667365E-2</v>
      </c>
      <c r="CK140" t="str">
        <f t="shared" si="324"/>
        <v>72 Customer service occupations</v>
      </c>
      <c r="CL140" s="68">
        <f t="shared" si="315"/>
        <v>6.724886994408652E-4</v>
      </c>
      <c r="CM140" s="68">
        <f t="shared" si="315"/>
        <v>4.263052618569188E-2</v>
      </c>
      <c r="CN140" s="68">
        <f t="shared" si="315"/>
        <v>0.10976381568930393</v>
      </c>
      <c r="CO140" s="68">
        <f t="shared" si="315"/>
        <v>0.13060864001180073</v>
      </c>
      <c r="CP140" s="68">
        <f t="shared" si="316"/>
        <v>0.24037245570110466</v>
      </c>
    </row>
    <row r="141" spans="1:94" x14ac:dyDescent="0.2">
      <c r="A141" t="str">
        <f t="shared" si="298"/>
        <v>81 Process, plant and machine operatives</v>
      </c>
      <c r="B141" s="27">
        <f t="shared" si="299"/>
        <v>3.0850934129153327E-3</v>
      </c>
      <c r="C141" s="27">
        <f t="shared" si="299"/>
        <v>-1.820094219866222E-3</v>
      </c>
      <c r="D141" s="27">
        <f t="shared" si="299"/>
        <v>1.0318331886453555E-2</v>
      </c>
      <c r="E141" s="27">
        <f t="shared" si="299"/>
        <v>2.2141722186387134E-2</v>
      </c>
      <c r="F141" s="27">
        <f t="shared" si="300"/>
        <v>3.2460054072840687E-2</v>
      </c>
      <c r="L141" t="str">
        <f t="shared" si="317"/>
        <v>81 Process, plant and machine operatives</v>
      </c>
      <c r="M141" s="27">
        <f t="shared" si="301"/>
        <v>1.9432546533860992E-2</v>
      </c>
      <c r="N141" s="27">
        <f t="shared" si="301"/>
        <v>-1.1492751142512345E-2</v>
      </c>
      <c r="O141" s="27">
        <f t="shared" si="301"/>
        <v>5.6455192236367802E-2</v>
      </c>
      <c r="P141" s="27">
        <f t="shared" si="301"/>
        <v>0.12618553766031937</v>
      </c>
      <c r="Q141" s="27">
        <f t="shared" si="302"/>
        <v>0.18264072989668717</v>
      </c>
      <c r="W141" t="str">
        <f t="shared" si="318"/>
        <v>81 Process, plant and machine operatives</v>
      </c>
      <c r="X141" s="27">
        <f t="shared" si="303"/>
        <v>4.3587043219585675E-2</v>
      </c>
      <c r="Y141" s="27">
        <f t="shared" si="303"/>
        <v>-4.9303550735855184E-2</v>
      </c>
      <c r="Z141" s="27">
        <f t="shared" si="303"/>
        <v>0.16282131591855104</v>
      </c>
      <c r="AA141" s="27">
        <f t="shared" si="303"/>
        <v>0.30820061915321018</v>
      </c>
      <c r="AB141" s="27">
        <f t="shared" si="304"/>
        <v>0.47102193507176121</v>
      </c>
      <c r="AH141" t="str">
        <f t="shared" si="319"/>
        <v>81 Process, plant and machine operatives</v>
      </c>
      <c r="AI141" s="27">
        <f t="shared" si="305"/>
        <v>1.4469112291439434E-2</v>
      </c>
      <c r="AJ141" s="27">
        <f t="shared" si="305"/>
        <v>-1.758758526916207E-2</v>
      </c>
      <c r="AK141" s="27">
        <f t="shared" si="305"/>
        <v>7.5481288413930175E-2</v>
      </c>
      <c r="AL141" s="27">
        <f t="shared" si="305"/>
        <v>0.12563244623330558</v>
      </c>
      <c r="AM141" s="27">
        <f t="shared" si="306"/>
        <v>0.20111373464723575</v>
      </c>
      <c r="AS141" t="str">
        <f t="shared" si="320"/>
        <v>81 Process, plant and machine operatives</v>
      </c>
      <c r="AT141" s="27">
        <f t="shared" si="307"/>
        <v>5.478406016875853E-2</v>
      </c>
      <c r="AU141" s="27">
        <f t="shared" si="307"/>
        <v>-4.3123757149636899E-2</v>
      </c>
      <c r="AV141" s="27">
        <f t="shared" si="307"/>
        <v>0.12083322557474896</v>
      </c>
      <c r="AW141" s="27">
        <f t="shared" si="307"/>
        <v>0.168513928937706</v>
      </c>
      <c r="AX141" s="27">
        <f t="shared" si="308"/>
        <v>0.28934715451245496</v>
      </c>
      <c r="BD141" t="str">
        <f t="shared" si="321"/>
        <v>81 Process, plant and machine operatives</v>
      </c>
      <c r="BE141" s="27">
        <f t="shared" si="309"/>
        <v>9.3149937865810717E-2</v>
      </c>
      <c r="BF141" s="27">
        <f t="shared" si="309"/>
        <v>-0.33873250664733678</v>
      </c>
      <c r="BG141" s="27">
        <f t="shared" si="309"/>
        <v>0.51292248281906261</v>
      </c>
      <c r="BH141" s="27">
        <f t="shared" si="309"/>
        <v>9.3306967617897474E-2</v>
      </c>
      <c r="BI141" s="27">
        <f t="shared" si="310"/>
        <v>0.60622945043696008</v>
      </c>
      <c r="BO141" t="str">
        <f t="shared" si="322"/>
        <v>81 Process, plant and machine operatives</v>
      </c>
      <c r="BP141" s="27">
        <f t="shared" si="311"/>
        <v>-0.18051730286243517</v>
      </c>
      <c r="BQ141" s="27">
        <f t="shared" si="311"/>
        <v>-0.49969483060931186</v>
      </c>
      <c r="BR141" s="27">
        <f t="shared" si="311"/>
        <v>0.52978223116332579</v>
      </c>
      <c r="BS141" s="27">
        <f t="shared" si="311"/>
        <v>-0.18482274408061761</v>
      </c>
      <c r="BT141" s="27">
        <f t="shared" si="312"/>
        <v>0.34495948708270818</v>
      </c>
      <c r="BZ141" t="str">
        <f t="shared" si="323"/>
        <v>81 Process, plant and machine operatives</v>
      </c>
      <c r="CA141" s="68">
        <f t="shared" si="313"/>
        <v>-8.6321229755616624E-2</v>
      </c>
      <c r="CB141" s="68">
        <f t="shared" si="313"/>
        <v>-0.34141714988156591</v>
      </c>
      <c r="CC141" s="68">
        <f t="shared" si="313"/>
        <v>-2.6044026333763792E-2</v>
      </c>
      <c r="CD141" s="68">
        <f t="shared" si="313"/>
        <v>-1.1689264723683577</v>
      </c>
      <c r="CE141" s="68">
        <f t="shared" si="314"/>
        <v>-1.1949704987021215</v>
      </c>
      <c r="CK141" t="str">
        <f t="shared" si="324"/>
        <v>81 Process, plant and machine operatives</v>
      </c>
      <c r="CL141" s="68">
        <f t="shared" si="315"/>
        <v>-0.49776846710824108</v>
      </c>
      <c r="CM141" s="68">
        <f t="shared" si="315"/>
        <v>-7.6795972307085458E-2</v>
      </c>
      <c r="CN141" s="68">
        <f t="shared" si="315"/>
        <v>-0.39852228595026568</v>
      </c>
      <c r="CO141" s="68">
        <f t="shared" si="315"/>
        <v>-0.24810540617161536</v>
      </c>
      <c r="CP141" s="68">
        <f t="shared" si="316"/>
        <v>-0.64662769212188098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5.9077094061848415E-3</v>
      </c>
      <c r="C142" s="27">
        <f t="shared" si="299"/>
        <v>1.0755859059823E-3</v>
      </c>
      <c r="D142" s="27">
        <f t="shared" si="299"/>
        <v>1.1076648884196388E-2</v>
      </c>
      <c r="E142" s="27">
        <f t="shared" si="299"/>
        <v>1.5546204985019949E-2</v>
      </c>
      <c r="F142" s="27">
        <f t="shared" si="300"/>
        <v>2.6622853869216336E-2</v>
      </c>
      <c r="L142" t="str">
        <f t="shared" si="317"/>
        <v>82 Transport and mobile machine drivers and operatives</v>
      </c>
      <c r="M142" s="27">
        <f t="shared" si="301"/>
        <v>3.8735315553812696E-2</v>
      </c>
      <c r="N142" s="27">
        <f t="shared" si="301"/>
        <v>5.7331452417718753E-3</v>
      </c>
      <c r="O142" s="27">
        <f t="shared" si="301"/>
        <v>4.622672326553981E-2</v>
      </c>
      <c r="P142" s="27">
        <f t="shared" si="301"/>
        <v>7.9520055903193582E-2</v>
      </c>
      <c r="Q142" s="27">
        <f t="shared" si="302"/>
        <v>0.12574677916873339</v>
      </c>
      <c r="W142" t="str">
        <f t="shared" si="318"/>
        <v>82 Transport and mobile machine drivers and operatives</v>
      </c>
      <c r="X142" s="27">
        <f t="shared" si="303"/>
        <v>0.20192265244961999</v>
      </c>
      <c r="Y142" s="27">
        <f t="shared" si="303"/>
        <v>-2.9610989322953474E-3</v>
      </c>
      <c r="Z142" s="27">
        <f t="shared" si="303"/>
        <v>0.1567487182316798</v>
      </c>
      <c r="AA142" s="27">
        <f t="shared" si="303"/>
        <v>0.41779798502277232</v>
      </c>
      <c r="AB142" s="27">
        <f t="shared" si="304"/>
        <v>0.57454670325445212</v>
      </c>
      <c r="AH142" t="str">
        <f t="shared" si="319"/>
        <v>82 Transport and mobile machine drivers and operatives</v>
      </c>
      <c r="AI142" s="27">
        <f t="shared" si="305"/>
        <v>9.52208141311848E-2</v>
      </c>
      <c r="AJ142" s="27">
        <f t="shared" si="305"/>
        <v>-1.897720006964787E-2</v>
      </c>
      <c r="AK142" s="27">
        <f t="shared" si="305"/>
        <v>7.455567490292736E-2</v>
      </c>
      <c r="AL142" s="27">
        <f t="shared" si="305"/>
        <v>0.14844596579451735</v>
      </c>
      <c r="AM142" s="27">
        <f t="shared" si="306"/>
        <v>0.22300164069744471</v>
      </c>
      <c r="AS142" t="str">
        <f t="shared" si="320"/>
        <v>82 Transport and mobile machine drivers and operatives</v>
      </c>
      <c r="AT142" s="27">
        <f t="shared" si="307"/>
        <v>0.12669495965305522</v>
      </c>
      <c r="AU142" s="27">
        <f t="shared" si="307"/>
        <v>-4.9831901773095266E-3</v>
      </c>
      <c r="AV142" s="27">
        <f t="shared" si="307"/>
        <v>0.11730641487285653</v>
      </c>
      <c r="AW142" s="27">
        <f t="shared" si="307"/>
        <v>0.22534053194182813</v>
      </c>
      <c r="AX142" s="27">
        <f t="shared" si="308"/>
        <v>0.34264694681468466</v>
      </c>
      <c r="BD142" t="str">
        <f t="shared" si="321"/>
        <v>82 Transport and mobile machine drivers and operatives</v>
      </c>
      <c r="BE142" s="27">
        <f t="shared" si="309"/>
        <v>0.29288886898452526</v>
      </c>
      <c r="BF142" s="27">
        <f t="shared" si="309"/>
        <v>-0.29247972545794099</v>
      </c>
      <c r="BG142" s="27">
        <f t="shared" si="309"/>
        <v>0.21084658155055447</v>
      </c>
      <c r="BH142" s="27">
        <f t="shared" si="309"/>
        <v>0.12305372157576455</v>
      </c>
      <c r="BI142" s="27">
        <f t="shared" si="310"/>
        <v>0.33390030312631902</v>
      </c>
      <c r="BO142" t="str">
        <f t="shared" si="322"/>
        <v>82 Transport and mobile machine drivers and operatives</v>
      </c>
      <c r="BP142" s="27">
        <f t="shared" si="311"/>
        <v>0.34918113773991744</v>
      </c>
      <c r="BQ142" s="27">
        <f t="shared" si="311"/>
        <v>-0.5756975721258879</v>
      </c>
      <c r="BR142" s="27">
        <f t="shared" si="311"/>
        <v>0.29506763439635675</v>
      </c>
      <c r="BS142" s="27">
        <f t="shared" si="311"/>
        <v>8.8311093522708273E-2</v>
      </c>
      <c r="BT142" s="27">
        <f t="shared" si="312"/>
        <v>0.38337872791906502</v>
      </c>
      <c r="BZ142" t="str">
        <f t="shared" si="323"/>
        <v>82 Transport and mobile machine drivers and operatives</v>
      </c>
      <c r="CA142" s="68">
        <f t="shared" si="313"/>
        <v>0.13147856978216099</v>
      </c>
      <c r="CB142" s="68">
        <f t="shared" si="313"/>
        <v>-0.31788724852307215</v>
      </c>
      <c r="CC142" s="68">
        <f t="shared" si="313"/>
        <v>-0.29719098530270038</v>
      </c>
      <c r="CD142" s="68">
        <f t="shared" si="313"/>
        <v>-0.52930436279769655</v>
      </c>
      <c r="CE142" s="68">
        <f t="shared" si="314"/>
        <v>-0.82649534810039693</v>
      </c>
      <c r="CK142" t="str">
        <f t="shared" si="324"/>
        <v>82 Transport and mobile machine drivers and operatives</v>
      </c>
      <c r="CL142" s="68">
        <f t="shared" si="315"/>
        <v>-1.3032777398582551E-2</v>
      </c>
      <c r="CM142" s="68">
        <f t="shared" si="315"/>
        <v>-0.10730047961936107</v>
      </c>
      <c r="CN142" s="68">
        <f t="shared" si="315"/>
        <v>-9.5670277679894111E-2</v>
      </c>
      <c r="CO142" s="68">
        <f t="shared" si="315"/>
        <v>-0.47539324805097394</v>
      </c>
      <c r="CP142" s="68">
        <f t="shared" si="316"/>
        <v>-0.57106352573086805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-1.9827971009346292E-5</v>
      </c>
      <c r="C143" s="27">
        <f t="shared" si="299"/>
        <v>-3.4903329303083636E-5</v>
      </c>
      <c r="D143" s="27">
        <f t="shared" si="299"/>
        <v>5.6954839203086428E-6</v>
      </c>
      <c r="E143" s="27">
        <f t="shared" si="299"/>
        <v>3.1065918565377829E-5</v>
      </c>
      <c r="F143" s="27">
        <f t="shared" si="300"/>
        <v>3.6761402485686472E-5</v>
      </c>
      <c r="L143" t="str">
        <f t="shared" si="317"/>
        <v>91 Elementary trades and related occupations</v>
      </c>
      <c r="M143" s="27">
        <f t="shared" si="301"/>
        <v>2.1446651795550539E-2</v>
      </c>
      <c r="N143" s="27">
        <f t="shared" si="301"/>
        <v>-1.4168222188836427E-2</v>
      </c>
      <c r="O143" s="27">
        <f t="shared" si="301"/>
        <v>1.4888903806904066E-2</v>
      </c>
      <c r="P143" s="27">
        <f t="shared" si="301"/>
        <v>3.3198636050041613E-2</v>
      </c>
      <c r="Q143" s="27">
        <f t="shared" si="302"/>
        <v>4.808753985694568E-2</v>
      </c>
      <c r="W143" t="str">
        <f t="shared" si="318"/>
        <v>91 Elementary trades and related occupations</v>
      </c>
      <c r="X143" s="27">
        <f t="shared" si="303"/>
        <v>6.4878679994840288E-2</v>
      </c>
      <c r="Y143" s="27">
        <f t="shared" si="303"/>
        <v>-6.337548570545834E-2</v>
      </c>
      <c r="Z143" s="27">
        <f t="shared" si="303"/>
        <v>5.0771623048751213E-3</v>
      </c>
      <c r="AA143" s="27">
        <f t="shared" si="303"/>
        <v>4.7223005431338227E-2</v>
      </c>
      <c r="AB143" s="27">
        <f t="shared" si="304"/>
        <v>5.2300167736213349E-2</v>
      </c>
      <c r="AH143" t="str">
        <f t="shared" si="319"/>
        <v>91 Elementary trades and related occupations</v>
      </c>
      <c r="AI143" s="27">
        <f t="shared" si="305"/>
        <v>2.2137344259578889E-2</v>
      </c>
      <c r="AJ143" s="27">
        <f t="shared" si="305"/>
        <v>-3.0463366092190636E-2</v>
      </c>
      <c r="AK143" s="27">
        <f t="shared" si="305"/>
        <v>4.3184878141164784E-3</v>
      </c>
      <c r="AL143" s="27">
        <f t="shared" si="305"/>
        <v>4.491890943205315E-2</v>
      </c>
      <c r="AM143" s="27">
        <f t="shared" si="306"/>
        <v>4.9237397246169629E-2</v>
      </c>
      <c r="AS143" t="str">
        <f t="shared" si="320"/>
        <v>91 Elementary trades and related occupations</v>
      </c>
      <c r="AT143" s="27">
        <f t="shared" si="307"/>
        <v>4.0050820873824916E-2</v>
      </c>
      <c r="AU143" s="27">
        <f t="shared" si="307"/>
        <v>-3.3477152465829524E-2</v>
      </c>
      <c r="AV143" s="27">
        <f t="shared" si="307"/>
        <v>-2.1822984633102782E-3</v>
      </c>
      <c r="AW143" s="27">
        <f t="shared" si="307"/>
        <v>2.7773399780502861E-2</v>
      </c>
      <c r="AX143" s="27">
        <f t="shared" si="308"/>
        <v>2.5591101317192583E-2</v>
      </c>
      <c r="BD143" t="str">
        <f t="shared" si="321"/>
        <v>91 Elementary trades and related occupations</v>
      </c>
      <c r="BE143" s="27">
        <f t="shared" si="309"/>
        <v>-6.7441373495689461E-2</v>
      </c>
      <c r="BF143" s="27">
        <f t="shared" si="309"/>
        <v>-0.12345985377027002</v>
      </c>
      <c r="BG143" s="27">
        <f t="shared" si="309"/>
        <v>-8.7712984877568623E-2</v>
      </c>
      <c r="BH143" s="27">
        <f t="shared" si="309"/>
        <v>5.2482847897803442E-3</v>
      </c>
      <c r="BI143" s="27">
        <f t="shared" si="310"/>
        <v>-8.2464700087788279E-2</v>
      </c>
      <c r="BO143" t="str">
        <f t="shared" si="322"/>
        <v>91 Elementary trades and related occupations</v>
      </c>
      <c r="BP143" s="27">
        <f t="shared" si="311"/>
        <v>-0.22428872860763716</v>
      </c>
      <c r="BQ143" s="27">
        <f t="shared" si="311"/>
        <v>-0.20531792600070076</v>
      </c>
      <c r="BR143" s="27">
        <f t="shared" si="311"/>
        <v>-0.17835645988858173</v>
      </c>
      <c r="BS143" s="27">
        <f t="shared" si="311"/>
        <v>-6.8744876779910591E-2</v>
      </c>
      <c r="BT143" s="27">
        <f t="shared" si="312"/>
        <v>-0.24710133666849232</v>
      </c>
      <c r="BZ143" t="str">
        <f t="shared" si="323"/>
        <v>91 Elementary trades and related occupations</v>
      </c>
      <c r="CA143" s="68">
        <f t="shared" si="313"/>
        <v>-0.10139519470395197</v>
      </c>
      <c r="CB143" s="68">
        <f t="shared" si="313"/>
        <v>-0.24100273150482887</v>
      </c>
      <c r="CC143" s="68">
        <f t="shared" si="313"/>
        <v>-0.33345936815332022</v>
      </c>
      <c r="CD143" s="68">
        <f t="shared" si="313"/>
        <v>-0.16180925444126038</v>
      </c>
      <c r="CE143" s="68">
        <f t="shared" si="314"/>
        <v>-0.4952686225945806</v>
      </c>
      <c r="CK143" t="str">
        <f t="shared" si="324"/>
        <v>91 Elementary trades and related occupations</v>
      </c>
      <c r="CL143" s="68">
        <f t="shared" si="315"/>
        <v>-0.20265341198957998</v>
      </c>
      <c r="CM143" s="68">
        <f t="shared" si="315"/>
        <v>-0.11480797206065363</v>
      </c>
      <c r="CN143" s="68">
        <f t="shared" si="315"/>
        <v>-0.14389265638381643</v>
      </c>
      <c r="CO143" s="68">
        <f t="shared" si="315"/>
        <v>-0.15264612220860518</v>
      </c>
      <c r="CP143" s="68">
        <f t="shared" si="316"/>
        <v>-0.29653877859242161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2.6160741930411364E-3</v>
      </c>
      <c r="C144" s="27">
        <f t="shared" si="299"/>
        <v>-1.6164312461379275E-3</v>
      </c>
      <c r="D144" s="27">
        <f t="shared" si="299"/>
        <v>5.6562913528363859E-3</v>
      </c>
      <c r="E144" s="27">
        <f t="shared" si="299"/>
        <v>7.9523261006880855E-3</v>
      </c>
      <c r="F144" s="27">
        <f t="shared" si="300"/>
        <v>1.3608617453524471E-2</v>
      </c>
      <c r="L144" t="str">
        <f t="shared" ref="L144" si="325">A144</f>
        <v>92 Elementary administration and service occupations</v>
      </c>
      <c r="M144" s="27">
        <f t="shared" si="301"/>
        <v>0.12077414715539037</v>
      </c>
      <c r="N144" s="27">
        <f t="shared" si="301"/>
        <v>2.8412279333313695E-2</v>
      </c>
      <c r="O144" s="27">
        <f t="shared" si="301"/>
        <v>0.24173212485470608</v>
      </c>
      <c r="P144" s="27">
        <f t="shared" si="301"/>
        <v>0.40377314678504483</v>
      </c>
      <c r="Q144" s="27">
        <f t="shared" si="302"/>
        <v>0.64550527163975091</v>
      </c>
      <c r="W144" t="str">
        <f t="shared" ref="W144" si="326">A144</f>
        <v>92 Elementary administration and service occupations</v>
      </c>
      <c r="X144" s="27">
        <f t="shared" si="303"/>
        <v>0.54701009692523983</v>
      </c>
      <c r="Y144" s="27">
        <f t="shared" si="303"/>
        <v>-0.11957879269968341</v>
      </c>
      <c r="Z144" s="27">
        <f t="shared" si="303"/>
        <v>0.74055297302806444</v>
      </c>
      <c r="AA144" s="27">
        <f t="shared" si="303"/>
        <v>1.2676733114569796</v>
      </c>
      <c r="AB144" s="27">
        <f t="shared" si="304"/>
        <v>2.008226284485044</v>
      </c>
      <c r="AH144" t="str">
        <f t="shared" ref="AH144" si="327">L144</f>
        <v>92 Elementary administration and service occupations</v>
      </c>
      <c r="AI144" s="27">
        <f t="shared" si="305"/>
        <v>0.26467842319119228</v>
      </c>
      <c r="AJ144" s="27">
        <f t="shared" si="305"/>
        <v>-6.1295803193977205E-2</v>
      </c>
      <c r="AK144" s="27">
        <f t="shared" si="305"/>
        <v>0.29590114233366727</v>
      </c>
      <c r="AL144" s="27">
        <f t="shared" si="305"/>
        <v>0.56761703745932479</v>
      </c>
      <c r="AM144" s="27">
        <f t="shared" si="306"/>
        <v>0.86351817979299206</v>
      </c>
      <c r="AS144" t="str">
        <f t="shared" ref="AS144" si="328">W144</f>
        <v>92 Elementary administration and service occupations</v>
      </c>
      <c r="AT144" s="27">
        <f t="shared" si="307"/>
        <v>0.19922761752136742</v>
      </c>
      <c r="AU144" s="27">
        <f t="shared" si="307"/>
        <v>-3.3413358136320515E-3</v>
      </c>
      <c r="AV144" s="27">
        <f t="shared" si="307"/>
        <v>0.27723650084466755</v>
      </c>
      <c r="AW144" s="27">
        <f t="shared" si="307"/>
        <v>0.53566236288027302</v>
      </c>
      <c r="AX144" s="27">
        <f t="shared" si="308"/>
        <v>0.81289886372494058</v>
      </c>
      <c r="BD144" t="str">
        <f t="shared" ref="BD144" si="329">AH144</f>
        <v>92 Elementary administration and service occupations</v>
      </c>
      <c r="BE144" s="27">
        <f t="shared" si="309"/>
        <v>-0.13191371307418187</v>
      </c>
      <c r="BF144" s="27">
        <f t="shared" si="309"/>
        <v>-0.28215472093024285</v>
      </c>
      <c r="BG144" s="27">
        <f t="shared" si="309"/>
        <v>1.1220256598072353E-3</v>
      </c>
      <c r="BH144" s="27">
        <f t="shared" si="309"/>
        <v>0.10681784261699523</v>
      </c>
      <c r="BI144" s="27">
        <f t="shared" si="310"/>
        <v>0.10793986827680246</v>
      </c>
      <c r="BO144" t="str">
        <f t="shared" ref="BO144" si="330">AS144</f>
        <v>92 Elementary administration and service occupations</v>
      </c>
      <c r="BP144" s="27">
        <f t="shared" si="311"/>
        <v>0.1937756557214918</v>
      </c>
      <c r="BQ144" s="27">
        <f t="shared" si="311"/>
        <v>-1.4080256360487846</v>
      </c>
      <c r="BR144" s="27">
        <f t="shared" si="311"/>
        <v>0.70131418532989276</v>
      </c>
      <c r="BS144" s="27">
        <f t="shared" si="311"/>
        <v>-0.76173090617281503</v>
      </c>
      <c r="BT144" s="27">
        <f t="shared" si="312"/>
        <v>-6.0416720842922267E-2</v>
      </c>
      <c r="BZ144" t="str">
        <f t="shared" ref="BZ144" si="331">BD144</f>
        <v>92 Elementary administration and service occupations</v>
      </c>
      <c r="CA144" s="68">
        <f t="shared" si="313"/>
        <v>0.28771309930855082</v>
      </c>
      <c r="CB144" s="68">
        <f t="shared" si="313"/>
        <v>-0.90147474507490166</v>
      </c>
      <c r="CC144" s="68">
        <f t="shared" si="313"/>
        <v>-0.45652790056476533</v>
      </c>
      <c r="CD144" s="68">
        <f t="shared" si="313"/>
        <v>-2.1654462796715315</v>
      </c>
      <c r="CE144" s="68">
        <f t="shared" si="314"/>
        <v>-2.6219741802362968</v>
      </c>
      <c r="CK144" t="str">
        <f t="shared" ref="CK144" si="332">BO144</f>
        <v>92 Elementary administration and service occupations</v>
      </c>
      <c r="CL144" s="68">
        <f t="shared" si="315"/>
        <v>-1.2050574029939485</v>
      </c>
      <c r="CM144" s="68">
        <f t="shared" si="315"/>
        <v>-9.8309124926635238E-2</v>
      </c>
      <c r="CN144" s="68">
        <f t="shared" si="315"/>
        <v>-0.42437681651745995</v>
      </c>
      <c r="CO144" s="68">
        <f t="shared" si="315"/>
        <v>-0.32579175457977527</v>
      </c>
      <c r="CP144" s="68">
        <f t="shared" si="316"/>
        <v>-0.75016857109723523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0.28470284068924423</v>
      </c>
      <c r="C146" s="29">
        <f>D35-C35</f>
        <v>0.42728511308596007</v>
      </c>
      <c r="D146" s="29">
        <f>E35-D35</f>
        <v>0.80159767896326573</v>
      </c>
      <c r="E146" s="29">
        <f>F35-E35</f>
        <v>1.3816969837337227</v>
      </c>
      <c r="F146" s="29">
        <f t="shared" ref="F146" si="334">F35-D35</f>
        <v>2.1832946626969885</v>
      </c>
      <c r="L146" s="24" t="str">
        <f t="shared" ref="L146" si="335">L35</f>
        <v>All occupations</v>
      </c>
      <c r="M146" s="29">
        <f>N35-M35</f>
        <v>2.2147265862435148</v>
      </c>
      <c r="N146" s="29">
        <f t="shared" ref="N146" si="336">O35-N35</f>
        <v>2.5391508669954703</v>
      </c>
      <c r="O146" s="29">
        <f>P35-O35</f>
        <v>4.9843177101395</v>
      </c>
      <c r="P146" s="29">
        <f>Q35-P35</f>
        <v>9.4477814042510104</v>
      </c>
      <c r="Q146" s="29">
        <f>Q35-O35</f>
        <v>14.43209911439051</v>
      </c>
      <c r="W146" s="24" t="str">
        <f t="shared" ref="W146" si="337">W35</f>
        <v>All occupations</v>
      </c>
      <c r="X146" s="29">
        <f>Y35-X35</f>
        <v>6.5988791008276735</v>
      </c>
      <c r="Y146" s="29">
        <f t="shared" ref="Y146" si="338">Z35-Y35</f>
        <v>-0.19834170745180302</v>
      </c>
      <c r="Z146" s="29">
        <f>AA35-Z35</f>
        <v>5.9095167353115841</v>
      </c>
      <c r="AA146" s="29">
        <f>AB35-AA35</f>
        <v>13.044313408848851</v>
      </c>
      <c r="AB146" s="29">
        <f>AB35-Z35</f>
        <v>18.953830144160435</v>
      </c>
      <c r="AH146" s="24" t="str">
        <f t="shared" ref="AH146" si="339">AH35</f>
        <v>All occupations</v>
      </c>
      <c r="AI146" s="29">
        <f>AJ35-AI35</f>
        <v>0.26008285913053442</v>
      </c>
      <c r="AJ146" s="29">
        <f t="shared" ref="AJ146" si="340">AK35-AJ35</f>
        <v>-0.3818082194076986</v>
      </c>
      <c r="AK146" s="29">
        <f>AL35-AK35</f>
        <v>0.49872729461888277</v>
      </c>
      <c r="AL146" s="29">
        <f>AM35-AL35</f>
        <v>2.3782200240859535</v>
      </c>
      <c r="AM146" s="29">
        <f>AM35-AK35</f>
        <v>2.8769473187048362</v>
      </c>
      <c r="AS146" s="24" t="str">
        <f t="shared" ref="AS146" si="341">AS35</f>
        <v>All occupations</v>
      </c>
      <c r="AT146" s="29">
        <f>AU35-AT35</f>
        <v>2.131576454981202</v>
      </c>
      <c r="AU146" s="29">
        <f t="shared" ref="AU146" si="342">AV35-AU35</f>
        <v>-8.9354505860303135E-2</v>
      </c>
      <c r="AV146" s="29">
        <f>AW35-AV35</f>
        <v>1.2037909218379053</v>
      </c>
      <c r="AW146" s="29">
        <f>AX35-AW35</f>
        <v>3.7443353632566172</v>
      </c>
      <c r="AX146" s="29">
        <f>AX35-AV35</f>
        <v>4.9481262850945225</v>
      </c>
      <c r="BD146" s="24" t="str">
        <f t="shared" ref="BD146" si="343">BD35</f>
        <v>All occupations</v>
      </c>
      <c r="BE146" s="29">
        <f>BF35-BE35</f>
        <v>1.454155211588791</v>
      </c>
      <c r="BF146" s="29">
        <f t="shared" ref="BF146" si="344">BG35-BF35</f>
        <v>-0.66748409226726579</v>
      </c>
      <c r="BG146" s="29">
        <f>BH35-BG35</f>
        <v>-1.2137985675993193</v>
      </c>
      <c r="BH146" s="29">
        <f>BI35-BH35</f>
        <v>-0.31312827552425659</v>
      </c>
      <c r="BI146" s="29">
        <f>BI35-BG35</f>
        <v>-1.5269268431235758</v>
      </c>
      <c r="BO146" s="24" t="str">
        <f t="shared" ref="BO146" si="345">BO35</f>
        <v>All occupations</v>
      </c>
      <c r="BP146" s="29">
        <f>BQ35-BP35</f>
        <v>-1.1954838601941091</v>
      </c>
      <c r="BQ146" s="29">
        <f t="shared" ref="BQ146" si="346">BR35-BQ35</f>
        <v>-5.8051169172836339</v>
      </c>
      <c r="BR146" s="29">
        <f>BS35-BR35</f>
        <v>-9.2136054794359268E-2</v>
      </c>
      <c r="BS146" s="29">
        <f>BT35-BS35</f>
        <v>-7.1117528762057987</v>
      </c>
      <c r="BT146" s="29">
        <f>BT35-BR35</f>
        <v>-7.2038889310001579</v>
      </c>
      <c r="BZ146" s="24" t="str">
        <f t="shared" ref="BZ146" si="347">BZ35</f>
        <v>All occupations</v>
      </c>
      <c r="CA146" s="70">
        <f>CB35-CA35</f>
        <v>-0.59149581337819512</v>
      </c>
      <c r="CB146" s="70">
        <f t="shared" ref="CB146" si="348">CC35-CB35</f>
        <v>-2.6417312118709475</v>
      </c>
      <c r="CC146" s="70">
        <f>CD35-CC35</f>
        <v>-4.9072247970893237</v>
      </c>
      <c r="CD146" s="70">
        <f>CE35-CD35</f>
        <v>-10.476948443698831</v>
      </c>
      <c r="CE146" s="70">
        <f>CE35-CC35</f>
        <v>-15.384173240788154</v>
      </c>
      <c r="CK146" s="24" t="str">
        <f t="shared" ref="CK146" si="349">CK35</f>
        <v>All occupations</v>
      </c>
      <c r="CL146" s="70">
        <f>CM35-CL35</f>
        <v>-3.683143379888655</v>
      </c>
      <c r="CM146" s="70">
        <f t="shared" ref="CM146" si="350">CN35-CM35</f>
        <v>0.14440067406002477</v>
      </c>
      <c r="CN146" s="70">
        <f>CO35-CN35</f>
        <v>-1.8017909213879602</v>
      </c>
      <c r="CO146" s="70">
        <f>CP35-CO35</f>
        <v>-1.5365175887474649</v>
      </c>
      <c r="CP146" s="70">
        <f>CP35-CN35</f>
        <v>-3.3383085101354251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Cumbria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0.22631866237985424</v>
      </c>
      <c r="C8" s="69">
        <f>'Basic T2'!O8</f>
        <v>1.8134742880298624</v>
      </c>
      <c r="D8" s="69">
        <f>'Basic T2'!Z8</f>
        <v>4.5574027591547193</v>
      </c>
      <c r="E8" s="69">
        <f>'Basic T2'!AK8</f>
        <v>0.94935096151412046</v>
      </c>
      <c r="F8" s="69">
        <f>'Basic T2'!AV8</f>
        <v>1.4538714776868662</v>
      </c>
      <c r="G8" s="69">
        <f>'Basic T2'!BG8</f>
        <v>3.1979205443257772</v>
      </c>
      <c r="H8" s="69">
        <f>'Basic T2'!BR8</f>
        <v>2.5028433388193005</v>
      </c>
      <c r="I8" s="69">
        <f>'Basic T2'!CC8</f>
        <v>1.6712424383078932</v>
      </c>
      <c r="J8" s="69">
        <f>'Basic T2'!CN8</f>
        <v>0.3993284630453634</v>
      </c>
      <c r="K8" s="309">
        <f>SUM(B8:J8)</f>
        <v>16.771752933263759</v>
      </c>
      <c r="L8" s="97"/>
      <c r="M8" s="97">
        <f t="shared" ref="M8:M33" si="0">B8/B$35*100</f>
        <v>5.960099689526694</v>
      </c>
      <c r="N8" s="97">
        <f t="shared" ref="N8:N33" si="1">C8/C$35*100</f>
        <v>7.4963741332792644</v>
      </c>
      <c r="O8" s="97">
        <f t="shared" ref="O8:O33" si="2">D8/D$35*100</f>
        <v>9.2384707270408839</v>
      </c>
      <c r="P8" s="97">
        <f t="shared" ref="P8:P33" si="3">E8/E$35*100</f>
        <v>6.653952316243454</v>
      </c>
      <c r="Q8" s="97">
        <f t="shared" ref="Q8:Q33" si="4">F8/F$35*100</f>
        <v>9.4829394431773295</v>
      </c>
      <c r="R8" s="97">
        <f t="shared" ref="R8:R33" si="5">G8/G$35*100</f>
        <v>5.3904918191719018</v>
      </c>
      <c r="S8" s="97">
        <f t="shared" ref="S8:S33" si="6">H8/H$35*100</f>
        <v>4.5143480405621359</v>
      </c>
      <c r="T8" s="97">
        <f t="shared" ref="T8:T33" si="7">I8/I$35*100</f>
        <v>4.9506374804606121</v>
      </c>
      <c r="U8" s="97">
        <f t="shared" ref="U8:U33" si="8">J8/J$35*100</f>
        <v>2.8433099003931761</v>
      </c>
      <c r="V8" s="97">
        <f t="shared" ref="V8:V33" si="9">K8/K$35*100</f>
        <v>6.2235620633437341</v>
      </c>
      <c r="W8" s="97"/>
      <c r="X8" s="97">
        <f t="shared" ref="X8:X32" si="10">IF($K8&gt;0,B8/$K8*100,0)</f>
        <v>1.3494037461700965</v>
      </c>
      <c r="Y8" s="97">
        <f t="shared" ref="Y8:AG23" si="11">IF($K8&gt;0,C8/$K8*100,0)</f>
        <v>10.812669941215042</v>
      </c>
      <c r="Z8" s="97">
        <f t="shared" si="11"/>
        <v>27.173085468698559</v>
      </c>
      <c r="AA8" s="97">
        <f t="shared" si="11"/>
        <v>5.6604158509350171</v>
      </c>
      <c r="AB8" s="97">
        <f t="shared" si="11"/>
        <v>8.6685719940661272</v>
      </c>
      <c r="AC8" s="97">
        <f t="shared" si="11"/>
        <v>19.067300580032253</v>
      </c>
      <c r="AD8" s="97">
        <f t="shared" si="11"/>
        <v>14.922968092711169</v>
      </c>
      <c r="AE8" s="97">
        <f t="shared" si="11"/>
        <v>9.9646259097537975</v>
      </c>
      <c r="AF8" s="97">
        <f>IF($K8&gt;0,J8/$K8*100,0)</f>
        <v>2.3809584164179234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9.5508646513770404E-2</v>
      </c>
      <c r="C9" s="69">
        <f>'Basic T2'!O9</f>
        <v>0.81147066633620912</v>
      </c>
      <c r="D9" s="69">
        <f>'Basic T2'!Z9</f>
        <v>1.9900533813866079</v>
      </c>
      <c r="E9" s="69">
        <f>'Basic T2'!AK9</f>
        <v>0.59427343173547265</v>
      </c>
      <c r="F9" s="69">
        <f>'Basic T2'!AV9</f>
        <v>0.63673094877158565</v>
      </c>
      <c r="G9" s="69">
        <f>'Basic T2'!BG9</f>
        <v>1.7018258720927641</v>
      </c>
      <c r="H9" s="69">
        <f>'Basic T2'!BR9</f>
        <v>1.7649795314256898</v>
      </c>
      <c r="I9" s="69">
        <f>'Basic T2'!CC9</f>
        <v>1.1520302542976466</v>
      </c>
      <c r="J9" s="69">
        <f>'Basic T2'!CN9</f>
        <v>0.46112703733939958</v>
      </c>
      <c r="K9" s="309">
        <f>SUM(B9:J9)</f>
        <v>9.2079997698991463</v>
      </c>
      <c r="L9" s="97"/>
      <c r="M9" s="97">
        <f t="shared" si="0"/>
        <v>2.5152192419660957</v>
      </c>
      <c r="N9" s="97">
        <f t="shared" si="1"/>
        <v>3.3543832152405328</v>
      </c>
      <c r="O9" s="97">
        <f t="shared" si="2"/>
        <v>4.0341068983332207</v>
      </c>
      <c r="P9" s="97">
        <f t="shared" si="3"/>
        <v>4.1652320773673948</v>
      </c>
      <c r="Q9" s="97">
        <f t="shared" si="4"/>
        <v>4.1531050862931025</v>
      </c>
      <c r="R9" s="97">
        <f t="shared" si="5"/>
        <v>2.868638640021381</v>
      </c>
      <c r="S9" s="97">
        <f t="shared" si="6"/>
        <v>3.1834720798316374</v>
      </c>
      <c r="T9" s="97">
        <f t="shared" si="7"/>
        <v>3.4126013227171197</v>
      </c>
      <c r="U9" s="97">
        <f t="shared" si="8"/>
        <v>3.2833298698699207</v>
      </c>
      <c r="V9" s="97">
        <f t="shared" si="9"/>
        <v>3.4168496444736491</v>
      </c>
      <c r="W9" s="97"/>
      <c r="X9" s="97">
        <f t="shared" si="10"/>
        <v>1.0372355440970704</v>
      </c>
      <c r="Y9" s="97">
        <f t="shared" si="11"/>
        <v>8.8126703585386483</v>
      </c>
      <c r="Z9" s="97">
        <f t="shared" si="11"/>
        <v>21.612222318815334</v>
      </c>
      <c r="AA9" s="97">
        <f t="shared" si="11"/>
        <v>6.4538819134004122</v>
      </c>
      <c r="AB9" s="97">
        <f t="shared" si="11"/>
        <v>6.9149757241855321</v>
      </c>
      <c r="AC9" s="97">
        <f t="shared" si="11"/>
        <v>18.482036431582184</v>
      </c>
      <c r="AD9" s="97">
        <f t="shared" si="11"/>
        <v>19.167892870668709</v>
      </c>
      <c r="AE9" s="97">
        <f t="shared" si="11"/>
        <v>12.511188999630749</v>
      </c>
      <c r="AF9" s="97">
        <f t="shared" si="11"/>
        <v>5.0078958390813488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0.75987384493824817</v>
      </c>
      <c r="C10" s="69">
        <f>'Basic T2'!O10</f>
        <v>2.5064851679874351</v>
      </c>
      <c r="D10" s="69">
        <f>'Basic T2'!Z10</f>
        <v>4.6481288038780635</v>
      </c>
      <c r="E10" s="69">
        <f>'Basic T2'!AK10</f>
        <v>0.50490625947573575</v>
      </c>
      <c r="F10" s="69">
        <f>'Basic T2'!AV10</f>
        <v>1.5706194821419148</v>
      </c>
      <c r="G10" s="69">
        <f>'Basic T2'!BG10</f>
        <v>2.1506066134439417</v>
      </c>
      <c r="H10" s="69">
        <f>'Basic T2'!BR10</f>
        <v>1.5315253630462964</v>
      </c>
      <c r="I10" s="69">
        <f>'Basic T2'!CC10</f>
        <v>0.86196744267506253</v>
      </c>
      <c r="J10" s="69">
        <f>'Basic T2'!CN10</f>
        <v>0.18821378863985447</v>
      </c>
      <c r="K10" s="309">
        <f t="shared" ref="K10:K32" si="12">SUM(B10:J10)</f>
        <v>14.722326766226553</v>
      </c>
      <c r="L10" s="97"/>
      <c r="M10" s="97">
        <f t="shared" si="0"/>
        <v>20.011270037000052</v>
      </c>
      <c r="N10" s="97">
        <f t="shared" si="1"/>
        <v>10.361079119110032</v>
      </c>
      <c r="O10" s="97">
        <f t="shared" si="2"/>
        <v>9.4223846694005182</v>
      </c>
      <c r="P10" s="97">
        <f t="shared" si="3"/>
        <v>3.5388621394201007</v>
      </c>
      <c r="Q10" s="97">
        <f t="shared" si="4"/>
        <v>10.244433339543232</v>
      </c>
      <c r="R10" s="97">
        <f t="shared" si="5"/>
        <v>3.6251142563864698</v>
      </c>
      <c r="S10" s="97">
        <f t="shared" si="6"/>
        <v>2.7623936402670806</v>
      </c>
      <c r="T10" s="97">
        <f t="shared" si="7"/>
        <v>2.5533628340389152</v>
      </c>
      <c r="U10" s="97">
        <f t="shared" si="8"/>
        <v>1.3401251805319327</v>
      </c>
      <c r="V10" s="97">
        <f t="shared" si="9"/>
        <v>5.4630732226394336</v>
      </c>
      <c r="W10" s="97"/>
      <c r="X10" s="97">
        <f t="shared" si="10"/>
        <v>5.1613705972171529</v>
      </c>
      <c r="Y10" s="97">
        <f t="shared" si="11"/>
        <v>17.025061376421728</v>
      </c>
      <c r="Z10" s="97">
        <f t="shared" si="11"/>
        <v>31.571971453187729</v>
      </c>
      <c r="AA10" s="97">
        <f t="shared" si="11"/>
        <v>3.4295275977300372</v>
      </c>
      <c r="AB10" s="97">
        <f t="shared" si="11"/>
        <v>10.668282990056719</v>
      </c>
      <c r="AC10" s="97">
        <f t="shared" si="11"/>
        <v>14.607790246698613</v>
      </c>
      <c r="AD10" s="97">
        <f t="shared" si="11"/>
        <v>10.402739915810457</v>
      </c>
      <c r="AE10" s="97">
        <f t="shared" si="11"/>
        <v>5.8548316197711419</v>
      </c>
      <c r="AF10" s="97">
        <f t="shared" si="11"/>
        <v>1.2784242031064164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0.74942944737525907</v>
      </c>
      <c r="C11" s="69">
        <f>'Basic T2'!O11</f>
        <v>2.1065955142409374</v>
      </c>
      <c r="D11" s="69">
        <f>'Basic T2'!Z11</f>
        <v>4.3498304438546675</v>
      </c>
      <c r="E11" s="69">
        <f>'Basic T2'!AK11</f>
        <v>1.3838166550295969</v>
      </c>
      <c r="F11" s="69">
        <f>'Basic T2'!AV11</f>
        <v>0.27835866738474546</v>
      </c>
      <c r="G11" s="69">
        <f>'Basic T2'!BG11</f>
        <v>1.1878509768114287</v>
      </c>
      <c r="H11" s="69">
        <f>'Basic T2'!BR11</f>
        <v>0.77192693033468474</v>
      </c>
      <c r="I11" s="69">
        <f>'Basic T2'!CC11</f>
        <v>0.44766546521789097</v>
      </c>
      <c r="J11" s="69">
        <f>'Basic T2'!CN11</f>
        <v>8.0626453958834804E-2</v>
      </c>
      <c r="K11" s="309">
        <f t="shared" si="12"/>
        <v>11.356100554208046</v>
      </c>
      <c r="L11" s="97"/>
      <c r="M11" s="97">
        <f t="shared" si="0"/>
        <v>19.736216932594616</v>
      </c>
      <c r="N11" s="97">
        <f t="shared" si="1"/>
        <v>8.7080518463782308</v>
      </c>
      <c r="O11" s="97">
        <f t="shared" si="2"/>
        <v>8.8176936177999838</v>
      </c>
      <c r="P11" s="97">
        <f t="shared" si="3"/>
        <v>9.6991001329001119</v>
      </c>
      <c r="Q11" s="97">
        <f t="shared" si="4"/>
        <v>1.8156064183147895</v>
      </c>
      <c r="R11" s="97">
        <f t="shared" si="5"/>
        <v>2.0022701890635419</v>
      </c>
      <c r="S11" s="97">
        <f t="shared" si="6"/>
        <v>1.392315200621959</v>
      </c>
      <c r="T11" s="97">
        <f t="shared" si="7"/>
        <v>1.326096908512822</v>
      </c>
      <c r="U11" s="97">
        <f t="shared" si="8"/>
        <v>0.57407877471711155</v>
      </c>
      <c r="V11" s="97">
        <f t="shared" si="9"/>
        <v>4.2139540737279759</v>
      </c>
      <c r="W11" s="97"/>
      <c r="X11" s="97">
        <f t="shared" si="10"/>
        <v>6.5993555076223345</v>
      </c>
      <c r="Y11" s="97">
        <f t="shared" si="11"/>
        <v>18.550342207566402</v>
      </c>
      <c r="Z11" s="97">
        <f t="shared" si="11"/>
        <v>38.303909190402699</v>
      </c>
      <c r="AA11" s="97">
        <f t="shared" si="11"/>
        <v>12.18566750465078</v>
      </c>
      <c r="AB11" s="97">
        <f t="shared" si="11"/>
        <v>2.4511817771955058</v>
      </c>
      <c r="AC11" s="97">
        <f t="shared" si="11"/>
        <v>10.460025174497648</v>
      </c>
      <c r="AD11" s="97">
        <f t="shared" si="11"/>
        <v>6.7974647340423937</v>
      </c>
      <c r="AE11" s="97">
        <f t="shared" si="11"/>
        <v>3.942070282672927</v>
      </c>
      <c r="AF11" s="97">
        <f t="shared" si="11"/>
        <v>0.70998362134930526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1.0511998217494449</v>
      </c>
      <c r="C12" s="69">
        <f>'Basic T2'!O12</f>
        <v>5.8526266949043659</v>
      </c>
      <c r="D12" s="69">
        <f>'Basic T2'!Z12</f>
        <v>3.2537943358010764</v>
      </c>
      <c r="E12" s="69">
        <f>'Basic T2'!AK12</f>
        <v>0.29235695991261856</v>
      </c>
      <c r="F12" s="69">
        <f>'Basic T2'!AV12</f>
        <v>0.13472432321775693</v>
      </c>
      <c r="G12" s="69">
        <f>'Basic T2'!BG12</f>
        <v>0.70820151282792332</v>
      </c>
      <c r="H12" s="69">
        <f>'Basic T2'!BR12</f>
        <v>0.41131234889820489</v>
      </c>
      <c r="I12" s="69">
        <f>'Basic T2'!CC12</f>
        <v>0.33019382095642658</v>
      </c>
      <c r="J12" s="69">
        <f>'Basic T2'!CN12</f>
        <v>0.11293474437781198</v>
      </c>
      <c r="K12" s="309">
        <f t="shared" si="12"/>
        <v>12.147344562645628</v>
      </c>
      <c r="L12" s="97"/>
      <c r="M12" s="97">
        <f t="shared" si="0"/>
        <v>27.683336695953738</v>
      </c>
      <c r="N12" s="97">
        <f t="shared" si="1"/>
        <v>24.193052891356096</v>
      </c>
      <c r="O12" s="97">
        <f t="shared" si="2"/>
        <v>6.5958804414918664</v>
      </c>
      <c r="P12" s="97">
        <f t="shared" si="3"/>
        <v>2.0491149737478076</v>
      </c>
      <c r="Q12" s="97">
        <f t="shared" si="4"/>
        <v>0.8787452111170746</v>
      </c>
      <c r="R12" s="97">
        <f t="shared" si="5"/>
        <v>1.1937615110537232</v>
      </c>
      <c r="S12" s="97">
        <f t="shared" si="6"/>
        <v>0.74187907309594425</v>
      </c>
      <c r="T12" s="97">
        <f t="shared" si="7"/>
        <v>0.97811656069388941</v>
      </c>
      <c r="U12" s="97">
        <f t="shared" si="8"/>
        <v>0.80412118469834115</v>
      </c>
      <c r="V12" s="97">
        <f t="shared" si="9"/>
        <v>4.5075641819471111</v>
      </c>
      <c r="W12" s="97"/>
      <c r="X12" s="97">
        <f t="shared" si="10"/>
        <v>8.6537416990870231</v>
      </c>
      <c r="Y12" s="97">
        <f t="shared" si="11"/>
        <v>48.18029705769451</v>
      </c>
      <c r="Z12" s="97">
        <f t="shared" si="11"/>
        <v>26.786054507804437</v>
      </c>
      <c r="AA12" s="97">
        <f t="shared" si="11"/>
        <v>2.4067561301557809</v>
      </c>
      <c r="AB12" s="97">
        <f t="shared" si="11"/>
        <v>1.1090845618395357</v>
      </c>
      <c r="AC12" s="97">
        <f t="shared" si="11"/>
        <v>5.8300932288174154</v>
      </c>
      <c r="AD12" s="97">
        <f t="shared" si="11"/>
        <v>3.386026853663425</v>
      </c>
      <c r="AE12" s="97">
        <f t="shared" si="11"/>
        <v>2.7182387002654682</v>
      </c>
      <c r="AF12" s="97">
        <f t="shared" si="11"/>
        <v>0.92970726067241305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0.24484813067815853</v>
      </c>
      <c r="C13" s="69">
        <f>'Basic T2'!O13</f>
        <v>2.9395475388600367</v>
      </c>
      <c r="D13" s="69">
        <f>'Basic T2'!Z13</f>
        <v>5.2248891095625059</v>
      </c>
      <c r="E13" s="69">
        <f>'Basic T2'!AK13</f>
        <v>0.4738283177817057</v>
      </c>
      <c r="F13" s="69">
        <f>'Basic T2'!AV13</f>
        <v>0.90119469669107444</v>
      </c>
      <c r="G13" s="69">
        <f>'Basic T2'!BG13</f>
        <v>2.1424852608413598</v>
      </c>
      <c r="H13" s="69">
        <f>'Basic T2'!BR13</f>
        <v>1.3815107440778192</v>
      </c>
      <c r="I13" s="69">
        <f>'Basic T2'!CC13</f>
        <v>0.85050779066300575</v>
      </c>
      <c r="J13" s="69">
        <f>'Basic T2'!CN13</f>
        <v>0.23576223901499124</v>
      </c>
      <c r="K13" s="309">
        <f t="shared" si="12"/>
        <v>14.394573828170659</v>
      </c>
      <c r="L13" s="97"/>
      <c r="M13" s="97">
        <f t="shared" si="0"/>
        <v>6.4480730501435897</v>
      </c>
      <c r="N13" s="97">
        <f t="shared" si="1"/>
        <v>12.151232735587723</v>
      </c>
      <c r="O13" s="97">
        <f t="shared" si="2"/>
        <v>10.591555682403801</v>
      </c>
      <c r="P13" s="97">
        <f t="shared" si="3"/>
        <v>3.3210384361720848</v>
      </c>
      <c r="Q13" s="97">
        <f t="shared" si="4"/>
        <v>5.8780812928738433</v>
      </c>
      <c r="R13" s="97">
        <f t="shared" si="5"/>
        <v>3.6114247090202904</v>
      </c>
      <c r="S13" s="97">
        <f t="shared" si="6"/>
        <v>2.4918140995134457</v>
      </c>
      <c r="T13" s="97">
        <f t="shared" si="7"/>
        <v>2.519416482831268</v>
      </c>
      <c r="U13" s="97">
        <f t="shared" si="8"/>
        <v>1.6786810116614106</v>
      </c>
      <c r="V13" s="97">
        <f t="shared" si="9"/>
        <v>5.3414526168774348</v>
      </c>
      <c r="W13" s="97"/>
      <c r="X13" s="97">
        <f t="shared" si="10"/>
        <v>1.7009751980220673</v>
      </c>
      <c r="Y13" s="97">
        <f t="shared" si="11"/>
        <v>20.421219648109656</v>
      </c>
      <c r="Z13" s="97">
        <f t="shared" si="11"/>
        <v>36.297629731400761</v>
      </c>
      <c r="AA13" s="97">
        <f t="shared" si="11"/>
        <v>3.2917148047440481</v>
      </c>
      <c r="AB13" s="97">
        <f t="shared" si="11"/>
        <v>6.2606556293275357</v>
      </c>
      <c r="AC13" s="97">
        <f t="shared" si="11"/>
        <v>14.883978410312121</v>
      </c>
      <c r="AD13" s="97">
        <f t="shared" si="11"/>
        <v>9.5974410952977074</v>
      </c>
      <c r="AE13" s="97">
        <f t="shared" si="11"/>
        <v>5.9085305394629595</v>
      </c>
      <c r="AF13" s="97">
        <f t="shared" si="11"/>
        <v>1.6378549433231342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0.10186245233545387</v>
      </c>
      <c r="C14" s="69">
        <f>'Basic T2'!O14</f>
        <v>0.54382764369205561</v>
      </c>
      <c r="D14" s="69">
        <f>'Basic T2'!Z14</f>
        <v>1.2155989058884484</v>
      </c>
      <c r="E14" s="69">
        <f>'Basic T2'!AK14</f>
        <v>0.23580879032446875</v>
      </c>
      <c r="F14" s="69">
        <f>'Basic T2'!AV14</f>
        <v>0.69374401874905411</v>
      </c>
      <c r="G14" s="69">
        <f>'Basic T2'!BG14</f>
        <v>1.1202656747076449</v>
      </c>
      <c r="H14" s="69">
        <f>'Basic T2'!BR14</f>
        <v>0.85721650886180112</v>
      </c>
      <c r="I14" s="69">
        <f>'Basic T2'!CC14</f>
        <v>0.61384254033839181</v>
      </c>
      <c r="J14" s="69">
        <f>'Basic T2'!CN14</f>
        <v>0.14250449745219221</v>
      </c>
      <c r="K14" s="309">
        <f t="shared" si="12"/>
        <v>5.5246710323495103</v>
      </c>
      <c r="L14" s="97"/>
      <c r="M14" s="97">
        <f t="shared" si="0"/>
        <v>2.6825466541508165</v>
      </c>
      <c r="N14" s="97">
        <f t="shared" si="1"/>
        <v>2.2480249695540246</v>
      </c>
      <c r="O14" s="97">
        <f t="shared" si="2"/>
        <v>2.4641831107234164</v>
      </c>
      <c r="P14" s="97">
        <f t="shared" si="3"/>
        <v>1.6527717463598184</v>
      </c>
      <c r="Q14" s="97">
        <f t="shared" si="4"/>
        <v>4.5249752951551336</v>
      </c>
      <c r="R14" s="97">
        <f t="shared" si="5"/>
        <v>1.8883467775725544</v>
      </c>
      <c r="S14" s="97">
        <f t="shared" si="6"/>
        <v>1.5461509744126958</v>
      </c>
      <c r="T14" s="97">
        <f t="shared" si="7"/>
        <v>1.8183549062919013</v>
      </c>
      <c r="U14" s="97">
        <f t="shared" si="8"/>
        <v>1.0146645830511301</v>
      </c>
      <c r="V14" s="97">
        <f t="shared" si="9"/>
        <v>2.0500619813681915</v>
      </c>
      <c r="W14" s="97"/>
      <c r="X14" s="97">
        <f t="shared" si="10"/>
        <v>1.8437740770265232</v>
      </c>
      <c r="Y14" s="97">
        <f t="shared" si="11"/>
        <v>9.8436203804297602</v>
      </c>
      <c r="Z14" s="97">
        <f t="shared" si="11"/>
        <v>22.003100252857649</v>
      </c>
      <c r="AA14" s="97">
        <f t="shared" si="11"/>
        <v>4.268286544912792</v>
      </c>
      <c r="AB14" s="97">
        <f t="shared" si="11"/>
        <v>12.557200504552421</v>
      </c>
      <c r="AC14" s="97">
        <f t="shared" si="11"/>
        <v>20.277509161142266</v>
      </c>
      <c r="AD14" s="97">
        <f t="shared" si="11"/>
        <v>15.5161547871792</v>
      </c>
      <c r="AE14" s="97">
        <f t="shared" si="11"/>
        <v>11.110933786718867</v>
      </c>
      <c r="AF14" s="97">
        <f t="shared" si="11"/>
        <v>2.579420505180531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2.2370555955448679E-2</v>
      </c>
      <c r="C15" s="69">
        <f>'Basic T2'!O15</f>
        <v>0.53294578994386355</v>
      </c>
      <c r="D15" s="69">
        <f>'Basic T2'!Z15</f>
        <v>1.5565148247130514</v>
      </c>
      <c r="E15" s="69">
        <f>'Basic T2'!AK15</f>
        <v>0.78661104143712668</v>
      </c>
      <c r="F15" s="69">
        <f>'Basic T2'!AV15</f>
        <v>0.23607783494512435</v>
      </c>
      <c r="G15" s="69">
        <f>'Basic T2'!BG15</f>
        <v>1.0428072663276942</v>
      </c>
      <c r="H15" s="69">
        <f>'Basic T2'!BR15</f>
        <v>0.71894169418083631</v>
      </c>
      <c r="I15" s="69">
        <f>'Basic T2'!CC15</f>
        <v>0.22119328329544777</v>
      </c>
      <c r="J15" s="69">
        <f>'Basic T2'!CN15</f>
        <v>5.0248901051512626E-2</v>
      </c>
      <c r="K15" s="309">
        <f t="shared" si="12"/>
        <v>5.1677111918501062</v>
      </c>
      <c r="L15" s="97"/>
      <c r="M15" s="97">
        <f t="shared" si="0"/>
        <v>0.58912836529948331</v>
      </c>
      <c r="N15" s="97">
        <f t="shared" si="1"/>
        <v>2.2030425578934234</v>
      </c>
      <c r="O15" s="97">
        <f t="shared" si="2"/>
        <v>3.1552657081780024</v>
      </c>
      <c r="P15" s="97">
        <f t="shared" si="3"/>
        <v>5.5133165429204585</v>
      </c>
      <c r="Q15" s="97">
        <f t="shared" si="4"/>
        <v>1.5398278644429113</v>
      </c>
      <c r="R15" s="97">
        <f t="shared" si="5"/>
        <v>1.7577810205717872</v>
      </c>
      <c r="S15" s="97">
        <f t="shared" si="6"/>
        <v>1.2967463756380166</v>
      </c>
      <c r="T15" s="97">
        <f t="shared" si="7"/>
        <v>0.65522974621043295</v>
      </c>
      <c r="U15" s="97">
        <f t="shared" si="8"/>
        <v>0.35778365697767112</v>
      </c>
      <c r="V15" s="97">
        <f t="shared" si="9"/>
        <v>1.9176034524172163</v>
      </c>
      <c r="W15" s="97"/>
      <c r="X15" s="97">
        <f t="shared" si="10"/>
        <v>0.43289098645312907</v>
      </c>
      <c r="Y15" s="97">
        <f t="shared" si="11"/>
        <v>10.312994866748005</v>
      </c>
      <c r="Z15" s="97">
        <f t="shared" si="11"/>
        <v>30.120004135830957</v>
      </c>
      <c r="AA15" s="97">
        <f t="shared" si="11"/>
        <v>15.221652531156835</v>
      </c>
      <c r="AB15" s="97">
        <f t="shared" si="11"/>
        <v>4.5683248575779158</v>
      </c>
      <c r="AC15" s="97">
        <f t="shared" si="11"/>
        <v>20.179286876021337</v>
      </c>
      <c r="AD15" s="97">
        <f t="shared" si="11"/>
        <v>13.912187958852362</v>
      </c>
      <c r="AE15" s="97">
        <f t="shared" si="11"/>
        <v>4.2802949910259551</v>
      </c>
      <c r="AF15" s="97">
        <f t="shared" si="11"/>
        <v>0.97236279633349398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8.4604854812505102E-3</v>
      </c>
      <c r="C16" s="69">
        <f>'Basic T2'!O16</f>
        <v>0.12913008557974029</v>
      </c>
      <c r="D16" s="69">
        <f>'Basic T2'!Z16</f>
        <v>0.60139783027462079</v>
      </c>
      <c r="E16" s="69">
        <f>'Basic T2'!AK16</f>
        <v>0.18528922168650072</v>
      </c>
      <c r="F16" s="69">
        <f>'Basic T2'!AV16</f>
        <v>0.13902979840008883</v>
      </c>
      <c r="G16" s="69">
        <f>'Basic T2'!BG16</f>
        <v>0.49942373629258446</v>
      </c>
      <c r="H16" s="69">
        <f>'Basic T2'!BR16</f>
        <v>0.56156418557588872</v>
      </c>
      <c r="I16" s="69">
        <f>'Basic T2'!CC16</f>
        <v>0.30202899845473435</v>
      </c>
      <c r="J16" s="69">
        <f>'Basic T2'!CN16</f>
        <v>5.0979842459484184E-2</v>
      </c>
      <c r="K16" s="309">
        <f t="shared" si="12"/>
        <v>2.4773041842048928</v>
      </c>
      <c r="L16" s="97"/>
      <c r="M16" s="97">
        <f t="shared" si="0"/>
        <v>0.22280679975658463</v>
      </c>
      <c r="N16" s="97">
        <f t="shared" si="1"/>
        <v>0.53378613623451754</v>
      </c>
      <c r="O16" s="97">
        <f t="shared" si="2"/>
        <v>1.2191146018721595</v>
      </c>
      <c r="P16" s="97">
        <f t="shared" si="3"/>
        <v>1.2986826745816702</v>
      </c>
      <c r="Q16" s="97">
        <f t="shared" si="4"/>
        <v>0.90682785876149719</v>
      </c>
      <c r="R16" s="97">
        <f t="shared" si="5"/>
        <v>0.84184066723053308</v>
      </c>
      <c r="S16" s="97">
        <f t="shared" si="6"/>
        <v>1.0128864805418862</v>
      </c>
      <c r="T16" s="97">
        <f t="shared" si="7"/>
        <v>0.89468532252561239</v>
      </c>
      <c r="U16" s="97">
        <f t="shared" si="8"/>
        <v>0.36298812681696924</v>
      </c>
      <c r="V16" s="97">
        <f t="shared" si="9"/>
        <v>0.91926326374639822</v>
      </c>
      <c r="W16" s="97"/>
      <c r="X16" s="97">
        <f t="shared" si="10"/>
        <v>0.3415198478731008</v>
      </c>
      <c r="Y16" s="97">
        <f t="shared" si="11"/>
        <v>5.2125244208226063</v>
      </c>
      <c r="Z16" s="97">
        <f t="shared" si="11"/>
        <v>24.276301396860692</v>
      </c>
      <c r="AA16" s="97">
        <f t="shared" si="11"/>
        <v>7.4794699362270904</v>
      </c>
      <c r="AB16" s="97">
        <f t="shared" si="11"/>
        <v>5.6121407813595319</v>
      </c>
      <c r="AC16" s="97">
        <f t="shared" si="11"/>
        <v>20.159968221782091</v>
      </c>
      <c r="AD16" s="97">
        <f t="shared" si="11"/>
        <v>22.668358175648358</v>
      </c>
      <c r="AE16" s="97">
        <f t="shared" si="11"/>
        <v>12.191841453320459</v>
      </c>
      <c r="AF16" s="97">
        <f t="shared" si="11"/>
        <v>2.0578757661060707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4.0457717862568097E-2</v>
      </c>
      <c r="C17" s="69">
        <f>'Basic T2'!O17</f>
        <v>0.55259208269329274</v>
      </c>
      <c r="D17" s="69">
        <f>'Basic T2'!Z17</f>
        <v>1.1716701560170051</v>
      </c>
      <c r="E17" s="69">
        <f>'Basic T2'!AK17</f>
        <v>0.15231899669694826</v>
      </c>
      <c r="F17" s="69">
        <f>'Basic T2'!AV17</f>
        <v>0.18665653908775603</v>
      </c>
      <c r="G17" s="69">
        <f>'Basic T2'!BG17</f>
        <v>0.50021259843688826</v>
      </c>
      <c r="H17" s="69">
        <f>'Basic T2'!BR17</f>
        <v>0.23584656880600216</v>
      </c>
      <c r="I17" s="69">
        <f>'Basic T2'!CC17</f>
        <v>0.19954218868935511</v>
      </c>
      <c r="J17" s="69">
        <f>'Basic T2'!CN17</f>
        <v>7.9538384383031166E-2</v>
      </c>
      <c r="K17" s="309">
        <f t="shared" si="12"/>
        <v>3.118835232672847</v>
      </c>
      <c r="L17" s="97"/>
      <c r="M17" s="97">
        <f t="shared" si="0"/>
        <v>1.0654535915687484</v>
      </c>
      <c r="N17" s="97">
        <f t="shared" si="1"/>
        <v>2.2842546058136901</v>
      </c>
      <c r="O17" s="97">
        <f t="shared" si="2"/>
        <v>2.375133603534787</v>
      </c>
      <c r="P17" s="97">
        <f t="shared" si="3"/>
        <v>1.0675960545329504</v>
      </c>
      <c r="Q17" s="97">
        <f t="shared" si="4"/>
        <v>1.2174753298403211</v>
      </c>
      <c r="R17" s="97">
        <f t="shared" si="5"/>
        <v>0.84317039224289114</v>
      </c>
      <c r="S17" s="97">
        <f t="shared" si="6"/>
        <v>0.42539358306978209</v>
      </c>
      <c r="T17" s="97">
        <f t="shared" si="7"/>
        <v>0.59109379681553498</v>
      </c>
      <c r="U17" s="97">
        <f t="shared" si="8"/>
        <v>0.56633147072178469</v>
      </c>
      <c r="V17" s="97">
        <f t="shared" si="9"/>
        <v>1.1573187795645252</v>
      </c>
      <c r="W17" s="97"/>
      <c r="X17" s="97">
        <f t="shared" si="10"/>
        <v>1.2972060030210626</v>
      </c>
      <c r="Y17" s="97">
        <f t="shared" si="11"/>
        <v>17.717899198532535</v>
      </c>
      <c r="Z17" s="97">
        <f t="shared" si="11"/>
        <v>37.567555468869116</v>
      </c>
      <c r="AA17" s="97">
        <f t="shared" si="11"/>
        <v>4.8838423749115671</v>
      </c>
      <c r="AB17" s="97">
        <f t="shared" si="11"/>
        <v>5.9848156495202556</v>
      </c>
      <c r="AC17" s="97">
        <f t="shared" si="11"/>
        <v>16.038442595385369</v>
      </c>
      <c r="AD17" s="97">
        <f t="shared" si="11"/>
        <v>7.5620079680798407</v>
      </c>
      <c r="AE17" s="97">
        <f t="shared" si="11"/>
        <v>6.3979714798318197</v>
      </c>
      <c r="AF17" s="97">
        <f t="shared" si="11"/>
        <v>2.5502592618484252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0.15871354343835592</v>
      </c>
      <c r="C18" s="69">
        <f>'Basic T2'!O18</f>
        <v>1.6798689282531667</v>
      </c>
      <c r="D18" s="69">
        <f>'Basic T2'!Z18</f>
        <v>3.6166045857836471</v>
      </c>
      <c r="E18" s="69">
        <f>'Basic T2'!AK18</f>
        <v>1.0447213680046168</v>
      </c>
      <c r="F18" s="69">
        <f>'Basic T2'!AV18</f>
        <v>0.94001563530527354</v>
      </c>
      <c r="G18" s="69">
        <f>'Basic T2'!BG18</f>
        <v>2.871597704197097</v>
      </c>
      <c r="H18" s="69">
        <f>'Basic T2'!BR18</f>
        <v>2.171512425708225</v>
      </c>
      <c r="I18" s="69">
        <f>'Basic T2'!CC18</f>
        <v>1.2206517402559485</v>
      </c>
      <c r="J18" s="69">
        <f>'Basic T2'!CN18</f>
        <v>0.31723105140767288</v>
      </c>
      <c r="K18" s="309">
        <f t="shared" si="12"/>
        <v>14.020916982354004</v>
      </c>
      <c r="L18" s="97"/>
      <c r="M18" s="97">
        <f t="shared" si="0"/>
        <v>4.1797195645445377</v>
      </c>
      <c r="N18" s="97">
        <f t="shared" si="1"/>
        <v>6.9440885179229141</v>
      </c>
      <c r="O18" s="97">
        <f t="shared" si="2"/>
        <v>7.3313458043460473</v>
      </c>
      <c r="P18" s="97">
        <f t="shared" si="3"/>
        <v>7.3223986157620313</v>
      </c>
      <c r="Q18" s="97">
        <f t="shared" si="4"/>
        <v>6.1312925399859104</v>
      </c>
      <c r="R18" s="97">
        <f t="shared" si="5"/>
        <v>4.840434187738957</v>
      </c>
      <c r="S18" s="97">
        <f t="shared" si="6"/>
        <v>3.9167305088606699</v>
      </c>
      <c r="T18" s="97">
        <f t="shared" si="7"/>
        <v>3.6158753017419896</v>
      </c>
      <c r="U18" s="97">
        <f t="shared" si="8"/>
        <v>2.2587575708999932</v>
      </c>
      <c r="V18" s="97">
        <f t="shared" si="9"/>
        <v>5.2027982627627232</v>
      </c>
      <c r="W18" s="97"/>
      <c r="X18" s="97">
        <f t="shared" si="10"/>
        <v>1.13197691447788</v>
      </c>
      <c r="Y18" s="97">
        <f t="shared" si="11"/>
        <v>11.981163074907029</v>
      </c>
      <c r="Z18" s="97">
        <f t="shared" si="11"/>
        <v>25.794351327629407</v>
      </c>
      <c r="AA18" s="97">
        <f t="shared" si="11"/>
        <v>7.4511629255022953</v>
      </c>
      <c r="AB18" s="97">
        <f t="shared" si="11"/>
        <v>6.7043805800171858</v>
      </c>
      <c r="AC18" s="97">
        <f t="shared" si="11"/>
        <v>20.480812402007231</v>
      </c>
      <c r="AD18" s="97">
        <f t="shared" si="11"/>
        <v>15.48766338493536</v>
      </c>
      <c r="AE18" s="97">
        <f t="shared" si="11"/>
        <v>8.7059337259624119</v>
      </c>
      <c r="AF18" s="97">
        <f t="shared" si="11"/>
        <v>2.2625556645611935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0.14861908564036841</v>
      </c>
      <c r="C19" s="69">
        <f>'Basic T2'!O19</f>
        <v>1.5229545095272008</v>
      </c>
      <c r="D19" s="69">
        <f>'Basic T2'!Z19</f>
        <v>5.0071797731684429</v>
      </c>
      <c r="E19" s="69">
        <f>'Basic T2'!AK19</f>
        <v>1.7303509264253567</v>
      </c>
      <c r="F19" s="69">
        <f>'Basic T2'!AV19</f>
        <v>1.7032729549496572</v>
      </c>
      <c r="G19" s="69">
        <f>'Basic T2'!BG19</f>
        <v>5.7796947144429156</v>
      </c>
      <c r="H19" s="69">
        <f>'Basic T2'!BR19</f>
        <v>6.0627753252961538</v>
      </c>
      <c r="I19" s="69">
        <f>'Basic T2'!CC19</f>
        <v>2.8065463514291307</v>
      </c>
      <c r="J19" s="69">
        <f>'Basic T2'!CN19</f>
        <v>0.81135459761303808</v>
      </c>
      <c r="K19" s="309">
        <f t="shared" si="12"/>
        <v>25.572748238492267</v>
      </c>
      <c r="L19" s="97"/>
      <c r="M19" s="97">
        <f t="shared" si="0"/>
        <v>3.9138821203184571</v>
      </c>
      <c r="N19" s="97">
        <f t="shared" si="1"/>
        <v>6.2954500467627907</v>
      </c>
      <c r="O19" s="97">
        <f t="shared" si="2"/>
        <v>10.150229462718734</v>
      </c>
      <c r="P19" s="97">
        <f t="shared" si="3"/>
        <v>12.127941110881526</v>
      </c>
      <c r="Q19" s="97">
        <f t="shared" si="4"/>
        <v>11.109671339510328</v>
      </c>
      <c r="R19" s="97">
        <f t="shared" si="5"/>
        <v>9.7423924840146885</v>
      </c>
      <c r="S19" s="97">
        <f t="shared" si="6"/>
        <v>10.935353997438179</v>
      </c>
      <c r="T19" s="97">
        <f t="shared" si="7"/>
        <v>8.3136912033556847</v>
      </c>
      <c r="U19" s="97">
        <f t="shared" si="8"/>
        <v>5.7770301233463712</v>
      </c>
      <c r="V19" s="97">
        <f t="shared" si="9"/>
        <v>9.4893829181604641</v>
      </c>
      <c r="W19" s="97"/>
      <c r="X19" s="97">
        <f t="shared" si="10"/>
        <v>0.58116196293938405</v>
      </c>
      <c r="Y19" s="97">
        <f t="shared" si="11"/>
        <v>5.9553806862057943</v>
      </c>
      <c r="Z19" s="97">
        <f t="shared" si="11"/>
        <v>19.580139476881108</v>
      </c>
      <c r="AA19" s="97">
        <f t="shared" si="11"/>
        <v>6.7663862729498163</v>
      </c>
      <c r="AB19" s="97">
        <f t="shared" si="11"/>
        <v>6.660500228856435</v>
      </c>
      <c r="AC19" s="97">
        <f t="shared" si="11"/>
        <v>22.600991729716721</v>
      </c>
      <c r="AD19" s="97">
        <f t="shared" si="11"/>
        <v>23.707953751214056</v>
      </c>
      <c r="AE19" s="97">
        <f t="shared" si="11"/>
        <v>10.974754552209992</v>
      </c>
      <c r="AF19" s="97">
        <f t="shared" si="11"/>
        <v>3.1727313390266825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1.3005408110684088E-2</v>
      </c>
      <c r="C20" s="69">
        <f>'Basic T2'!O20</f>
        <v>0.23992550677403787</v>
      </c>
      <c r="D20" s="69">
        <f>'Basic T2'!Z20</f>
        <v>0.75714778859388976</v>
      </c>
      <c r="E20" s="69">
        <f>'Basic T2'!AK20</f>
        <v>0.33695451361970591</v>
      </c>
      <c r="F20" s="69">
        <f>'Basic T2'!AV20</f>
        <v>0.24353921697308181</v>
      </c>
      <c r="G20" s="69">
        <f>'Basic T2'!BG20</f>
        <v>1.0772475024438835</v>
      </c>
      <c r="H20" s="69">
        <f>'Basic T2'!BR20</f>
        <v>1.1001266606606415</v>
      </c>
      <c r="I20" s="69">
        <f>'Basic T2'!CC20</f>
        <v>1.004167902831772</v>
      </c>
      <c r="J20" s="69">
        <f>'Basic T2'!CN20</f>
        <v>0.32516609290755744</v>
      </c>
      <c r="K20" s="309">
        <f t="shared" si="12"/>
        <v>5.0972805929152534</v>
      </c>
      <c r="L20" s="97"/>
      <c r="M20" s="97">
        <f t="shared" si="0"/>
        <v>0.34249729133056261</v>
      </c>
      <c r="N20" s="97">
        <f t="shared" si="1"/>
        <v>0.99178211390510729</v>
      </c>
      <c r="O20" s="97">
        <f t="shared" si="2"/>
        <v>1.5348407965298556</v>
      </c>
      <c r="P20" s="97">
        <f t="shared" si="3"/>
        <v>2.3616969458719828</v>
      </c>
      <c r="Q20" s="97">
        <f t="shared" si="4"/>
        <v>1.5884950506553448</v>
      </c>
      <c r="R20" s="97">
        <f t="shared" si="5"/>
        <v>1.815834311284114</v>
      </c>
      <c r="S20" s="97">
        <f t="shared" si="6"/>
        <v>1.9842850560780112</v>
      </c>
      <c r="T20" s="97">
        <f t="shared" si="7"/>
        <v>2.9745961103452085</v>
      </c>
      <c r="U20" s="97">
        <f t="shared" si="8"/>
        <v>2.3152568794756747</v>
      </c>
      <c r="V20" s="97">
        <f t="shared" si="9"/>
        <v>1.8914684857638389</v>
      </c>
      <c r="W20" s="97"/>
      <c r="X20" s="97">
        <f t="shared" si="10"/>
        <v>0.25514404933407819</v>
      </c>
      <c r="Y20" s="97">
        <f t="shared" si="11"/>
        <v>4.7069315177098945</v>
      </c>
      <c r="Z20" s="97">
        <f t="shared" si="11"/>
        <v>14.85395545315388</v>
      </c>
      <c r="AA20" s="97">
        <f t="shared" si="11"/>
        <v>6.6104760661604809</v>
      </c>
      <c r="AB20" s="97">
        <f t="shared" si="11"/>
        <v>4.7778263827888683</v>
      </c>
      <c r="AC20" s="97">
        <f t="shared" si="11"/>
        <v>21.133768934383511</v>
      </c>
      <c r="AD20" s="97">
        <f t="shared" si="11"/>
        <v>21.582619214443781</v>
      </c>
      <c r="AE20" s="97">
        <f t="shared" si="11"/>
        <v>19.700071136508988</v>
      </c>
      <c r="AF20" s="97">
        <f t="shared" si="11"/>
        <v>6.3792072455165227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1.1018155488653579E-2</v>
      </c>
      <c r="C21" s="69">
        <f>'Basic T2'!O21</f>
        <v>4.5974844262846877E-2</v>
      </c>
      <c r="D21" s="69">
        <f>'Basic T2'!Z21</f>
        <v>0.58798615137613586</v>
      </c>
      <c r="E21" s="69">
        <f>'Basic T2'!AK21</f>
        <v>0.22038503696831294</v>
      </c>
      <c r="F21" s="69">
        <f>'Basic T2'!AV21</f>
        <v>0.36454129261072454</v>
      </c>
      <c r="G21" s="69">
        <f>'Basic T2'!BG21</f>
        <v>0.57502923351390112</v>
      </c>
      <c r="H21" s="69">
        <f>'Basic T2'!BR21</f>
        <v>0.93994777186484402</v>
      </c>
      <c r="I21" s="69">
        <f>'Basic T2'!CC21</f>
        <v>0.61739474836351993</v>
      </c>
      <c r="J21" s="69">
        <f>'Basic T2'!CN21</f>
        <v>0.51678156411994658</v>
      </c>
      <c r="K21" s="309">
        <f t="shared" si="12"/>
        <v>3.8790587985688854</v>
      </c>
      <c r="L21" s="97"/>
      <c r="M21" s="97">
        <f t="shared" si="0"/>
        <v>0.29016301358683971</v>
      </c>
      <c r="N21" s="97">
        <f t="shared" si="1"/>
        <v>0.19004660589258524</v>
      </c>
      <c r="O21" s="97">
        <f t="shared" si="2"/>
        <v>1.191927317918545</v>
      </c>
      <c r="P21" s="97">
        <f t="shared" si="3"/>
        <v>1.5446674482342044</v>
      </c>
      <c r="Q21" s="97">
        <f t="shared" si="4"/>
        <v>2.3777363098594591</v>
      </c>
      <c r="R21" s="97">
        <f t="shared" si="5"/>
        <v>0.96928311259680955</v>
      </c>
      <c r="S21" s="97">
        <f t="shared" si="6"/>
        <v>1.6953723456580903</v>
      </c>
      <c r="T21" s="97">
        <f t="shared" si="7"/>
        <v>1.8288774335952396</v>
      </c>
      <c r="U21" s="97">
        <f t="shared" si="8"/>
        <v>3.679602817182595</v>
      </c>
      <c r="V21" s="97">
        <f t="shared" si="9"/>
        <v>1.4394180069498033</v>
      </c>
      <c r="W21" s="97"/>
      <c r="X21" s="97">
        <f t="shared" si="10"/>
        <v>0.28404198185184887</v>
      </c>
      <c r="Y21" s="97">
        <f t="shared" si="11"/>
        <v>1.1852061711415289</v>
      </c>
      <c r="Z21" s="97">
        <f t="shared" si="11"/>
        <v>15.157959234674752</v>
      </c>
      <c r="AA21" s="97">
        <f t="shared" si="11"/>
        <v>5.6814049080570879</v>
      </c>
      <c r="AB21" s="97">
        <f t="shared" si="11"/>
        <v>9.3976738054400215</v>
      </c>
      <c r="AC21" s="97">
        <f t="shared" si="11"/>
        <v>14.823937026323206</v>
      </c>
      <c r="AD21" s="97">
        <f t="shared" si="11"/>
        <v>24.231336019232867</v>
      </c>
      <c r="AE21" s="97">
        <f t="shared" si="11"/>
        <v>15.916096672504617</v>
      </c>
      <c r="AF21" s="97">
        <f t="shared" si="11"/>
        <v>13.322344180774074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7.1352081976502118E-3</v>
      </c>
      <c r="C22" s="69">
        <f>'Basic T2'!O22</f>
        <v>0.16115674588458809</v>
      </c>
      <c r="D22" s="69">
        <f>'Basic T2'!Z22</f>
        <v>0.50472408310175043</v>
      </c>
      <c r="E22" s="69">
        <f>'Basic T2'!AK22</f>
        <v>0.18824600788071291</v>
      </c>
      <c r="F22" s="69">
        <f>'Basic T2'!AV22</f>
        <v>0.87351049274390447</v>
      </c>
      <c r="G22" s="69">
        <f>'Basic T2'!BG22</f>
        <v>4.5078878190561813</v>
      </c>
      <c r="H22" s="69">
        <f>'Basic T2'!BR22</f>
        <v>2.5555228661313252</v>
      </c>
      <c r="I22" s="69">
        <f>'Basic T2'!CC22</f>
        <v>1.1462901924781717</v>
      </c>
      <c r="J22" s="69">
        <f>'Basic T2'!CN22</f>
        <v>0.52501253943607495</v>
      </c>
      <c r="K22" s="309">
        <f t="shared" si="12"/>
        <v>10.469485954910359</v>
      </c>
      <c r="L22" s="97"/>
      <c r="M22" s="97">
        <f t="shared" si="0"/>
        <v>0.18790563586906764</v>
      </c>
      <c r="N22" s="97">
        <f t="shared" si="1"/>
        <v>0.66617501512257005</v>
      </c>
      <c r="O22" s="97">
        <f t="shared" si="2"/>
        <v>1.0231438635967554</v>
      </c>
      <c r="P22" s="97">
        <f t="shared" si="3"/>
        <v>1.3194066377345977</v>
      </c>
      <c r="Q22" s="97">
        <f t="shared" si="4"/>
        <v>5.6975098781424194</v>
      </c>
      <c r="R22" s="97">
        <f t="shared" si="5"/>
        <v>7.5986041784193743</v>
      </c>
      <c r="S22" s="97">
        <f t="shared" si="6"/>
        <v>4.6093654622322289</v>
      </c>
      <c r="T22" s="97">
        <f t="shared" si="7"/>
        <v>3.3955978260775623</v>
      </c>
      <c r="U22" s="97">
        <f t="shared" si="8"/>
        <v>3.738209242148554</v>
      </c>
      <c r="V22" s="97">
        <f t="shared" si="9"/>
        <v>3.8849544153766997</v>
      </c>
      <c r="W22" s="97"/>
      <c r="X22" s="97">
        <f t="shared" si="10"/>
        <v>6.8152421507415878E-2</v>
      </c>
      <c r="Y22" s="97">
        <f t="shared" si="11"/>
        <v>1.5392995088646444</v>
      </c>
      <c r="Z22" s="97">
        <f t="shared" si="11"/>
        <v>4.8209060623938909</v>
      </c>
      <c r="AA22" s="97">
        <f t="shared" si="11"/>
        <v>1.7980444187178308</v>
      </c>
      <c r="AB22" s="97">
        <f t="shared" si="11"/>
        <v>8.3433942841693565</v>
      </c>
      <c r="AC22" s="97">
        <f t="shared" si="11"/>
        <v>43.057394016006192</v>
      </c>
      <c r="AD22" s="97">
        <f t="shared" si="11"/>
        <v>24.409248717056098</v>
      </c>
      <c r="AE22" s="97">
        <f t="shared" si="11"/>
        <v>10.948867952208703</v>
      </c>
      <c r="AF22" s="97">
        <f t="shared" si="11"/>
        <v>5.0146926190758734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1.8483155050563419E-3</v>
      </c>
      <c r="C23" s="69">
        <f>'Basic T2'!O23</f>
        <v>6.0226578352021713E-2</v>
      </c>
      <c r="D23" s="69">
        <f>'Basic T2'!Z23</f>
        <v>0.26581605982214124</v>
      </c>
      <c r="E23" s="69">
        <f>'Basic T2'!AK23</f>
        <v>0.17731835218601846</v>
      </c>
      <c r="F23" s="69">
        <f>'Basic T2'!AV23</f>
        <v>0.27416073390392431</v>
      </c>
      <c r="G23" s="69">
        <f>'Basic T2'!BG23</f>
        <v>2.8724043620768525</v>
      </c>
      <c r="H23" s="69">
        <f>'Basic T2'!BR23</f>
        <v>2.7583851972861066</v>
      </c>
      <c r="I23" s="69">
        <f>'Basic T2'!CC23</f>
        <v>1.2545024294660414</v>
      </c>
      <c r="J23" s="69">
        <f>'Basic T2'!CN23</f>
        <v>0.64839320070797646</v>
      </c>
      <c r="K23" s="309">
        <f t="shared" si="12"/>
        <v>8.3130552293061406</v>
      </c>
      <c r="L23" s="97"/>
      <c r="M23" s="97">
        <f t="shared" si="0"/>
        <v>4.8675370170508221E-2</v>
      </c>
      <c r="N23" s="97">
        <f t="shared" si="1"/>
        <v>0.24895912066362746</v>
      </c>
      <c r="O23" s="97">
        <f t="shared" si="2"/>
        <v>0.53884504337722305</v>
      </c>
      <c r="P23" s="97">
        <f t="shared" si="3"/>
        <v>1.2428152580778535</v>
      </c>
      <c r="Q23" s="97">
        <f t="shared" si="4"/>
        <v>1.7882252160585557</v>
      </c>
      <c r="R23" s="97">
        <f t="shared" si="5"/>
        <v>4.8417939096712006</v>
      </c>
      <c r="S23" s="97">
        <f t="shared" si="6"/>
        <v>4.9752657776648652</v>
      </c>
      <c r="T23" s="97">
        <f t="shared" si="7"/>
        <v>3.7161494970960662</v>
      </c>
      <c r="U23" s="97">
        <f t="shared" si="8"/>
        <v>4.6167077419452056</v>
      </c>
      <c r="V23" s="97">
        <f t="shared" si="9"/>
        <v>3.0847589611805137</v>
      </c>
      <c r="W23" s="97"/>
      <c r="X23" s="97">
        <f t="shared" si="10"/>
        <v>2.2233889395326608E-2</v>
      </c>
      <c r="Y23" s="97">
        <f t="shared" si="11"/>
        <v>0.72448187448224854</v>
      </c>
      <c r="Z23" s="97">
        <f t="shared" si="11"/>
        <v>3.1975736054905037</v>
      </c>
      <c r="AA23" s="97">
        <f t="shared" si="11"/>
        <v>2.1330106356194456</v>
      </c>
      <c r="AB23" s="97">
        <f t="shared" si="11"/>
        <v>3.2979539572577514</v>
      </c>
      <c r="AC23" s="97">
        <f t="shared" si="11"/>
        <v>34.552932500083983</v>
      </c>
      <c r="AD23" s="97">
        <f t="shared" si="11"/>
        <v>33.181364987952072</v>
      </c>
      <c r="AE23" s="97">
        <f t="shared" si="11"/>
        <v>15.090750570783229</v>
      </c>
      <c r="AF23" s="97">
        <f t="shared" si="11"/>
        <v>7.7996979789354217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1.8961181824231576E-2</v>
      </c>
      <c r="C24" s="69">
        <f>'Basic T2'!O24</f>
        <v>0.17600845635980739</v>
      </c>
      <c r="D24" s="69">
        <f>'Basic T2'!Z24</f>
        <v>0.45442393381573265</v>
      </c>
      <c r="E24" s="69">
        <f>'Basic T2'!AK24</f>
        <v>0.18608044343949806</v>
      </c>
      <c r="F24" s="69">
        <f>'Basic T2'!AV24</f>
        <v>0.19654442491757099</v>
      </c>
      <c r="G24" s="69">
        <f>'Basic T2'!BG24</f>
        <v>1.4946153149996106</v>
      </c>
      <c r="H24" s="69">
        <f>'Basic T2'!BR24</f>
        <v>1.6833631171973136</v>
      </c>
      <c r="I24" s="69">
        <f>'Basic T2'!CC24</f>
        <v>1.3564691752649951</v>
      </c>
      <c r="J24" s="69">
        <f>'Basic T2'!CN24</f>
        <v>0.65522344131653409</v>
      </c>
      <c r="K24" s="309">
        <f t="shared" si="12"/>
        <v>6.2216894891352936</v>
      </c>
      <c r="L24" s="97"/>
      <c r="M24" s="97">
        <f t="shared" si="0"/>
        <v>0.49934253196488249</v>
      </c>
      <c r="N24" s="97">
        <f t="shared" si="1"/>
        <v>0.72756765739837459</v>
      </c>
      <c r="O24" s="97">
        <f t="shared" si="2"/>
        <v>0.92117866953722227</v>
      </c>
      <c r="P24" s="97">
        <f t="shared" si="3"/>
        <v>1.3042283073660117</v>
      </c>
      <c r="Q24" s="97">
        <f t="shared" si="4"/>
        <v>1.2819694917963491</v>
      </c>
      <c r="R24" s="97">
        <f t="shared" si="5"/>
        <v>2.5193595390010057</v>
      </c>
      <c r="S24" s="97">
        <f t="shared" si="6"/>
        <v>3.036261547740009</v>
      </c>
      <c r="T24" s="97">
        <f t="shared" si="7"/>
        <v>4.0182004634561608</v>
      </c>
      <c r="U24" s="97">
        <f t="shared" si="8"/>
        <v>4.6653406157360555</v>
      </c>
      <c r="V24" s="97">
        <f t="shared" si="9"/>
        <v>2.3087074337763815</v>
      </c>
      <c r="W24" s="97"/>
      <c r="X24" s="97">
        <f t="shared" si="10"/>
        <v>0.30475937215032645</v>
      </c>
      <c r="Y24" s="97">
        <f t="shared" ref="Y24:AG32" si="13">IF($K24&gt;0,C24/$K24*100,0)</f>
        <v>2.8289495428398417</v>
      </c>
      <c r="Z24" s="97">
        <f t="shared" si="13"/>
        <v>7.3038671346308162</v>
      </c>
      <c r="AA24" s="97">
        <f t="shared" si="13"/>
        <v>2.9908346240107844</v>
      </c>
      <c r="AB24" s="97">
        <f t="shared" si="13"/>
        <v>3.1590201545864551</v>
      </c>
      <c r="AC24" s="97">
        <f t="shared" si="13"/>
        <v>24.022660044504025</v>
      </c>
      <c r="AD24" s="97">
        <f t="shared" si="13"/>
        <v>27.056366604873293</v>
      </c>
      <c r="AE24" s="97">
        <f t="shared" si="13"/>
        <v>21.802264121887585</v>
      </c>
      <c r="AF24" s="97">
        <f t="shared" si="13"/>
        <v>10.531278400516879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1.6766954266411956E-2</v>
      </c>
      <c r="C25" s="69">
        <f>'Basic T2'!O25</f>
        <v>0.70481903688792436</v>
      </c>
      <c r="D25" s="69">
        <f>'Basic T2'!Z25</f>
        <v>2.2007176366844963</v>
      </c>
      <c r="E25" s="69">
        <f>'Basic T2'!AK25</f>
        <v>1.7697057054153467</v>
      </c>
      <c r="F25" s="69">
        <f>'Basic T2'!AV25</f>
        <v>1.0711342810178497</v>
      </c>
      <c r="G25" s="69">
        <f>'Basic T2'!BG25</f>
        <v>7.4750523141649694</v>
      </c>
      <c r="H25" s="69">
        <f>'Basic T2'!BR25</f>
        <v>4.9094626078944144</v>
      </c>
      <c r="I25" s="69">
        <f>'Basic T2'!CC25</f>
        <v>0.75308786406847239</v>
      </c>
      <c r="J25" s="69">
        <f>'Basic T2'!CN25</f>
        <v>0.23896215291721346</v>
      </c>
      <c r="K25" s="309">
        <f t="shared" si="12"/>
        <v>19.139708553317099</v>
      </c>
      <c r="L25" s="97"/>
      <c r="M25" s="97">
        <f t="shared" si="0"/>
        <v>0.44155757137616275</v>
      </c>
      <c r="N25" s="97">
        <f t="shared" si="1"/>
        <v>2.9135164648567846</v>
      </c>
      <c r="O25" s="97">
        <f t="shared" si="2"/>
        <v>4.4611517874192108</v>
      </c>
      <c r="P25" s="97">
        <f t="shared" si="3"/>
        <v>12.403776743257191</v>
      </c>
      <c r="Q25" s="97">
        <f t="shared" si="4"/>
        <v>6.9865195640018403</v>
      </c>
      <c r="R25" s="97">
        <f t="shared" si="5"/>
        <v>12.600128048485818</v>
      </c>
      <c r="S25" s="97">
        <f t="shared" si="6"/>
        <v>8.8551378987294029</v>
      </c>
      <c r="T25" s="97">
        <f t="shared" si="7"/>
        <v>2.2308343304830247</v>
      </c>
      <c r="U25" s="97">
        <f t="shared" si="8"/>
        <v>1.7014651298011705</v>
      </c>
      <c r="V25" s="97">
        <f t="shared" si="9"/>
        <v>7.1022489139839635</v>
      </c>
      <c r="W25" s="97"/>
      <c r="X25" s="97">
        <f t="shared" si="10"/>
        <v>8.7602975874499805E-2</v>
      </c>
      <c r="Y25" s="97">
        <f t="shared" si="13"/>
        <v>3.6824961828678018</v>
      </c>
      <c r="Z25" s="97">
        <f t="shared" si="13"/>
        <v>11.498177365418087</v>
      </c>
      <c r="AA25" s="97">
        <f t="shared" si="13"/>
        <v>9.2462521071599042</v>
      </c>
      <c r="AB25" s="97">
        <f t="shared" si="13"/>
        <v>5.5963980748923765</v>
      </c>
      <c r="AC25" s="97">
        <f t="shared" si="13"/>
        <v>39.055204489357124</v>
      </c>
      <c r="AD25" s="97">
        <f t="shared" si="13"/>
        <v>25.650665443615424</v>
      </c>
      <c r="AE25" s="97">
        <f t="shared" si="13"/>
        <v>3.9346882528049512</v>
      </c>
      <c r="AF25" s="97">
        <f t="shared" si="13"/>
        <v>1.2485151080098289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8.8202615594353256E-3</v>
      </c>
      <c r="C26" s="69">
        <f>'Basic T2'!O26</f>
        <v>0.12416763313382097</v>
      </c>
      <c r="D26" s="69">
        <f>'Basic T2'!Z26</f>
        <v>0.50757913013832068</v>
      </c>
      <c r="E26" s="69">
        <f>'Basic T2'!AK26</f>
        <v>0.34049579936102958</v>
      </c>
      <c r="F26" s="69">
        <f>'Basic T2'!AV26</f>
        <v>0.47930817224291339</v>
      </c>
      <c r="G26" s="69">
        <f>'Basic T2'!BG26</f>
        <v>1.3682544268245795</v>
      </c>
      <c r="H26" s="69">
        <f>'Basic T2'!BR26</f>
        <v>1.3310978968497142</v>
      </c>
      <c r="I26" s="69">
        <f>'Basic T2'!CC26</f>
        <v>0.89165007838581756</v>
      </c>
      <c r="J26" s="69">
        <f>'Basic T2'!CN26</f>
        <v>0.38872764774756141</v>
      </c>
      <c r="K26" s="309">
        <f t="shared" si="12"/>
        <v>5.4401010462431927</v>
      </c>
      <c r="L26" s="97"/>
      <c r="M26" s="97">
        <f t="shared" si="0"/>
        <v>0.2322814991443419</v>
      </c>
      <c r="N26" s="97">
        <f t="shared" si="1"/>
        <v>0.5132728042293353</v>
      </c>
      <c r="O26" s="97">
        <f t="shared" si="2"/>
        <v>1.0289314294243961</v>
      </c>
      <c r="P26" s="97">
        <f t="shared" si="3"/>
        <v>2.3865176364450233</v>
      </c>
      <c r="Q26" s="97">
        <f t="shared" si="4"/>
        <v>3.1263082340889756</v>
      </c>
      <c r="R26" s="97">
        <f t="shared" si="5"/>
        <v>2.3063625853464216</v>
      </c>
      <c r="S26" s="97">
        <f t="shared" si="6"/>
        <v>2.4008850610979957</v>
      </c>
      <c r="T26" s="97">
        <f t="shared" si="7"/>
        <v>2.6412902139930199</v>
      </c>
      <c r="U26" s="97">
        <f t="shared" si="8"/>
        <v>2.767829673267328</v>
      </c>
      <c r="V26" s="97">
        <f t="shared" si="9"/>
        <v>2.0186802552407506</v>
      </c>
      <c r="W26" s="97"/>
      <c r="X26" s="97">
        <f t="shared" si="10"/>
        <v>0.16213414942956608</v>
      </c>
      <c r="Y26" s="97">
        <f t="shared" si="13"/>
        <v>2.2824508603487845</v>
      </c>
      <c r="Z26" s="97">
        <f t="shared" si="13"/>
        <v>9.3303254079966589</v>
      </c>
      <c r="AA26" s="97">
        <f t="shared" si="13"/>
        <v>6.2589976999814754</v>
      </c>
      <c r="AB26" s="97">
        <f t="shared" si="13"/>
        <v>8.8106483348119511</v>
      </c>
      <c r="AC26" s="97">
        <f t="shared" si="13"/>
        <v>25.151268610524507</v>
      </c>
      <c r="AD26" s="97">
        <f t="shared" si="13"/>
        <v>24.468256849180026</v>
      </c>
      <c r="AE26" s="97">
        <f t="shared" si="13"/>
        <v>16.390321995977821</v>
      </c>
      <c r="AF26" s="97">
        <f t="shared" si="13"/>
        <v>7.1455960917492094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4.9581080360210485E-4</v>
      </c>
      <c r="C27" s="69">
        <f>'Basic T2'!O27</f>
        <v>9.4300521579479199E-3</v>
      </c>
      <c r="D27" s="69">
        <f>'Basic T2'!Z27</f>
        <v>4.4205939858134258E-2</v>
      </c>
      <c r="E27" s="69">
        <f>'Basic T2'!AK27</f>
        <v>1.4692104652466778E-2</v>
      </c>
      <c r="F27" s="69">
        <f>'Basic T2'!AV27</f>
        <v>1.3722038378858499E-2</v>
      </c>
      <c r="G27" s="69">
        <f>'Basic T2'!BG27</f>
        <v>4.9094818850174776E-2</v>
      </c>
      <c r="H27" s="69">
        <f>'Basic T2'!BR27</f>
        <v>7.2718968429217448E-2</v>
      </c>
      <c r="I27" s="69">
        <f>'Basic T2'!CC27</f>
        <v>5.6008190976576645E-2</v>
      </c>
      <c r="J27" s="69">
        <f>'Basic T2'!CN27</f>
        <v>2.1652198387694738E-2</v>
      </c>
      <c r="K27" s="309">
        <f t="shared" si="12"/>
        <v>0.28202012249467318</v>
      </c>
      <c r="L27" s="97"/>
      <c r="M27" s="97">
        <f t="shared" si="0"/>
        <v>1.3057172508615589E-2</v>
      </c>
      <c r="N27" s="97">
        <f t="shared" si="1"/>
        <v>3.8981087043209857E-2</v>
      </c>
      <c r="O27" s="97">
        <f t="shared" si="2"/>
        <v>8.9611408717462135E-2</v>
      </c>
      <c r="P27" s="97">
        <f t="shared" si="3"/>
        <v>0.10297620979585267</v>
      </c>
      <c r="Q27" s="97">
        <f t="shared" si="4"/>
        <v>8.9502587388743476E-2</v>
      </c>
      <c r="R27" s="97">
        <f t="shared" si="5"/>
        <v>8.2755407993224284E-2</v>
      </c>
      <c r="S27" s="97">
        <f t="shared" si="6"/>
        <v>0.13116231749247273</v>
      </c>
      <c r="T27" s="97">
        <f t="shared" si="7"/>
        <v>0.1659102492288157</v>
      </c>
      <c r="U27" s="97">
        <f t="shared" si="8"/>
        <v>0.15416859988268855</v>
      </c>
      <c r="V27" s="97">
        <f t="shared" si="9"/>
        <v>0.10465034528241451</v>
      </c>
      <c r="W27" s="97"/>
      <c r="X27" s="97">
        <f t="shared" si="10"/>
        <v>0.17580688896107749</v>
      </c>
      <c r="Y27" s="97">
        <f t="shared" si="13"/>
        <v>3.3437515289803605</v>
      </c>
      <c r="Z27" s="97">
        <f t="shared" si="13"/>
        <v>15.674746704987061</v>
      </c>
      <c r="AA27" s="97">
        <f t="shared" si="13"/>
        <v>5.209594451099596</v>
      </c>
      <c r="AB27" s="97">
        <f t="shared" si="13"/>
        <v>4.8656238631049034</v>
      </c>
      <c r="AC27" s="97">
        <f t="shared" si="13"/>
        <v>17.408268039846018</v>
      </c>
      <c r="AD27" s="97">
        <f t="shared" si="13"/>
        <v>25.785028311442908</v>
      </c>
      <c r="AE27" s="97">
        <f t="shared" si="13"/>
        <v>19.859643518038162</v>
      </c>
      <c r="AF27" s="97">
        <f t="shared" si="13"/>
        <v>7.6775366935399116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4.4461914449418688E-2</v>
      </c>
      <c r="C28" s="69">
        <f>'Basic T2'!O28</f>
        <v>0.59806698360378674</v>
      </c>
      <c r="D28" s="69">
        <f>'Basic T2'!Z28</f>
        <v>2.5414104519385008</v>
      </c>
      <c r="E28" s="69">
        <f>'Basic T2'!AK28</f>
        <v>0.87022952554956701</v>
      </c>
      <c r="F28" s="69">
        <f>'Basic T2'!AV28</f>
        <v>0.68682133802391199</v>
      </c>
      <c r="G28" s="69">
        <f>'Basic T2'!BG28</f>
        <v>5.7175237846786446</v>
      </c>
      <c r="H28" s="69">
        <f>'Basic T2'!BR28</f>
        <v>5.261128392655233</v>
      </c>
      <c r="I28" s="69">
        <f>'Basic T2'!CC28</f>
        <v>3.488553166469178</v>
      </c>
      <c r="J28" s="69">
        <f>'Basic T2'!CN28</f>
        <v>1.6291187506825451</v>
      </c>
      <c r="K28" s="309">
        <f t="shared" si="12"/>
        <v>20.837314308050786</v>
      </c>
      <c r="L28" s="97"/>
      <c r="M28" s="97">
        <f t="shared" si="0"/>
        <v>1.1709040682688814</v>
      </c>
      <c r="N28" s="97">
        <f t="shared" si="1"/>
        <v>2.4722345916061608</v>
      </c>
      <c r="O28" s="97">
        <f t="shared" si="2"/>
        <v>5.1517821238130566</v>
      </c>
      <c r="P28" s="97">
        <f t="shared" si="3"/>
        <v>6.0993942197717539</v>
      </c>
      <c r="Q28" s="97">
        <f t="shared" si="4"/>
        <v>4.4798218114335739</v>
      </c>
      <c r="R28" s="97">
        <f t="shared" si="5"/>
        <v>9.6375956688219997</v>
      </c>
      <c r="S28" s="97">
        <f t="shared" si="6"/>
        <v>9.4894331907058707</v>
      </c>
      <c r="T28" s="97">
        <f t="shared" si="7"/>
        <v>10.333965714745753</v>
      </c>
      <c r="U28" s="97">
        <f t="shared" si="8"/>
        <v>11.599697746077371</v>
      </c>
      <c r="V28" s="97">
        <f t="shared" si="9"/>
        <v>7.7321863341042238</v>
      </c>
      <c r="W28" s="97"/>
      <c r="X28" s="97">
        <f t="shared" si="10"/>
        <v>0.21337641594358545</v>
      </c>
      <c r="Y28" s="97">
        <f t="shared" si="13"/>
        <v>2.8701730691498724</v>
      </c>
      <c r="Z28" s="97">
        <f t="shared" si="13"/>
        <v>12.196439590857405</v>
      </c>
      <c r="AA28" s="97">
        <f t="shared" si="13"/>
        <v>4.1763036861873406</v>
      </c>
      <c r="AB28" s="97">
        <f t="shared" si="13"/>
        <v>3.296112578954328</v>
      </c>
      <c r="AC28" s="97">
        <f t="shared" si="13"/>
        <v>27.438870960782118</v>
      </c>
      <c r="AD28" s="97">
        <f t="shared" si="13"/>
        <v>25.248591612511806</v>
      </c>
      <c r="AE28" s="97">
        <f t="shared" si="13"/>
        <v>16.741856051580157</v>
      </c>
      <c r="AF28" s="97">
        <f t="shared" si="13"/>
        <v>7.8182760340333903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1.6724557016754103E-2</v>
      </c>
      <c r="C29" s="69">
        <f>'Basic T2'!O29</f>
        <v>0.16211732488609609</v>
      </c>
      <c r="D29" s="69">
        <f>'Basic T2'!Z29</f>
        <v>0.81377232474012284</v>
      </c>
      <c r="E29" s="69">
        <f>'Basic T2'!AK29</f>
        <v>0.2514406554159595</v>
      </c>
      <c r="F29" s="69">
        <f>'Basic T2'!AV29</f>
        <v>0.34518644070702531</v>
      </c>
      <c r="G29" s="69">
        <f>'Basic T2'!BG29</f>
        <v>1.2904895168832016</v>
      </c>
      <c r="H29" s="69">
        <f>'Basic T2'!BR29</f>
        <v>1.1551121807441922</v>
      </c>
      <c r="I29" s="69">
        <f>'Basic T2'!CC29</f>
        <v>0.6289606110029472</v>
      </c>
      <c r="J29" s="69">
        <f>'Basic T2'!CN29</f>
        <v>0.2545648666724048</v>
      </c>
      <c r="K29" s="309">
        <f t="shared" si="12"/>
        <v>4.9183684780687038</v>
      </c>
      <c r="L29" s="97"/>
      <c r="M29" s="97">
        <f t="shared" si="0"/>
        <v>0.44044104023434094</v>
      </c>
      <c r="N29" s="97">
        <f t="shared" si="1"/>
        <v>0.67014576873479725</v>
      </c>
      <c r="O29" s="97">
        <f t="shared" si="2"/>
        <v>1.6496263766650352</v>
      </c>
      <c r="P29" s="97">
        <f t="shared" si="3"/>
        <v>1.762334688990475</v>
      </c>
      <c r="Q29" s="97">
        <f t="shared" si="4"/>
        <v>2.2514934532168196</v>
      </c>
      <c r="R29" s="97">
        <f t="shared" si="5"/>
        <v>2.1752801819385481</v>
      </c>
      <c r="S29" s="97">
        <f t="shared" si="6"/>
        <v>2.0834617688184758</v>
      </c>
      <c r="T29" s="97">
        <f t="shared" si="7"/>
        <v>1.8631384072063339</v>
      </c>
      <c r="U29" s="97">
        <f t="shared" si="8"/>
        <v>1.8125600168393046</v>
      </c>
      <c r="V29" s="97">
        <f t="shared" si="9"/>
        <v>1.8250788450946627</v>
      </c>
      <c r="W29" s="97"/>
      <c r="X29" s="97">
        <f>IF($K29&gt;0,B29/$K29*100,0)</f>
        <v>0.34004278230331647</v>
      </c>
      <c r="Y29" s="97">
        <f t="shared" si="13"/>
        <v>3.2961606192985915</v>
      </c>
      <c r="Z29" s="97">
        <f t="shared" si="13"/>
        <v>16.54557458166833</v>
      </c>
      <c r="AA29" s="97">
        <f t="shared" si="13"/>
        <v>5.1122777103250447</v>
      </c>
      <c r="AB29" s="97">
        <f t="shared" si="13"/>
        <v>7.0183119106718426</v>
      </c>
      <c r="AC29" s="97">
        <f t="shared" si="13"/>
        <v>26.238162566256896</v>
      </c>
      <c r="AD29" s="97">
        <f t="shared" si="13"/>
        <v>23.48567794167732</v>
      </c>
      <c r="AE29" s="97">
        <f t="shared" si="13"/>
        <v>12.787992884378626</v>
      </c>
      <c r="AF29" s="97">
        <f t="shared" si="13"/>
        <v>5.1757990034200283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1.2046278648362488E-2</v>
      </c>
      <c r="C30" s="69">
        <f>'Basic T2'!O30</f>
        <v>0.10868267965618733</v>
      </c>
      <c r="D30" s="69">
        <f>'Basic T2'!Z30</f>
        <v>0.26215387002094165</v>
      </c>
      <c r="E30" s="69">
        <f>'Basic T2'!AK30</f>
        <v>0.13860131675488635</v>
      </c>
      <c r="F30" s="69">
        <f>'Basic T2'!AV30</f>
        <v>0.29023562415100501</v>
      </c>
      <c r="G30" s="69">
        <f>'Basic T2'!BG30</f>
        <v>2.0008824192302175</v>
      </c>
      <c r="H30" s="69">
        <f>'Basic T2'!BR30</f>
        <v>2.3250287470743221</v>
      </c>
      <c r="I30" s="69">
        <f>'Basic T2'!CC30</f>
        <v>1.8104684367544566</v>
      </c>
      <c r="J30" s="69">
        <f>'Basic T2'!CN30</f>
        <v>0.86744686569605911</v>
      </c>
      <c r="K30" s="309">
        <f t="shared" si="12"/>
        <v>7.815546237986438</v>
      </c>
      <c r="L30" s="97"/>
      <c r="M30" s="97">
        <f t="shared" si="0"/>
        <v>0.31723862662086993</v>
      </c>
      <c r="N30" s="97">
        <f t="shared" si="1"/>
        <v>0.4492625199529176</v>
      </c>
      <c r="O30" s="97">
        <f t="shared" si="2"/>
        <v>0.53142129018637596</v>
      </c>
      <c r="P30" s="97">
        <f t="shared" si="3"/>
        <v>0.97144953767643216</v>
      </c>
      <c r="Q30" s="97">
        <f t="shared" si="4"/>
        <v>1.8930743812759092</v>
      </c>
      <c r="R30" s="97">
        <f t="shared" si="5"/>
        <v>3.3727355518957545</v>
      </c>
      <c r="S30" s="97">
        <f t="shared" si="6"/>
        <v>4.1936260275711126</v>
      </c>
      <c r="T30" s="97">
        <f t="shared" si="7"/>
        <v>5.3630596583356374</v>
      </c>
      <c r="U30" s="97">
        <f t="shared" si="8"/>
        <v>6.1764198887532116</v>
      </c>
      <c r="V30" s="97">
        <f t="shared" si="9"/>
        <v>2.9001462914810454</v>
      </c>
      <c r="W30" s="97"/>
      <c r="X30" s="97">
        <f t="shared" si="10"/>
        <v>0.15413226768223989</v>
      </c>
      <c r="Y30" s="97">
        <f t="shared" si="13"/>
        <v>1.3905960805138533</v>
      </c>
      <c r="Z30" s="97">
        <f t="shared" si="13"/>
        <v>3.354261647724341</v>
      </c>
      <c r="AA30" s="97">
        <f t="shared" si="13"/>
        <v>1.7734053709673268</v>
      </c>
      <c r="AB30" s="97">
        <f t="shared" si="13"/>
        <v>3.7135680004086318</v>
      </c>
      <c r="AC30" s="97">
        <f t="shared" si="13"/>
        <v>25.601312541728571</v>
      </c>
      <c r="AD30" s="97">
        <f t="shared" si="13"/>
        <v>29.748768368534812</v>
      </c>
      <c r="AE30" s="97">
        <f t="shared" si="13"/>
        <v>23.164963543493762</v>
      </c>
      <c r="AF30" s="97">
        <f t="shared" si="13"/>
        <v>11.09899217894646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2.2492359096347902E-2</v>
      </c>
      <c r="C31" s="69">
        <f>'Basic T2'!O31</f>
        <v>0.14457529296365373</v>
      </c>
      <c r="D31" s="69">
        <f>'Basic T2'!Z31</f>
        <v>0.59655198530818898</v>
      </c>
      <c r="E31" s="69">
        <f>'Basic T2'!AK31</f>
        <v>0.27472007884037297</v>
      </c>
      <c r="F31" s="69">
        <f>'Basic T2'!AV31</f>
        <v>0.43386911382540394</v>
      </c>
      <c r="G31" s="69">
        <f>'Basic T2'!BG31</f>
        <v>2.1791717815210552</v>
      </c>
      <c r="H31" s="69">
        <f>'Basic T2'!BR31</f>
        <v>3.6667305088621713</v>
      </c>
      <c r="I31" s="69">
        <f>'Basic T2'!CC31</f>
        <v>2.8009188105475435</v>
      </c>
      <c r="J31" s="69">
        <f>'Basic T2'!CN31</f>
        <v>1.5079300551773838</v>
      </c>
      <c r="K31" s="309">
        <f t="shared" si="12"/>
        <v>11.626959986142122</v>
      </c>
      <c r="L31" s="97"/>
      <c r="M31" s="97">
        <f t="shared" si="0"/>
        <v>0.59233604978569854</v>
      </c>
      <c r="N31" s="97">
        <f t="shared" si="1"/>
        <v>0.5976321217442917</v>
      </c>
      <c r="O31" s="97">
        <f t="shared" si="2"/>
        <v>1.2092914198458991</v>
      </c>
      <c r="P31" s="97">
        <f t="shared" si="3"/>
        <v>1.9254989766935575</v>
      </c>
      <c r="Q31" s="97">
        <f t="shared" si="4"/>
        <v>2.8299300150088396</v>
      </c>
      <c r="R31" s="97">
        <f t="shared" si="5"/>
        <v>3.6732643910438698</v>
      </c>
      <c r="S31" s="97">
        <f t="shared" si="6"/>
        <v>6.6136371506816189</v>
      </c>
      <c r="T31" s="97">
        <f t="shared" si="7"/>
        <v>8.2970210218352705</v>
      </c>
      <c r="U31" s="97">
        <f t="shared" si="8"/>
        <v>10.736806543387379</v>
      </c>
      <c r="V31" s="97">
        <f t="shared" si="9"/>
        <v>4.3144629765118019</v>
      </c>
      <c r="W31" s="97"/>
      <c r="X31" s="97">
        <f t="shared" si="10"/>
        <v>0.19345004303064578</v>
      </c>
      <c r="Y31" s="97">
        <f t="shared" si="13"/>
        <v>1.2434487874385856</v>
      </c>
      <c r="Z31" s="97">
        <f t="shared" si="13"/>
        <v>5.1307649292609945</v>
      </c>
      <c r="AA31" s="97">
        <f t="shared" si="13"/>
        <v>2.3627851060621592</v>
      </c>
      <c r="AB31" s="97">
        <f t="shared" si="13"/>
        <v>3.7315782830810593</v>
      </c>
      <c r="AC31" s="97">
        <f t="shared" si="13"/>
        <v>18.742403724777194</v>
      </c>
      <c r="AD31" s="97">
        <f t="shared" si="13"/>
        <v>31.536450742347562</v>
      </c>
      <c r="AE31" s="97">
        <f t="shared" si="13"/>
        <v>24.089863677916561</v>
      </c>
      <c r="AF31" s="97">
        <f t="shared" si="13"/>
        <v>12.969254706085229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1.6248946305610974E-4</v>
      </c>
      <c r="C32" s="69">
        <f>'Basic T2'!O32</f>
        <v>6.6330015138757525E-2</v>
      </c>
      <c r="D32" s="69">
        <f>'Basic T2'!Z32</f>
        <v>0.20628498715001628</v>
      </c>
      <c r="E32" s="69">
        <f>'Basic T2'!AK32</f>
        <v>0.12835239977049526</v>
      </c>
      <c r="F32" s="69">
        <f>'Basic T2'!AV32</f>
        <v>0.14672154234462059</v>
      </c>
      <c r="G32" s="69">
        <f>'Basic T2'!BG32</f>
        <v>0.5839198871452681</v>
      </c>
      <c r="H32" s="69">
        <f>'Basic T2'!BR32</f>
        <v>1.0126110258234076</v>
      </c>
      <c r="I32" s="69">
        <f>'Basic T2'!CC32</f>
        <v>1.2661303106377215</v>
      </c>
      <c r="J32" s="69">
        <f>'Basic T2'!CN32</f>
        <v>0.75569593008247282</v>
      </c>
      <c r="K32" s="309">
        <f t="shared" si="12"/>
        <v>4.1662085875558157</v>
      </c>
      <c r="L32" s="97"/>
      <c r="M32" s="97">
        <f t="shared" si="0"/>
        <v>4.2791583695675189E-3</v>
      </c>
      <c r="N32" s="97">
        <f t="shared" si="1"/>
        <v>0.27418894937098548</v>
      </c>
      <c r="O32" s="97">
        <f t="shared" si="2"/>
        <v>0.418167521267508</v>
      </c>
      <c r="P32" s="97">
        <f t="shared" si="3"/>
        <v>0.89961540291291908</v>
      </c>
      <c r="Q32" s="97">
        <f t="shared" si="4"/>
        <v>0.95699759051417577</v>
      </c>
      <c r="R32" s="97">
        <f t="shared" si="5"/>
        <v>0.98426941228834208</v>
      </c>
      <c r="S32" s="97">
        <f t="shared" si="6"/>
        <v>1.826434171638559</v>
      </c>
      <c r="T32" s="97">
        <f t="shared" si="7"/>
        <v>3.7505941850882794</v>
      </c>
      <c r="U32" s="97">
        <f t="shared" si="8"/>
        <v>5.3807276929474375</v>
      </c>
      <c r="V32" s="97">
        <f t="shared" si="9"/>
        <v>1.5459718382843826</v>
      </c>
      <c r="W32" s="97"/>
      <c r="X32" s="97">
        <f t="shared" si="10"/>
        <v>3.9001758947320789E-3</v>
      </c>
      <c r="Y32" s="97">
        <f t="shared" si="13"/>
        <v>1.5920953966846694</v>
      </c>
      <c r="Z32" s="97">
        <f t="shared" si="13"/>
        <v>4.9513840417442285</v>
      </c>
      <c r="AA32" s="97">
        <f t="shared" si="13"/>
        <v>3.0807962941143954</v>
      </c>
      <c r="AB32" s="97">
        <f t="shared" si="13"/>
        <v>3.5217041888605376</v>
      </c>
      <c r="AC32" s="97">
        <f t="shared" si="13"/>
        <v>14.015618154342954</v>
      </c>
      <c r="AD32" s="97">
        <f t="shared" si="13"/>
        <v>24.305336723850278</v>
      </c>
      <c r="AE32" s="97">
        <f t="shared" si="13"/>
        <v>30.390468552620419</v>
      </c>
      <c r="AF32" s="97">
        <f t="shared" si="13"/>
        <v>18.138696471887787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1.5628190077176248E-2</v>
      </c>
      <c r="C33" s="69">
        <f>'Basic T2'!O33</f>
        <v>0.5983523962620092</v>
      </c>
      <c r="D33" s="69">
        <f>'Basic T2'!Z33</f>
        <v>2.3948659459109054</v>
      </c>
      <c r="E33" s="69">
        <f>'Basic T2'!AK33</f>
        <v>1.0366198037313556</v>
      </c>
      <c r="F33" s="69">
        <f>'Basic T2'!AV33</f>
        <v>1.0378521452663423</v>
      </c>
      <c r="G33" s="69">
        <f>'Basic T2'!BG33</f>
        <v>5.2307434639664825</v>
      </c>
      <c r="H33" s="69">
        <f>'Basic T2'!BR33</f>
        <v>7.6987758255880712</v>
      </c>
      <c r="I33" s="69">
        <f>'Basic T2'!CC33</f>
        <v>6.0061117651575797</v>
      </c>
      <c r="J33" s="69">
        <f>'Basic T2'!CN33</f>
        <v>2.7799678030078199</v>
      </c>
      <c r="K33" s="309">
        <f t="shared" ref="K33" si="14">SUM(B33:J33)</f>
        <v>26.798917338967744</v>
      </c>
      <c r="L33" s="97"/>
      <c r="M33" s="97">
        <f t="shared" si="0"/>
        <v>0.41156822794625031</v>
      </c>
      <c r="N33" s="97">
        <f t="shared" si="1"/>
        <v>2.4734144043460118</v>
      </c>
      <c r="O33" s="97">
        <f t="shared" si="2"/>
        <v>4.8547166238580539</v>
      </c>
      <c r="P33" s="97">
        <f t="shared" si="3"/>
        <v>7.265615166282732</v>
      </c>
      <c r="Q33" s="97">
        <f t="shared" si="4"/>
        <v>6.76943539754354</v>
      </c>
      <c r="R33" s="97">
        <f t="shared" si="5"/>
        <v>8.8170670471248016</v>
      </c>
      <c r="S33" s="97">
        <f t="shared" si="6"/>
        <v>13.886188170037867</v>
      </c>
      <c r="T33" s="97">
        <f t="shared" si="7"/>
        <v>17.791603022317847</v>
      </c>
      <c r="U33" s="97">
        <f t="shared" si="8"/>
        <v>19.794005958870198</v>
      </c>
      <c r="V33" s="97">
        <f t="shared" si="9"/>
        <v>9.9443824359406552</v>
      </c>
      <c r="W33" s="97"/>
      <c r="X33" s="97">
        <f t="shared" ref="X33" si="15">IF($K33&gt;0,B33/$K33*100,0)</f>
        <v>5.8316497937219366E-2</v>
      </c>
      <c r="Y33" s="97">
        <f t="shared" ref="Y33" si="16">IF($K33&gt;0,C33/$K33*100,0)</f>
        <v>2.2327483931298877</v>
      </c>
      <c r="Z33" s="97">
        <f t="shared" ref="Z33" si="17">IF($K33&gt;0,D33/$K33*100,0)</f>
        <v>8.9364279743815658</v>
      </c>
      <c r="AA33" s="97">
        <f t="shared" ref="AA33" si="18">IF($K33&gt;0,E33/$K33*100,0)</f>
        <v>3.8681406066506594</v>
      </c>
      <c r="AB33" s="97">
        <f t="shared" ref="AB33" si="19">IF($K33&gt;0,F33/$K33*100,0)</f>
        <v>3.8727390817285863</v>
      </c>
      <c r="AC33" s="97">
        <f t="shared" ref="AC33" si="20">IF($K33&gt;0,G33/$K33*100,0)</f>
        <v>19.518487996380987</v>
      </c>
      <c r="AD33" s="97">
        <f t="shared" ref="AD33" si="21">IF($K33&gt;0,H33/$K33*100,0)</f>
        <v>28.727936014017413</v>
      </c>
      <c r="AE33" s="97">
        <f t="shared" ref="AE33" si="22">IF($K33&gt;0,I33/$K33*100,0)</f>
        <v>22.411770181567068</v>
      </c>
      <c r="AF33" s="97">
        <f>IF($K33&gt;0,J33/$K33*100,0)</f>
        <v>10.373433254206606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3.7972294788550216</v>
      </c>
      <c r="C35" s="310">
        <f t="shared" ref="C35:K35" si="24">SUM(C8:C33)</f>
        <v>24.191352456371654</v>
      </c>
      <c r="D35" s="310">
        <f t="shared" si="24"/>
        <v>49.330705197942123</v>
      </c>
      <c r="E35" s="310">
        <f t="shared" si="24"/>
        <v>14.267474673609996</v>
      </c>
      <c r="F35" s="310">
        <f t="shared" si="24"/>
        <v>15.331443234438032</v>
      </c>
      <c r="G35" s="310">
        <f t="shared" si="24"/>
        <v>59.32520912010304</v>
      </c>
      <c r="H35" s="310">
        <f t="shared" si="24"/>
        <v>55.441966732091871</v>
      </c>
      <c r="I35" s="310">
        <f t="shared" si="24"/>
        <v>33.758125996985726</v>
      </c>
      <c r="J35" s="310">
        <f t="shared" si="24"/>
        <v>14.044493109602433</v>
      </c>
      <c r="K35" s="310">
        <f t="shared" si="24"/>
        <v>269.48799999999994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1.4090532709638359</v>
      </c>
      <c r="Y35" s="98">
        <f t="shared" ref="Y35:AG35" si="26">IF($K35&gt;0,C35/$K35*100,0)</f>
        <v>8.9767828090199409</v>
      </c>
      <c r="Z35" s="98">
        <f t="shared" si="26"/>
        <v>18.305343910653583</v>
      </c>
      <c r="AA35" s="98">
        <f t="shared" si="26"/>
        <v>5.2942894205344944</v>
      </c>
      <c r="AB35" s="98">
        <f t="shared" si="26"/>
        <v>5.6891005293141204</v>
      </c>
      <c r="AC35" s="98">
        <f t="shared" si="26"/>
        <v>22.014044825781873</v>
      </c>
      <c r="AD35" s="98">
        <f t="shared" si="26"/>
        <v>20.573074397409862</v>
      </c>
      <c r="AE35" s="98">
        <f t="shared" si="26"/>
        <v>12.526764084851916</v>
      </c>
      <c r="AF35" s="98">
        <f t="shared" si="26"/>
        <v>5.2115467514703573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automation\Data\Results\Workbooks\LSIPs\CU_LSIP\[CU_LSIP_MainTables.Main.xlsm]Manager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automation\Data\Results\Workbooks\LSIPs\CU_LSIP\[CU_LSIP_MainTables.Main.xlsm]Manager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automation\Data\Results\Workbooks\LSIPs\CU_LSIP\[CU_LSIP_MainTables.Main.xlsm]Manager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automation\Data\Results\Workbooks\LSIPs\CU_LSIP\[CU_LSIP_MainTables.Main.xlsm]Manager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automation\Data\Results\Workbooks\LSIPs\CU_LSIP\[CU_LSIP_MainTables.Main.xlsm]Manager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automation\Data\Results\Workbooks\LSIPs\CU_LSIP\[CU_LSIP_MainTables.Main.xlsm]Manager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automation\Data\Results\Workbooks\LSIPs\CU_LSIP\[CU_LSIP_MainTables.Main.xlsm]Manager</v>
      </c>
      <c r="Y79" s="91" t="str">
        <f ca="1">CELL("filename")</f>
        <v>M:\IE\Projects\Nuffield via NFER AI and automation\Data\Results\Workbooks\LSIPs\CU_LSIP\[CU_LSIP_MainTables.Main.xlsm]Manager</v>
      </c>
      <c r="AW79" s="91" t="str">
        <f ca="1">CELL("filename")</f>
        <v>M:\IE\Projects\Nuffield via NFER AI and automation\Data\Results\Workbooks\LSIPs\CU_LSIP\[CU_LSIP_MainTables.Main.xlsm]Manager</v>
      </c>
      <c r="BU79" s="91" t="str">
        <f ca="1">CELL("filename")</f>
        <v>M:\IE\Projects\Nuffield via NFER AI and automation\Data\Results\Workbooks\LSIPs\CU_LSIP\[CU_LSIP_MainTables.Main.xlsm]Manager</v>
      </c>
      <c r="CS79" s="91" t="str">
        <f ca="1">CELL("filename")</f>
        <v>M:\IE\Projects\Nuffield via NFER AI and automation\Data\Results\Workbooks\LSIPs\CU_LSIP\[CU_LSIP_MainTables.Main.xlsm]Manager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automation\Data\Results\Workbooks\LSIPs\CU_LSIP\[CU_LSIP_MainTables.Main.xlsm]Manager</v>
      </c>
      <c r="Y96" s="91" t="str">
        <f ca="1">CELL("filename")</f>
        <v>M:\IE\Projects\Nuffield via NFER AI and automation\Data\Results\Workbooks\LSIPs\CU_LSIP\[CU_LSIP_MainTables.Main.xlsm]Manager</v>
      </c>
      <c r="AW96" s="91" t="str">
        <f ca="1">CELL("filename")</f>
        <v>M:\IE\Projects\Nuffield via NFER AI and automation\Data\Results\Workbooks\LSIPs\CU_LSIP\[CU_LSIP_MainTables.Main.xlsm]Manager</v>
      </c>
      <c r="BU96" s="91" t="str">
        <f ca="1">CELL("filename")</f>
        <v>M:\IE\Projects\Nuffield via NFER AI and automation\Data\Results\Workbooks\LSIPs\CU_LSIP\[CU_LSIP_MainTables.Main.xlsm]Manager</v>
      </c>
      <c r="CS96" s="91" t="str">
        <f ca="1">CELL("filename")</f>
        <v>M:\IE\Projects\Nuffield via NFER AI and automation\Data\Results\Workbooks\LSIPs\CU_LSIP\[CU_LSIP_MainTables.Main.xlsm]Manager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EC16D9A-1776-4EC3-897F-A337CE49AF9A}"/>
</file>

<file path=customXml/itemProps2.xml><?xml version="1.0" encoding="utf-8"?>
<ds:datastoreItem xmlns:ds="http://schemas.openxmlformats.org/officeDocument/2006/customXml" ds:itemID="{81A208C9-E5E1-47E2-BA45-BBDEB1EBC9B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2024-02-29T16:10:51Z</dcterms:modified>
</cp:coreProperties>
</file>