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GM_LSIP\"/>
    </mc:Choice>
  </mc:AlternateContent>
  <xr:revisionPtr revIDLastSave="0" documentId="13_ncr:1_{503D2526-E11D-4ABE-B16C-B80559CB2CD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X106" i="78" s="1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<sst xmlns="http://schemas.openxmlformats.org/spreadsheetml/2006/main" count="2355" uniqueCount="531">
  <si>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</si>
  <si>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</si>
  <si>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</si>
  <si>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</si>
  <si>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</si>
  <si>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</si>
  <si>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</si>
  <si>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</si>
  <si>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</si>
  <si>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</si>
  <si>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</si>
  <si>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</si>
  <si>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</si>
  <si>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</si>
  <si>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</si>
  <si>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</si>
  <si>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</si>
  <si>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</si>
  <si>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</si>
  <si>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</si>
  <si>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</si>
  <si>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</si>
  <si>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</si>
  <si>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</si>
  <si>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</si>
  <si>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</si>
  <si>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</si>
  <si>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</si>
  <si>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</si>
  <si>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</si>
  <si>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</si>
  <si>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</si>
  <si>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</si>
  <si>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</si>
  <si>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</si>
  <si>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</si>
  <si>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</si>
  <si>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</si>
  <si>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</si>
  <si>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</si>
  <si>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</si>
  <si>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</si>
  <si>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</si>
  <si>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</si>
  <si>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</si>
  <si>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</si>
  <si>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</si>
  <si>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</si>
  <si>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</si>
  <si>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</si>
  <si>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</si>
  <si>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</si>
  <si>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</si>
  <si>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</si>
  <si>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</si>
  <si>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</si>
  <si>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</si>
  <si>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</si>
  <si>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</si>
  <si>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</si>
  <si>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</si>
  <si>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</si>
  <si>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</si>
  <si>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</si>
  <si>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</si>
  <si>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</si>
  <si>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</si>
  <si>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</si>
  <si>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</si>
  <si>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</si>
  <si>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</si>
  <si>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</si>
  <si>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</si>
  <si>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</si>
  <si>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</si>
  <si>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</si>
  <si>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</si>
  <si>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</si>
  <si>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</si>
  <si>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</si>
  <si>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</si>
  <si>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</si>
  <si>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</si>
  <si>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</si>
  <si>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</si>
  <si>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</si>
  <si>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</si>
  <si>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</si>
  <si>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</si>
  <si>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</si>
  <si>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</si>
  <si>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</si>
  <si>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</si>
  <si>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</si>
  <si>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</si>
  <si>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</si>
  <si>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</si>
  <si>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</si>
  <si>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</si>
  <si>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</si>
  <si>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</si>
  <si>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</si>
  <si>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</si>
  <si>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</si>
  <si>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</si>
  <si>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</si>
  <si>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</si>
  <si>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</si>
  <si>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</si>
  <si>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</si>
  <si>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</si>
  <si>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</si>
  <si>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</si>
  <si>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</si>
  <si>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</si>
  <si>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</si>
  <si>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</si>
  <si>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</si>
  <si>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</si>
  <si>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</si>
  <si>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</si>
  <si>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</si>
  <si>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</si>
  <si>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</si>
  <si>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</si>
  <si>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</si>
  <si>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</si>
  <si>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</si>
  <si>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</si>
  <si>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</si>
  <si>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</si>
  <si>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</si>
  <si>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</si>
  <si>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</si>
  <si>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</si>
  <si>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</si>
  <si>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</si>
  <si>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</si>
  <si>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</si>
  <si>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</si>
  <si>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</si>
  <si>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</si>
  <si>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</si>
  <si>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</si>
  <si>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</si>
  <si>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</si>
  <si>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</si>
  <si>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</si>
  <si>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</si>
  <si>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</si>
  <si>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</si>
  <si>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</si>
  <si>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</si>
  <si>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</si>
  <si>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</si>
  <si>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</si>
  <si>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</si>
  <si>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</si>
  <si>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</si>
  <si>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</si>
  <si>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</si>
  <si>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</si>
  <si>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</si>
  <si>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</si>
  <si>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</si>
  <si>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</si>
  <si>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</si>
  <si>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</si>
  <si>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</si>
  <si>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</si>
  <si>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</si>
  <si>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</si>
  <si>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</si>
  <si>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</si>
  <si>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</si>
  <si>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</si>
  <si>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</si>
  <si>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</si>
  <si>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</si>
  <si>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</si>
  <si>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</si>
  <si>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</si>
  <si>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</si>
  <si>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</si>
  <si>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</si>
  <si>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</si>
  <si>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</si>
  <si>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</si>
  <si>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</si>
  <si>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</si>
  <si>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</si>
  <si>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</si>
  <si>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</si>
  <si>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</si>
  <si>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</si>
  <si>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</si>
  <si>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</si>
  <si>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</si>
  <si>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</si>
  <si>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</si>
  <si>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</si>
  <si>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</si>
  <si>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</si>
  <si>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</si>
  <si>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</si>
  <si>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</si>
  <si>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</si>
  <si>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</si>
  <si>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</si>
  <si>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</si>
  <si>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</si>
  <si>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</si>
  <si>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</si>
  <si>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</si>
  <si>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</si>
  <si>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</si>
  <si>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</si>
  <si>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</si>
  <si>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</si>
  <si>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</si>
  <si>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</si>
  <si>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</si>
  <si>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</si>
  <si>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</si>
  <si>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</si>
  <si>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</si>
  <si>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</si>
  <si>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</si>
  <si>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</si>
  <si>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</si>
  <si>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</si>
  <si>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</si>
  <si>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</si>
  <si>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</si>
  <si>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</si>
  <si>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</si>
  <si>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</si>
  <si>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</si>
  <si>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</si>
  <si>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</si>
  <si>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</si>
  <si>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</si>
  <si>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</si>
  <si>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</si>
  <si>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</si>
  <si>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</si>
  <si>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</si>
  <si>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</si>
  <si>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</si>
  <si>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</si>
  <si>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</si>
  <si>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</si>
  <si>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</si>
  <si>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</si>
  <si>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</si>
  <si>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</si>
  <si>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</si>
  <si>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</si>
  <si>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</si>
  <si>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</si>
  <si>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</si>
  <si>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</si>
  <si>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</si>
  <si>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</si>
  <si>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</si>
  <si>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</si>
  <si>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</si>
  <si>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</si>
  <si>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</si>
  <si>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</si>
  <si>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</si>
  <si>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</si>
  <si>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</si>
  <si>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</si>
  <si>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</si>
  <si>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</si>
  <si>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</si>
  <si>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</si>
  <si>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</si>
  <si>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</si>
  <si>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</si>
  <si>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</si>
  <si>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</si>
  <si>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</si>
  <si>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</si>
  <si>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</si>
  <si>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</si>
  <si>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</si>
  <si>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</si>
  <si>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</si>
  <si>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</si>
  <si>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</si>
  <si>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</si>
  <si>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</si>
  <si>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</si>
  <si>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</si>
  <si>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</si>
  <si>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</si>
  <si>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</si>
  <si>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</si>
  <si>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</si>
  <si>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</si>
  <si>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</si>
  <si>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</si>
  <si>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</si>
  <si>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</si>
  <si>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</si>
  <si>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</si>
  <si>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</si>
  <si>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</si>
  <si>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</si>
  <si>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</si>
  <si>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</si>
  <si>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</si>
  <si>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</si>
  <si>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</si>
  <si>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</si>
  <si>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</si>
  <si>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</si>
  <si>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</si>
  <si>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</si>
  <si>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</si>
  <si>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</si>
  <si>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</si>
  <si>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</si>
  <si>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</si>
  <si>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</si>
  <si>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</si>
  <si>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</si>
  <si>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</si>
  <si>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</si>
  <si>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</si>
  <si>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</si>
  <si>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</si>
  <si>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</si>
  <si>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</si>
  <si>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</si>
  <si>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</si>
  <si>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</si>
  <si>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</si>
  <si>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</si>
  <si>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</si>
  <si>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</si>
  <si>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</si>
  <si>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</si>
  <si>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</si>
  <si>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</si>
  <si>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</si>
  <si>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</si>
  <si>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</si>
  <si>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</si>
  <si>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</si>
  <si>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</si>
  <si>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</si>
  <si>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</si>
  <si>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</si>
  <si>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</si>
  <si>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</si>
  <si>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</si>
  <si>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</si>
  <si>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</si>
  <si>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</si>
  <si>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</si>
  <si>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</si>
  <si>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</si>
  <si>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</si>
  <si>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</si>
  <si>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</si>
  <si>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</si>
  <si>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</si>
  <si>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</si>
  <si>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</si>
  <si>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</si>
  <si>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</si>
  <si>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</si>
  <si>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</si>
  <si>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</si>
  <si>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</si>
  <si>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</si>
  <si>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</si>
  <si>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</si>
  <si>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</si>
  <si>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</si>
  <si>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</si>
  <si>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</si>
  <si>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</si>
  <si>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</si>
  <si>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</si>
  <si>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</si>
  <si>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</si>
  <si>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</si>
  <si>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</si>
  <si>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</si>
  <si>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</si>
  <si>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</si>
  <si>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</si>
  <si>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</si>
  <si>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</si>
  <si>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</si>
  <si>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</si>
  <si>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</si>
  <si>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</si>
  <si>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</si>
  <si>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</si>
  <si>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</si>
  <si>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</si>
  <si>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</si>
  <si>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</si>
  <si>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</si>
  <si>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</si>
  <si>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</si>
  <si>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</si>
  <si>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</si>
  <si>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</si>
  <si>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</si>
  <si>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</si>
  <si>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</si>
  <si>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</si>
  <si>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</si>
  <si>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</si>
  <si>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</si>
  <si>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</si>
  <si>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</si>
  <si>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</si>
  <si>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</si>
  <si>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</si>
  <si>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</si>
  <si>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</si>
  <si>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</si>
  <si>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</si>
  <si>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</si>
  <si>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</si>
  <si>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</si>
  <si>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</si>
  <si>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</si>
  <si>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</si>
  <si>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</si>
  <si>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</si>
  <si>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</si>
  <si>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</si>
  <si>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</si>
  <si>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</si>
  <si>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</si>
  <si>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</si>
  <si>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</si>
  <si>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</si>
  <si>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</si>
  <si>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</si>
  <si>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</si>
  <si>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</si>
  <si>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</si>
  <si>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</si>
  <si>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</si>
  <si>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</si>
  <si>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</si>
  <si>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</si>
  <si>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</si>
  <si>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</si>
  <si>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</si>
  <si>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</si>
  <si>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</si>
  <si>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</si>
  <si>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</si>
  <si>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</si>
  <si>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</si>
  <si>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</si>
  <si>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</si>
  <si>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</si>
  <si>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</si>
  <si>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</si>
  <si>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</si>
  <si>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</si>
  <si>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</si>
  <si>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</si>
  <si>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</si>
  <si>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</si>
  <si>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</si>
  <si>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</si>
  <si>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</si>
  <si>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</si>
  <si>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</si>
  <si>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</si>
  <si>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</si>
  <si>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</si>
  <si>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</si>
  <si>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</si>
  <si>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</si>
  <si>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</si>
  <si>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</si>
  <si>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</si>
  <si>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</si>
  <si>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</si>
  <si>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</si>
  <si>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</si>
  <si>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</si>
  <si>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</si>
  <si>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</si>
  <si>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</si>
  <si>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</si>
  <si>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</si>
  <si>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</si>
  <si>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</si>
  <si>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</si>
  <si>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</si>
  <si>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</si>
  <si>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</si>
  <si>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</si>
  <si>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</si>
  <si>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</si>
  <si>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</si>
  <si>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</si>
  <si>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</si>
  <si>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</si>
  <si>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</si>
  <si>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</si>
  <si>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</si>
  <si>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</si>
  <si>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</si>
  <si>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</si>
  <si>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</si>
  <si>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</si>
  <si>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</si>
  <si>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</si>
  <si>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</si>
  <si>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automation/Data/Results/Workbooks/LSIPs/GM_LSIP/GM_LSIP_Database.Main.xlsx</t>
  </si>
  <si>
    <t>LSIP</t>
  </si>
  <si>
    <t>14. Greater Manchester</t>
  </si>
  <si>
    <t>28-02-2024 10:18:18</t>
  </si>
  <si>
    <t>LSIP name</t>
  </si>
  <si>
    <t>Greater Manchester</t>
  </si>
  <si>
    <t>29 02 2024 04:12:54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</si>
</sst>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1.6201128167602441</c:v>
                </c:pt>
                <c:pt idx="2">
                  <c:v>1.6198819484429361</c:v>
                </c:pt>
                <c:pt idx="3">
                  <c:v>1.9478822782191596</c:v>
                </c:pt>
                <c:pt idx="4">
                  <c:v>1.0903241873972513</c:v>
                </c:pt>
                <c:pt idx="5">
                  <c:v>1.6471617498460933</c:v>
                </c:pt>
                <c:pt idx="7">
                  <c:v>-0.8499254609280027</c:v>
                </c:pt>
                <c:pt idx="8">
                  <c:v>4.7280646415665206</c:v>
                </c:pt>
                <c:pt idx="9">
                  <c:v>0.99426466468948149</c:v>
                </c:pt>
                <c:pt idx="10">
                  <c:v>3.1873495054114409</c:v>
                </c:pt>
                <c:pt idx="11">
                  <c:v>-1.7064690540145477</c:v>
                </c:pt>
                <c:pt idx="12">
                  <c:v>-0.18744883088185338</c:v>
                </c:pt>
                <c:pt idx="13">
                  <c:v>-1.2910675611518374</c:v>
                </c:pt>
                <c:pt idx="14">
                  <c:v>4.8916228737925227</c:v>
                </c:pt>
                <c:pt idx="15">
                  <c:v>1.4219899821754423</c:v>
                </c:pt>
                <c:pt idx="17">
                  <c:v>0.9954515203849601</c:v>
                </c:pt>
                <c:pt idx="18">
                  <c:v>5.4737665962890425</c:v>
                </c:pt>
                <c:pt idx="19">
                  <c:v>1.6929786895152343</c:v>
                </c:pt>
                <c:pt idx="20">
                  <c:v>2.3136055590599724</c:v>
                </c:pt>
                <c:pt idx="22">
                  <c:v>2.4741721336328126</c:v>
                </c:pt>
                <c:pt idx="24">
                  <c:v>-0.64848953717345781</c:v>
                </c:pt>
                <c:pt idx="25">
                  <c:v>-4.0993004545731289</c:v>
                </c:pt>
                <c:pt idx="26">
                  <c:v>-0.54192827212536931</c:v>
                </c:pt>
                <c:pt idx="27">
                  <c:v>-1.1238539146474436</c:v>
                </c:pt>
                <c:pt idx="29">
                  <c:v>-3.3029346487823852</c:v>
                </c:pt>
                <c:pt idx="30">
                  <c:v>9.4531633899286085</c:v>
                </c:pt>
                <c:pt idx="31">
                  <c:v>21.076404012612304</c:v>
                </c:pt>
                <c:pt idx="32">
                  <c:v>2.2289143386098109</c:v>
                </c:pt>
                <c:pt idx="33">
                  <c:v>3.3746451387622889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0.48264683667567088</c:v>
                </c:pt>
                <c:pt idx="2">
                  <c:v>0.97872891489023672</c:v>
                </c:pt>
                <c:pt idx="3">
                  <c:v>0.63654198409452967</c:v>
                </c:pt>
                <c:pt idx="4">
                  <c:v>9.6287537739780937E-2</c:v>
                </c:pt>
                <c:pt idx="5">
                  <c:v>0.73358551517055393</c:v>
                </c:pt>
                <c:pt idx="7">
                  <c:v>-0.17697527131975699</c:v>
                </c:pt>
                <c:pt idx="8">
                  <c:v>1.2910200013593887E-2</c:v>
                </c:pt>
                <c:pt idx="9">
                  <c:v>0.7472903315125734</c:v>
                </c:pt>
                <c:pt idx="10">
                  <c:v>0.7231794950006476</c:v>
                </c:pt>
                <c:pt idx="11">
                  <c:v>1.3155013118309355</c:v>
                </c:pt>
                <c:pt idx="12">
                  <c:v>-0.149943351996773</c:v>
                </c:pt>
                <c:pt idx="13">
                  <c:v>0.99866310827110283</c:v>
                </c:pt>
                <c:pt idx="14">
                  <c:v>0.1227174052229385</c:v>
                </c:pt>
                <c:pt idx="15">
                  <c:v>0.56983604571034796</c:v>
                </c:pt>
                <c:pt idx="17">
                  <c:v>1.3933722070526677</c:v>
                </c:pt>
                <c:pt idx="18">
                  <c:v>0.65505621228680866</c:v>
                </c:pt>
                <c:pt idx="19">
                  <c:v>0.19972649076778204</c:v>
                </c:pt>
                <c:pt idx="20">
                  <c:v>0.57362671099381313</c:v>
                </c:pt>
                <c:pt idx="22">
                  <c:v>-1.3113198522529679E-2</c:v>
                </c:pt>
                <c:pt idx="24">
                  <c:v>-1.0073469393359846</c:v>
                </c:pt>
                <c:pt idx="25">
                  <c:v>0.36698104055388203</c:v>
                </c:pt>
                <c:pt idx="26">
                  <c:v>-0.62088756412572721</c:v>
                </c:pt>
                <c:pt idx="27">
                  <c:v>-0.73403395584983322</c:v>
                </c:pt>
                <c:pt idx="29">
                  <c:v>0.38161908198750538</c:v>
                </c:pt>
                <c:pt idx="30">
                  <c:v>-0.97633239451641041</c:v>
                </c:pt>
                <c:pt idx="31">
                  <c:v>-3.4206773141320257</c:v>
                </c:pt>
                <c:pt idx="32">
                  <c:v>0.46463799403173578</c:v>
                </c:pt>
                <c:pt idx="33">
                  <c:v>-0.22124878575303653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6.5839999999999774</c:v>
                </c:pt>
                <c:pt idx="1">
                  <c:v>4.3879999999999901</c:v>
                </c:pt>
                <c:pt idx="2">
                  <c:v>5.3920000000000083</c:v>
                </c:pt>
                <c:pt idx="3">
                  <c:v>6.8709999999999978</c:v>
                </c:pt>
                <c:pt idx="4">
                  <c:v>7.0799999999999779</c:v>
                </c:pt>
                <c:pt idx="5">
                  <c:v>6.5050000000000079</c:v>
                </c:pt>
                <c:pt idx="6">
                  <c:v>7.0359999999999951</c:v>
                </c:pt>
                <c:pt idx="7">
                  <c:v>5.4949999999999966</c:v>
                </c:pt>
                <c:pt idx="8">
                  <c:v>4.7840000000000069</c:v>
                </c:pt>
                <c:pt idx="9">
                  <c:v>7.2789999999999981</c:v>
                </c:pt>
                <c:pt idx="10">
                  <c:v>7.2630000000000026</c:v>
                </c:pt>
                <c:pt idx="11">
                  <c:v>7.3269999999999973</c:v>
                </c:pt>
                <c:pt idx="12">
                  <c:v>7.3829999999999947</c:v>
                </c:pt>
                <c:pt idx="13">
                  <c:v>7.4749999999999899</c:v>
                </c:pt>
                <c:pt idx="14">
                  <c:v>7.5330000000000075</c:v>
                </c:pt>
                <c:pt idx="15">
                  <c:v>7.5500000000000043</c:v>
                </c:pt>
                <c:pt idx="16">
                  <c:v>7.5739999999999945</c:v>
                </c:pt>
                <c:pt idx="17">
                  <c:v>7.5949999999999944</c:v>
                </c:pt>
                <c:pt idx="18">
                  <c:v>7.6139999999999883</c:v>
                </c:pt>
                <c:pt idx="19">
                  <c:v>7.6320000000000023</c:v>
                </c:pt>
                <c:pt idx="20">
                  <c:v>7.6599999999999921</c:v>
                </c:pt>
                <c:pt idx="21">
                  <c:v>7.68700000000001</c:v>
                </c:pt>
                <c:pt idx="22">
                  <c:v>7.7139999999999995</c:v>
                </c:pt>
                <c:pt idx="23">
                  <c:v>7.7389999999999839</c:v>
                </c:pt>
                <c:pt idx="24" formatCode="#,##0.00">
                  <c:v>7.7630000000000061</c:v>
                </c:pt>
                <c:pt idx="25">
                  <c:v>7.7859999999999987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0.14799999999999969</c:v>
                </c:pt>
                <c:pt idx="1">
                  <c:v>0.1450000000000001</c:v>
                </c:pt>
                <c:pt idx="2">
                  <c:v>0.55299999999999794</c:v>
                </c:pt>
                <c:pt idx="3">
                  <c:v>0.34800000000000053</c:v>
                </c:pt>
                <c:pt idx="4">
                  <c:v>0.17399999999999952</c:v>
                </c:pt>
                <c:pt idx="5">
                  <c:v>0.20600000000000004</c:v>
                </c:pt>
                <c:pt idx="6">
                  <c:v>0.39899999999999947</c:v>
                </c:pt>
                <c:pt idx="7">
                  <c:v>0.30000000000000043</c:v>
                </c:pt>
                <c:pt idx="8">
                  <c:v>0.49999999999999967</c:v>
                </c:pt>
                <c:pt idx="9">
                  <c:v>0.58799999999999941</c:v>
                </c:pt>
                <c:pt idx="10">
                  <c:v>0.53599999999999925</c:v>
                </c:pt>
                <c:pt idx="11">
                  <c:v>0.50899999999999912</c:v>
                </c:pt>
                <c:pt idx="12">
                  <c:v>0.49899999999999994</c:v>
                </c:pt>
                <c:pt idx="13">
                  <c:v>0.47600000000000109</c:v>
                </c:pt>
                <c:pt idx="14">
                  <c:v>0.45300000000000085</c:v>
                </c:pt>
                <c:pt idx="15">
                  <c:v>0.43400000000000055</c:v>
                </c:pt>
                <c:pt idx="16">
                  <c:v>0.41899999999999993</c:v>
                </c:pt>
                <c:pt idx="17">
                  <c:v>0.40399999999999964</c:v>
                </c:pt>
                <c:pt idx="18">
                  <c:v>0.39100000000000046</c:v>
                </c:pt>
                <c:pt idx="19">
                  <c:v>0.37800000000000022</c:v>
                </c:pt>
                <c:pt idx="20">
                  <c:v>0.36700000000000066</c:v>
                </c:pt>
                <c:pt idx="21">
                  <c:v>0.35599999999999904</c:v>
                </c:pt>
                <c:pt idx="22">
                  <c:v>0.34500000000000042</c:v>
                </c:pt>
                <c:pt idx="23">
                  <c:v>0.3349999999999998</c:v>
                </c:pt>
                <c:pt idx="24" formatCode="#,##0.00">
                  <c:v>0.32599999999999962</c:v>
                </c:pt>
                <c:pt idx="25">
                  <c:v>0.31799999999999951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7.9709999999999894</c:v>
                </c:pt>
                <c:pt idx="1">
                  <c:v>7.4739999999999753</c:v>
                </c:pt>
                <c:pt idx="2">
                  <c:v>7.6510000000000025</c:v>
                </c:pt>
                <c:pt idx="3">
                  <c:v>9.5709999999999837</c:v>
                </c:pt>
                <c:pt idx="4">
                  <c:v>5.4510000000000076</c:v>
                </c:pt>
                <c:pt idx="5">
                  <c:v>7.2239999999999922</c:v>
                </c:pt>
                <c:pt idx="6">
                  <c:v>6.9960000000000075</c:v>
                </c:pt>
                <c:pt idx="7">
                  <c:v>7.4489999999999945</c:v>
                </c:pt>
                <c:pt idx="8">
                  <c:v>11.942000000000023</c:v>
                </c:pt>
                <c:pt idx="9">
                  <c:v>13.856000000000037</c:v>
                </c:pt>
                <c:pt idx="10">
                  <c:v>11.348000000000033</c:v>
                </c:pt>
                <c:pt idx="11">
                  <c:v>10.955999999999978</c:v>
                </c:pt>
                <c:pt idx="12">
                  <c:v>10.612999999999978</c:v>
                </c:pt>
                <c:pt idx="13">
                  <c:v>10.509999999999994</c:v>
                </c:pt>
                <c:pt idx="14">
                  <c:v>10.437999999999985</c:v>
                </c:pt>
                <c:pt idx="15">
                  <c:v>10.382000000000009</c:v>
                </c:pt>
                <c:pt idx="16">
                  <c:v>10.319000000000003</c:v>
                </c:pt>
                <c:pt idx="17">
                  <c:v>10.261000000000008</c:v>
                </c:pt>
                <c:pt idx="18">
                  <c:v>10.195999999999986</c:v>
                </c:pt>
                <c:pt idx="19">
                  <c:v>10.134999999999994</c:v>
                </c:pt>
                <c:pt idx="20">
                  <c:v>10.079000000000001</c:v>
                </c:pt>
                <c:pt idx="21">
                  <c:v>10.021999999999975</c:v>
                </c:pt>
                <c:pt idx="22">
                  <c:v>9.9650000000000034</c:v>
                </c:pt>
                <c:pt idx="23">
                  <c:v>9.9080000000000013</c:v>
                </c:pt>
                <c:pt idx="24" formatCode="#,##0.00">
                  <c:v>9.8520000000000127</c:v>
                </c:pt>
                <c:pt idx="25">
                  <c:v>9.7950000000000124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7.1850000000000165</c:v>
                </c:pt>
                <c:pt idx="1">
                  <c:v>6.3010000000000019</c:v>
                </c:pt>
                <c:pt idx="2">
                  <c:v>7.1369999999999845</c:v>
                </c:pt>
                <c:pt idx="3">
                  <c:v>8.0750000000000011</c:v>
                </c:pt>
                <c:pt idx="4">
                  <c:v>8.5000000000000089</c:v>
                </c:pt>
                <c:pt idx="5">
                  <c:v>8.0469999999999899</c:v>
                </c:pt>
                <c:pt idx="6">
                  <c:v>9.7909999999999755</c:v>
                </c:pt>
                <c:pt idx="7">
                  <c:v>8.7390000000000008</c:v>
                </c:pt>
                <c:pt idx="8">
                  <c:v>7.3039999999999941</c:v>
                </c:pt>
                <c:pt idx="9">
                  <c:v>7.3840000000000146</c:v>
                </c:pt>
                <c:pt idx="10">
                  <c:v>6.8030000000000053</c:v>
                </c:pt>
                <c:pt idx="11">
                  <c:v>6.6349999999999998</c:v>
                </c:pt>
                <c:pt idx="12">
                  <c:v>6.5770000000000008</c:v>
                </c:pt>
                <c:pt idx="13">
                  <c:v>6.621999999999983</c:v>
                </c:pt>
                <c:pt idx="14">
                  <c:v>6.8529999999999918</c:v>
                </c:pt>
                <c:pt idx="15">
                  <c:v>6.9780000000000042</c:v>
                </c:pt>
                <c:pt idx="16">
                  <c:v>7.0649999999999906</c:v>
                </c:pt>
                <c:pt idx="17">
                  <c:v>7.1189999999999998</c:v>
                </c:pt>
                <c:pt idx="18">
                  <c:v>7.1519999999999948</c:v>
                </c:pt>
                <c:pt idx="19">
                  <c:v>7.1720000000000033</c:v>
                </c:pt>
                <c:pt idx="20">
                  <c:v>7.1840000000000055</c:v>
                </c:pt>
                <c:pt idx="21">
                  <c:v>7.1930000000000067</c:v>
                </c:pt>
                <c:pt idx="22">
                  <c:v>7.1980000000000253</c:v>
                </c:pt>
                <c:pt idx="23">
                  <c:v>7.2000000000000082</c:v>
                </c:pt>
                <c:pt idx="24" formatCode="#,##0.00">
                  <c:v>7.2020000000000088</c:v>
                </c:pt>
                <c:pt idx="25">
                  <c:v>7.2029999999999914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20.750999999999991</c:v>
                </c:pt>
                <c:pt idx="1">
                  <c:v>19.429000000000045</c:v>
                </c:pt>
                <c:pt idx="2">
                  <c:v>19.760000000000023</c:v>
                </c:pt>
                <c:pt idx="3">
                  <c:v>20.173999999999943</c:v>
                </c:pt>
                <c:pt idx="4">
                  <c:v>19.817999999999973</c:v>
                </c:pt>
                <c:pt idx="5">
                  <c:v>21.601000000000028</c:v>
                </c:pt>
                <c:pt idx="6">
                  <c:v>21.84899999999994</c:v>
                </c:pt>
                <c:pt idx="7">
                  <c:v>20.742000000000033</c:v>
                </c:pt>
                <c:pt idx="8">
                  <c:v>17.495000000000012</c:v>
                </c:pt>
                <c:pt idx="9">
                  <c:v>21.284000000000034</c:v>
                </c:pt>
                <c:pt idx="10">
                  <c:v>21.022000000000006</c:v>
                </c:pt>
                <c:pt idx="11">
                  <c:v>20.954999999999956</c:v>
                </c:pt>
                <c:pt idx="12">
                  <c:v>20.904999999999994</c:v>
                </c:pt>
                <c:pt idx="13">
                  <c:v>20.958000000000002</c:v>
                </c:pt>
                <c:pt idx="14">
                  <c:v>20.86399999999994</c:v>
                </c:pt>
                <c:pt idx="15">
                  <c:v>20.684000000000012</c:v>
                </c:pt>
                <c:pt idx="16">
                  <c:v>20.548999999999936</c:v>
                </c:pt>
                <c:pt idx="17">
                  <c:v>20.400000000000027</c:v>
                </c:pt>
                <c:pt idx="18">
                  <c:v>20.242999999999988</c:v>
                </c:pt>
                <c:pt idx="19">
                  <c:v>20.083999999999961</c:v>
                </c:pt>
                <c:pt idx="20">
                  <c:v>19.929999999999964</c:v>
                </c:pt>
                <c:pt idx="21">
                  <c:v>19.777000000000033</c:v>
                </c:pt>
                <c:pt idx="22">
                  <c:v>19.620999999999995</c:v>
                </c:pt>
                <c:pt idx="23">
                  <c:v>19.464999999999957</c:v>
                </c:pt>
                <c:pt idx="24" formatCode="#,##0.00">
                  <c:v>19.306000000000001</c:v>
                </c:pt>
                <c:pt idx="25">
                  <c:v>19.146999999999949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13.872000000000016</c:v>
                </c:pt>
                <c:pt idx="1">
                  <c:v>19.335999999999995</c:v>
                </c:pt>
                <c:pt idx="2">
                  <c:v>14.732999999999974</c:v>
                </c:pt>
                <c:pt idx="3">
                  <c:v>15.837000000000025</c:v>
                </c:pt>
                <c:pt idx="4">
                  <c:v>15.169999999999964</c:v>
                </c:pt>
                <c:pt idx="5">
                  <c:v>16.893000000000004</c:v>
                </c:pt>
                <c:pt idx="6">
                  <c:v>14.982999999999995</c:v>
                </c:pt>
                <c:pt idx="7">
                  <c:v>18.587999999999987</c:v>
                </c:pt>
                <c:pt idx="8">
                  <c:v>15.809999999999947</c:v>
                </c:pt>
                <c:pt idx="9">
                  <c:v>15.026999999999989</c:v>
                </c:pt>
                <c:pt idx="10">
                  <c:v>13.703000000000024</c:v>
                </c:pt>
                <c:pt idx="11">
                  <c:v>14.295999999999983</c:v>
                </c:pt>
                <c:pt idx="12">
                  <c:v>14.421000000000005</c:v>
                </c:pt>
                <c:pt idx="13">
                  <c:v>14.633999999999967</c:v>
                </c:pt>
                <c:pt idx="14">
                  <c:v>14.79400000000004</c:v>
                </c:pt>
                <c:pt idx="15">
                  <c:v>14.866999999999983</c:v>
                </c:pt>
                <c:pt idx="16">
                  <c:v>14.830000000000025</c:v>
                </c:pt>
                <c:pt idx="17">
                  <c:v>14.788999999999998</c:v>
                </c:pt>
                <c:pt idx="18">
                  <c:v>14.747000000000025</c:v>
                </c:pt>
                <c:pt idx="19">
                  <c:v>14.70400000000001</c:v>
                </c:pt>
                <c:pt idx="20">
                  <c:v>14.680000000000049</c:v>
                </c:pt>
                <c:pt idx="21">
                  <c:v>14.645000000000001</c:v>
                </c:pt>
                <c:pt idx="22">
                  <c:v>14.606999999999992</c:v>
                </c:pt>
                <c:pt idx="23">
                  <c:v>14.566000000000003</c:v>
                </c:pt>
                <c:pt idx="24" formatCode="#,##0.00">
                  <c:v>14.521999999999988</c:v>
                </c:pt>
                <c:pt idx="25">
                  <c:v>14.476999999999999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73.969000000000293</c:v>
                </c:pt>
                <c:pt idx="1">
                  <c:v>76.860999999999862</c:v>
                </c:pt>
                <c:pt idx="2">
                  <c:v>69.773000000000124</c:v>
                </c:pt>
                <c:pt idx="3">
                  <c:v>72.194999999999936</c:v>
                </c:pt>
                <c:pt idx="4">
                  <c:v>75.887000000000114</c:v>
                </c:pt>
                <c:pt idx="5">
                  <c:v>72.109999999999971</c:v>
                </c:pt>
                <c:pt idx="6">
                  <c:v>73.789999999999992</c:v>
                </c:pt>
                <c:pt idx="7">
                  <c:v>73.271000000000058</c:v>
                </c:pt>
                <c:pt idx="8">
                  <c:v>79.834999999999894</c:v>
                </c:pt>
                <c:pt idx="9">
                  <c:v>73.76299999999982</c:v>
                </c:pt>
                <c:pt idx="10">
                  <c:v>69.802000000000049</c:v>
                </c:pt>
                <c:pt idx="11">
                  <c:v>69.318999999999861</c:v>
                </c:pt>
                <c:pt idx="12">
                  <c:v>68.319999999999681</c:v>
                </c:pt>
                <c:pt idx="13">
                  <c:v>67.057999999999936</c:v>
                </c:pt>
                <c:pt idx="14">
                  <c:v>66.218000000000131</c:v>
                </c:pt>
                <c:pt idx="15">
                  <c:v>65.343999999999937</c:v>
                </c:pt>
                <c:pt idx="16">
                  <c:v>64.70400000000005</c:v>
                </c:pt>
                <c:pt idx="17">
                  <c:v>64.058999999999969</c:v>
                </c:pt>
                <c:pt idx="18">
                  <c:v>63.448999999999991</c:v>
                </c:pt>
                <c:pt idx="19">
                  <c:v>62.865999999999872</c:v>
                </c:pt>
                <c:pt idx="20">
                  <c:v>62.335000000000107</c:v>
                </c:pt>
                <c:pt idx="21">
                  <c:v>61.806000000000012</c:v>
                </c:pt>
                <c:pt idx="22">
                  <c:v>61.303999999999874</c:v>
                </c:pt>
                <c:pt idx="23">
                  <c:v>60.830000000000034</c:v>
                </c:pt>
                <c:pt idx="24" formatCode="#,##0.00">
                  <c:v>60.381999999999998</c:v>
                </c:pt>
                <c:pt idx="25">
                  <c:v>59.966999999999935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85.337999999999909</c:v>
                </c:pt>
                <c:pt idx="1">
                  <c:v>77.166000000000025</c:v>
                </c:pt>
                <c:pt idx="2">
                  <c:v>85.541000000000025</c:v>
                </c:pt>
                <c:pt idx="3">
                  <c:v>78.919999999999987</c:v>
                </c:pt>
                <c:pt idx="4">
                  <c:v>81.319000000000116</c:v>
                </c:pt>
                <c:pt idx="5">
                  <c:v>77.455999999999946</c:v>
                </c:pt>
                <c:pt idx="6">
                  <c:v>79.104999999999848</c:v>
                </c:pt>
                <c:pt idx="7">
                  <c:v>84.357999999999791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87.523999999999688</c:v>
                </c:pt>
                <c:pt idx="11">
                  <c:v>85.960999999999942</c:v>
                </c:pt>
                <c:pt idx="12">
                  <c:v>85.991000000000156</c:v>
                </c:pt>
                <c:pt idx="13">
                  <c:v>86.197999999999837</c:v>
                </c:pt>
                <c:pt idx="14">
                  <c:v>86.470000000000113</c:v>
                </c:pt>
                <c:pt idx="15">
                  <c:v>86.674999999999869</c:v>
                </c:pt>
                <c:pt idx="16">
                  <c:v>86.802000000000092</c:v>
                </c:pt>
                <c:pt idx="17">
                  <c:v>86.757999999999925</c:v>
                </c:pt>
                <c:pt idx="18">
                  <c:v>86.793000000000063</c:v>
                </c:pt>
                <c:pt idx="19">
                  <c:v>86.783999999999807</c:v>
                </c:pt>
                <c:pt idx="20">
                  <c:v>86.856000000000108</c:v>
                </c:pt>
                <c:pt idx="21">
                  <c:v>86.939000000000249</c:v>
                </c:pt>
                <c:pt idx="22">
                  <c:v>87.034000000000034</c:v>
                </c:pt>
                <c:pt idx="23">
                  <c:v>87.136999999999844</c:v>
                </c:pt>
                <c:pt idx="24" formatCode="#,##0.00">
                  <c:v>87.243999999999915</c:v>
                </c:pt>
                <c:pt idx="25">
                  <c:v>87.352000000000018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203.26599999999976</c:v>
                </c:pt>
                <c:pt idx="1">
                  <c:v>195.76400000000055</c:v>
                </c:pt>
                <c:pt idx="2">
                  <c:v>204.81000000000031</c:v>
                </c:pt>
                <c:pt idx="3">
                  <c:v>206.22100000000006</c:v>
                </c:pt>
                <c:pt idx="4">
                  <c:v>204.63400000000053</c:v>
                </c:pt>
                <c:pt idx="5">
                  <c:v>213.12399999999988</c:v>
                </c:pt>
                <c:pt idx="6">
                  <c:v>213.55599999999939</c:v>
                </c:pt>
                <c:pt idx="7">
                  <c:v>225.22800000000021</c:v>
                </c:pt>
                <c:pt idx="8">
                  <c:v>235.90399999999926</c:v>
                </c:pt>
                <c:pt idx="9">
                  <c:v>241.92400000000049</c:v>
                </c:pt>
                <c:pt idx="10">
                  <c:v>231.78599999999949</c:v>
                </c:pt>
                <c:pt idx="11">
                  <c:v>233.499</c:v>
                </c:pt>
                <c:pt idx="12">
                  <c:v>233.9360000000004</c:v>
                </c:pt>
                <c:pt idx="13">
                  <c:v>233.79800000000031</c:v>
                </c:pt>
                <c:pt idx="14">
                  <c:v>234.15700000000052</c:v>
                </c:pt>
                <c:pt idx="15">
                  <c:v>234.73300000000026</c:v>
                </c:pt>
                <c:pt idx="16">
                  <c:v>235.08800000000008</c:v>
                </c:pt>
                <c:pt idx="17">
                  <c:v>235.39900000000011</c:v>
                </c:pt>
                <c:pt idx="18">
                  <c:v>235.69000000000031</c:v>
                </c:pt>
                <c:pt idx="19">
                  <c:v>235.98499999999987</c:v>
                </c:pt>
                <c:pt idx="20">
                  <c:v>236.34799999999967</c:v>
                </c:pt>
                <c:pt idx="21">
                  <c:v>236.76400000000066</c:v>
                </c:pt>
                <c:pt idx="22">
                  <c:v>237.18899999999982</c:v>
                </c:pt>
                <c:pt idx="23">
                  <c:v>237.7399999999999</c:v>
                </c:pt>
                <c:pt idx="24" formatCode="#,##0.00">
                  <c:v>238.2800000000004</c:v>
                </c:pt>
                <c:pt idx="25">
                  <c:v>238.82799999999978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69.641999999999911</c:v>
                </c:pt>
                <c:pt idx="1">
                  <c:v>63.961000000000041</c:v>
                </c:pt>
                <c:pt idx="2">
                  <c:v>67.081999999999951</c:v>
                </c:pt>
                <c:pt idx="3">
                  <c:v>69.705999999999932</c:v>
                </c:pt>
                <c:pt idx="4">
                  <c:v>72.299999999999898</c:v>
                </c:pt>
                <c:pt idx="5">
                  <c:v>71.066000000000216</c:v>
                </c:pt>
                <c:pt idx="6">
                  <c:v>82.333000000000013</c:v>
                </c:pt>
                <c:pt idx="7">
                  <c:v>87.641999999999953</c:v>
                </c:pt>
                <c:pt idx="8">
                  <c:v>92.300999999999888</c:v>
                </c:pt>
                <c:pt idx="9">
                  <c:v>94.279000000000295</c:v>
                </c:pt>
                <c:pt idx="10">
                  <c:v>92.764999999999901</c:v>
                </c:pt>
                <c:pt idx="11">
                  <c:v>96.35700000000017</c:v>
                </c:pt>
                <c:pt idx="12">
                  <c:v>97.67500000000004</c:v>
                </c:pt>
                <c:pt idx="13">
                  <c:v>98.57799999999979</c:v>
                </c:pt>
                <c:pt idx="14">
                  <c:v>99.497000000000057</c:v>
                </c:pt>
                <c:pt idx="15">
                  <c:v>99.9230000000003</c:v>
                </c:pt>
                <c:pt idx="16">
                  <c:v>100.20600000000013</c:v>
                </c:pt>
                <c:pt idx="17">
                  <c:v>100.47200000000014</c:v>
                </c:pt>
                <c:pt idx="18">
                  <c:v>100.723</c:v>
                </c:pt>
                <c:pt idx="19">
                  <c:v>100.96999999999989</c:v>
                </c:pt>
                <c:pt idx="20">
                  <c:v>101.23800000000014</c:v>
                </c:pt>
                <c:pt idx="21">
                  <c:v>101.47199999999981</c:v>
                </c:pt>
                <c:pt idx="22">
                  <c:v>101.69700000000002</c:v>
                </c:pt>
                <c:pt idx="23">
                  <c:v>101.90999999999994</c:v>
                </c:pt>
                <c:pt idx="24" formatCode="#,##0.00">
                  <c:v>102.11199999999982</c:v>
                </c:pt>
                <c:pt idx="25">
                  <c:v>102.31000000000013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72.531000000000049</c:v>
                </c:pt>
                <c:pt idx="1">
                  <c:v>77.896000000000157</c:v>
                </c:pt>
                <c:pt idx="2">
                  <c:v>77.196999999999861</c:v>
                </c:pt>
                <c:pt idx="3">
                  <c:v>75.890000000000043</c:v>
                </c:pt>
                <c:pt idx="4">
                  <c:v>82.500000000000099</c:v>
                </c:pt>
                <c:pt idx="5">
                  <c:v>84.236999999999938</c:v>
                </c:pt>
                <c:pt idx="6">
                  <c:v>90.787000000000077</c:v>
                </c:pt>
                <c:pt idx="7">
                  <c:v>85.864000000000033</c:v>
                </c:pt>
                <c:pt idx="8">
                  <c:v>91.053999999999988</c:v>
                </c:pt>
                <c:pt idx="9">
                  <c:v>90.376000000000246</c:v>
                </c:pt>
                <c:pt idx="10">
                  <c:v>88.513999999999925</c:v>
                </c:pt>
                <c:pt idx="11">
                  <c:v>84.248999999999967</c:v>
                </c:pt>
                <c:pt idx="12">
                  <c:v>85.900999999999868</c:v>
                </c:pt>
                <c:pt idx="13">
                  <c:v>88.644000000000034</c:v>
                </c:pt>
                <c:pt idx="14">
                  <c:v>91.311999999999941</c:v>
                </c:pt>
                <c:pt idx="15">
                  <c:v>93.450000000000173</c:v>
                </c:pt>
                <c:pt idx="16">
                  <c:v>95.328999999999994</c:v>
                </c:pt>
                <c:pt idx="17">
                  <c:v>97.056999999999974</c:v>
                </c:pt>
                <c:pt idx="18">
                  <c:v>98.696000000000097</c:v>
                </c:pt>
                <c:pt idx="19">
                  <c:v>100.27300000000002</c:v>
                </c:pt>
                <c:pt idx="20">
                  <c:v>101.82800000000005</c:v>
                </c:pt>
                <c:pt idx="21">
                  <c:v>103.34100000000004</c:v>
                </c:pt>
                <c:pt idx="22">
                  <c:v>104.81199999999991</c:v>
                </c:pt>
                <c:pt idx="23">
                  <c:v>106.23400000000014</c:v>
                </c:pt>
                <c:pt idx="24" formatCode="#,##0.00">
                  <c:v>107.60499999999989</c:v>
                </c:pt>
                <c:pt idx="25">
                  <c:v>108.9320000000001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9.4009999999999945</c:v>
                </c:pt>
                <c:pt idx="1">
                  <c:v>9.5850000000000115</c:v>
                </c:pt>
                <c:pt idx="2">
                  <c:v>12.45</c:v>
                </c:pt>
                <c:pt idx="3">
                  <c:v>9.3309999999999675</c:v>
                </c:pt>
                <c:pt idx="4">
                  <c:v>12.028999999999996</c:v>
                </c:pt>
                <c:pt idx="5">
                  <c:v>11.83500000000001</c:v>
                </c:pt>
                <c:pt idx="6">
                  <c:v>12.453000000000008</c:v>
                </c:pt>
                <c:pt idx="7">
                  <c:v>11.662000000000011</c:v>
                </c:pt>
                <c:pt idx="8">
                  <c:v>14.838999999999931</c:v>
                </c:pt>
                <c:pt idx="9">
                  <c:v>18.230000000000015</c:v>
                </c:pt>
                <c:pt idx="10">
                  <c:v>15.027000000000026</c:v>
                </c:pt>
                <c:pt idx="11">
                  <c:v>14.899000000000013</c:v>
                </c:pt>
                <c:pt idx="12">
                  <c:v>14.879999999999983</c:v>
                </c:pt>
                <c:pt idx="13">
                  <c:v>14.848999999999952</c:v>
                </c:pt>
                <c:pt idx="14">
                  <c:v>14.846000000000013</c:v>
                </c:pt>
                <c:pt idx="15">
                  <c:v>14.905999999999979</c:v>
                </c:pt>
                <c:pt idx="16">
                  <c:v>14.948999999999977</c:v>
                </c:pt>
                <c:pt idx="17">
                  <c:v>14.990000000000007</c:v>
                </c:pt>
                <c:pt idx="18">
                  <c:v>15.031999999999986</c:v>
                </c:pt>
                <c:pt idx="19">
                  <c:v>15.073</c:v>
                </c:pt>
                <c:pt idx="20">
                  <c:v>15.110999999999999</c:v>
                </c:pt>
                <c:pt idx="21">
                  <c:v>15.148999999999994</c:v>
                </c:pt>
                <c:pt idx="22">
                  <c:v>15.188000000000031</c:v>
                </c:pt>
                <c:pt idx="23">
                  <c:v>15.226999999999999</c:v>
                </c:pt>
                <c:pt idx="24" formatCode="#,##0.00">
                  <c:v>15.267000000000026</c:v>
                </c:pt>
                <c:pt idx="25">
                  <c:v>15.30600000000001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26.057000000000009</c:v>
                </c:pt>
                <c:pt idx="1">
                  <c:v>30.648999999999969</c:v>
                </c:pt>
                <c:pt idx="2">
                  <c:v>29.121000000000038</c:v>
                </c:pt>
                <c:pt idx="3">
                  <c:v>30.879000000000065</c:v>
                </c:pt>
                <c:pt idx="4">
                  <c:v>32.256000000000029</c:v>
                </c:pt>
                <c:pt idx="5">
                  <c:v>38.611999999999981</c:v>
                </c:pt>
                <c:pt idx="6">
                  <c:v>33.043000000000056</c:v>
                </c:pt>
                <c:pt idx="7">
                  <c:v>39.31600000000001</c:v>
                </c:pt>
                <c:pt idx="8">
                  <c:v>39.453000000000017</c:v>
                </c:pt>
                <c:pt idx="9">
                  <c:v>39.208999999999975</c:v>
                </c:pt>
                <c:pt idx="10">
                  <c:v>36.182999999999936</c:v>
                </c:pt>
                <c:pt idx="11">
                  <c:v>37.009000000000043</c:v>
                </c:pt>
                <c:pt idx="12">
                  <c:v>37.319999999999951</c:v>
                </c:pt>
                <c:pt idx="13">
                  <c:v>37.959000000000039</c:v>
                </c:pt>
                <c:pt idx="14">
                  <c:v>38.457000000000072</c:v>
                </c:pt>
                <c:pt idx="15">
                  <c:v>38.867000000000012</c:v>
                </c:pt>
                <c:pt idx="16">
                  <c:v>39.246999999999986</c:v>
                </c:pt>
                <c:pt idx="17">
                  <c:v>39.576999999999906</c:v>
                </c:pt>
                <c:pt idx="18">
                  <c:v>39.888999999999839</c:v>
                </c:pt>
                <c:pt idx="19">
                  <c:v>40.198000000000192</c:v>
                </c:pt>
                <c:pt idx="20">
                  <c:v>40.52399999999998</c:v>
                </c:pt>
                <c:pt idx="21">
                  <c:v>40.842999999999968</c:v>
                </c:pt>
                <c:pt idx="22">
                  <c:v>41.153999999999854</c:v>
                </c:pt>
                <c:pt idx="23">
                  <c:v>41.452000000000027</c:v>
                </c:pt>
                <c:pt idx="24" formatCode="#,##0.00">
                  <c:v>41.733000000000118</c:v>
                </c:pt>
                <c:pt idx="25">
                  <c:v>41.998999999999931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49.13199999999987</c:v>
                </c:pt>
                <c:pt idx="1">
                  <c:v>50.945999999999934</c:v>
                </c:pt>
                <c:pt idx="2">
                  <c:v>50.38799999999987</c:v>
                </c:pt>
                <c:pt idx="3">
                  <c:v>48.41200000000007</c:v>
                </c:pt>
                <c:pt idx="4">
                  <c:v>45.075999999999993</c:v>
                </c:pt>
                <c:pt idx="5">
                  <c:v>43.267000000000024</c:v>
                </c:pt>
                <c:pt idx="6">
                  <c:v>49.489000000000054</c:v>
                </c:pt>
                <c:pt idx="7">
                  <c:v>47.503999999999998</c:v>
                </c:pt>
                <c:pt idx="8">
                  <c:v>44.38799999999997</c:v>
                </c:pt>
                <c:pt idx="9">
                  <c:v>44.982999999999898</c:v>
                </c:pt>
                <c:pt idx="10">
                  <c:v>42.862999999999971</c:v>
                </c:pt>
                <c:pt idx="11">
                  <c:v>43.661000000000158</c:v>
                </c:pt>
                <c:pt idx="12">
                  <c:v>43.551999999999964</c:v>
                </c:pt>
                <c:pt idx="13">
                  <c:v>43.412999999999904</c:v>
                </c:pt>
                <c:pt idx="14">
                  <c:v>43.197999999999944</c:v>
                </c:pt>
                <c:pt idx="15">
                  <c:v>43.057000000000002</c:v>
                </c:pt>
                <c:pt idx="16">
                  <c:v>42.962000000000039</c:v>
                </c:pt>
                <c:pt idx="17">
                  <c:v>42.860999999999997</c:v>
                </c:pt>
                <c:pt idx="18">
                  <c:v>42.756999999999955</c:v>
                </c:pt>
                <c:pt idx="19">
                  <c:v>42.649999999999793</c:v>
                </c:pt>
                <c:pt idx="20">
                  <c:v>42.548999999999992</c:v>
                </c:pt>
                <c:pt idx="21">
                  <c:v>42.420000000000023</c:v>
                </c:pt>
                <c:pt idx="22">
                  <c:v>42.293000000000021</c:v>
                </c:pt>
                <c:pt idx="23">
                  <c:v>42.16499999999985</c:v>
                </c:pt>
                <c:pt idx="24" formatCode="#,##0.00">
                  <c:v>42.035999999999923</c:v>
                </c:pt>
                <c:pt idx="25">
                  <c:v>41.908999999999963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18.463000000000001</c:v>
                </c:pt>
                <c:pt idx="1">
                  <c:v>21.589999999999986</c:v>
                </c:pt>
                <c:pt idx="2">
                  <c:v>19.345000000000031</c:v>
                </c:pt>
                <c:pt idx="3">
                  <c:v>28.340000000000064</c:v>
                </c:pt>
                <c:pt idx="4">
                  <c:v>27.191000000000017</c:v>
                </c:pt>
                <c:pt idx="5">
                  <c:v>28.171000000000003</c:v>
                </c:pt>
                <c:pt idx="6">
                  <c:v>27.976999999999968</c:v>
                </c:pt>
                <c:pt idx="7">
                  <c:v>30.834000000000007</c:v>
                </c:pt>
                <c:pt idx="8">
                  <c:v>23.046999999999986</c:v>
                </c:pt>
                <c:pt idx="9">
                  <c:v>26.128000000000029</c:v>
                </c:pt>
                <c:pt idx="10">
                  <c:v>25.847999999999985</c:v>
                </c:pt>
                <c:pt idx="11">
                  <c:v>25.908999999999981</c:v>
                </c:pt>
                <c:pt idx="12">
                  <c:v>25.82999999999997</c:v>
                </c:pt>
                <c:pt idx="13">
                  <c:v>25.965000000000025</c:v>
                </c:pt>
                <c:pt idx="14">
                  <c:v>26.323999999999973</c:v>
                </c:pt>
                <c:pt idx="15">
                  <c:v>26.667999999999967</c:v>
                </c:pt>
                <c:pt idx="16">
                  <c:v>27.08300000000003</c:v>
                </c:pt>
                <c:pt idx="17">
                  <c:v>27.536000000000019</c:v>
                </c:pt>
                <c:pt idx="18">
                  <c:v>28.008000000000035</c:v>
                </c:pt>
                <c:pt idx="19">
                  <c:v>28.491000000000017</c:v>
                </c:pt>
                <c:pt idx="20">
                  <c:v>28.97999999999999</c:v>
                </c:pt>
                <c:pt idx="21">
                  <c:v>29.474999999999994</c:v>
                </c:pt>
                <c:pt idx="22">
                  <c:v>29.972000000000001</c:v>
                </c:pt>
                <c:pt idx="23">
                  <c:v>30.467000000000034</c:v>
                </c:pt>
                <c:pt idx="24" formatCode="#,##0.00">
                  <c:v>30.958000000000002</c:v>
                </c:pt>
                <c:pt idx="25">
                  <c:v>31.446000000000023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102.19400000000003</c:v>
                </c:pt>
                <c:pt idx="1">
                  <c:v>103.12799999999986</c:v>
                </c:pt>
                <c:pt idx="2">
                  <c:v>111.03499999999958</c:v>
                </c:pt>
                <c:pt idx="3">
                  <c:v>113.7289999999997</c:v>
                </c:pt>
                <c:pt idx="4">
                  <c:v>124.71499999999965</c:v>
                </c:pt>
                <c:pt idx="5">
                  <c:v>128.04399999999993</c:v>
                </c:pt>
                <c:pt idx="6">
                  <c:v>131.2649999999999</c:v>
                </c:pt>
                <c:pt idx="7">
                  <c:v>133.33600000000021</c:v>
                </c:pt>
                <c:pt idx="8">
                  <c:v>128.23100000000017</c:v>
                </c:pt>
                <c:pt idx="9">
                  <c:v>140.36800000000051</c:v>
                </c:pt>
                <c:pt idx="10">
                  <c:v>149.79300000000009</c:v>
                </c:pt>
                <c:pt idx="11">
                  <c:v>153.13500000000016</c:v>
                </c:pt>
                <c:pt idx="12">
                  <c:v>154.17099999999971</c:v>
                </c:pt>
                <c:pt idx="13">
                  <c:v>155.47700000000057</c:v>
                </c:pt>
                <c:pt idx="14">
                  <c:v>156.80599999999995</c:v>
                </c:pt>
                <c:pt idx="15">
                  <c:v>157.7900000000003</c:v>
                </c:pt>
                <c:pt idx="16">
                  <c:v>158.67700000000011</c:v>
                </c:pt>
                <c:pt idx="17">
                  <c:v>159.5999999999996</c:v>
                </c:pt>
                <c:pt idx="18">
                  <c:v>160.55100000000058</c:v>
                </c:pt>
                <c:pt idx="19">
                  <c:v>161.53700000000021</c:v>
                </c:pt>
                <c:pt idx="20">
                  <c:v>162.46800000000039</c:v>
                </c:pt>
                <c:pt idx="21">
                  <c:v>163.35599999999997</c:v>
                </c:pt>
                <c:pt idx="22">
                  <c:v>164.2450000000002</c:v>
                </c:pt>
                <c:pt idx="23">
                  <c:v>165.13000000000011</c:v>
                </c:pt>
                <c:pt idx="24" formatCode="#,##0.00">
                  <c:v>166.01200000000003</c:v>
                </c:pt>
                <c:pt idx="25">
                  <c:v>166.89099999999979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116.99299999999991</c:v>
                </c:pt>
                <c:pt idx="1">
                  <c:v>112.32099999999976</c:v>
                </c:pt>
                <c:pt idx="2">
                  <c:v>116.09399999999987</c:v>
                </c:pt>
                <c:pt idx="3">
                  <c:v>121.91300000000014</c:v>
                </c:pt>
                <c:pt idx="4">
                  <c:v>127.84900000000012</c:v>
                </c:pt>
                <c:pt idx="5">
                  <c:v>126.32200000000006</c:v>
                </c:pt>
                <c:pt idx="6">
                  <c:v>144.91000000000054</c:v>
                </c:pt>
                <c:pt idx="7">
                  <c:v>141.01199999999974</c:v>
                </c:pt>
                <c:pt idx="8">
                  <c:v>150.87099999999998</c:v>
                </c:pt>
                <c:pt idx="9">
                  <c:v>149.44699999999966</c:v>
                </c:pt>
                <c:pt idx="10">
                  <c:v>132.72800000000029</c:v>
                </c:pt>
                <c:pt idx="11">
                  <c:v>134.45100000000019</c:v>
                </c:pt>
                <c:pt idx="12">
                  <c:v>136.53400000000005</c:v>
                </c:pt>
                <c:pt idx="13">
                  <c:v>137.41899999999973</c:v>
                </c:pt>
                <c:pt idx="14">
                  <c:v>138.4499999999999</c:v>
                </c:pt>
                <c:pt idx="15">
                  <c:v>139.27999999999957</c:v>
                </c:pt>
                <c:pt idx="16">
                  <c:v>140.21000000000004</c:v>
                </c:pt>
                <c:pt idx="17">
                  <c:v>141.12599999999964</c:v>
                </c:pt>
                <c:pt idx="18">
                  <c:v>142.03500000000025</c:v>
                </c:pt>
                <c:pt idx="19">
                  <c:v>142.94399999999985</c:v>
                </c:pt>
                <c:pt idx="20">
                  <c:v>143.87800000000033</c:v>
                </c:pt>
                <c:pt idx="21">
                  <c:v>144.78100000000063</c:v>
                </c:pt>
                <c:pt idx="22">
                  <c:v>145.68600000000006</c:v>
                </c:pt>
                <c:pt idx="23">
                  <c:v>146.59200000000004</c:v>
                </c:pt>
                <c:pt idx="24" formatCode="#,##0.00">
                  <c:v>147.49899999999977</c:v>
                </c:pt>
                <c:pt idx="25">
                  <c:v>148.41000000000039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35.563000000000066</c:v>
                </c:pt>
                <c:pt idx="1">
                  <c:v>28.094999999999906</c:v>
                </c:pt>
                <c:pt idx="2">
                  <c:v>27.852000000000004</c:v>
                </c:pt>
                <c:pt idx="3">
                  <c:v>30.784000000000002</c:v>
                </c:pt>
                <c:pt idx="4">
                  <c:v>34.483000000000054</c:v>
                </c:pt>
                <c:pt idx="5">
                  <c:v>31.123000000000015</c:v>
                </c:pt>
                <c:pt idx="6">
                  <c:v>29.749999999999972</c:v>
                </c:pt>
                <c:pt idx="7">
                  <c:v>35.845999999999918</c:v>
                </c:pt>
                <c:pt idx="8">
                  <c:v>40.08700000000006</c:v>
                </c:pt>
                <c:pt idx="9">
                  <c:v>41.15799999999993</c:v>
                </c:pt>
                <c:pt idx="10">
                  <c:v>39.209999999999916</c:v>
                </c:pt>
                <c:pt idx="11">
                  <c:v>38.692000000000029</c:v>
                </c:pt>
                <c:pt idx="12">
                  <c:v>36.785000000000039</c:v>
                </c:pt>
                <c:pt idx="13">
                  <c:v>36.331999999999944</c:v>
                </c:pt>
                <c:pt idx="14">
                  <c:v>36.777000000000051</c:v>
                </c:pt>
                <c:pt idx="15">
                  <c:v>37.002999999999957</c:v>
                </c:pt>
                <c:pt idx="16">
                  <c:v>37.271000000000036</c:v>
                </c:pt>
                <c:pt idx="17">
                  <c:v>37.528000000000006</c:v>
                </c:pt>
                <c:pt idx="18">
                  <c:v>37.734000000000009</c:v>
                </c:pt>
                <c:pt idx="19">
                  <c:v>37.917000000000051</c:v>
                </c:pt>
                <c:pt idx="20">
                  <c:v>38.123000000000054</c:v>
                </c:pt>
                <c:pt idx="21">
                  <c:v>38.349000000000018</c:v>
                </c:pt>
                <c:pt idx="22">
                  <c:v>38.587000000000018</c:v>
                </c:pt>
                <c:pt idx="23">
                  <c:v>38.825000000000053</c:v>
                </c:pt>
                <c:pt idx="24" formatCode="#,##0.00">
                  <c:v>39.058000000000078</c:v>
                </c:pt>
                <c:pt idx="25">
                  <c:v>39.286000000000051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37.201000000000057</c:v>
                </c:pt>
                <c:pt idx="1">
                  <c:v>36.416999999999973</c:v>
                </c:pt>
                <c:pt idx="2">
                  <c:v>33.977999999999938</c:v>
                </c:pt>
                <c:pt idx="3">
                  <c:v>31.031000000000034</c:v>
                </c:pt>
                <c:pt idx="4">
                  <c:v>44.027000000000065</c:v>
                </c:pt>
                <c:pt idx="5">
                  <c:v>38.96600000000003</c:v>
                </c:pt>
                <c:pt idx="6">
                  <c:v>34.197999999999901</c:v>
                </c:pt>
                <c:pt idx="7">
                  <c:v>36.550999999999917</c:v>
                </c:pt>
                <c:pt idx="8">
                  <c:v>41.487999999999928</c:v>
                </c:pt>
                <c:pt idx="9">
                  <c:v>40.097999999999978</c:v>
                </c:pt>
                <c:pt idx="10">
                  <c:v>37.338000000000058</c:v>
                </c:pt>
                <c:pt idx="11">
                  <c:v>36.716999999999977</c:v>
                </c:pt>
                <c:pt idx="12">
                  <c:v>36.288000000000032</c:v>
                </c:pt>
                <c:pt idx="13">
                  <c:v>36.322999999999993</c:v>
                </c:pt>
                <c:pt idx="14">
                  <c:v>36.396000000000029</c:v>
                </c:pt>
                <c:pt idx="15">
                  <c:v>36.354999999999983</c:v>
                </c:pt>
                <c:pt idx="16">
                  <c:v>36.293000000000049</c:v>
                </c:pt>
                <c:pt idx="17">
                  <c:v>36.238000000000028</c:v>
                </c:pt>
                <c:pt idx="18">
                  <c:v>36.195999999999934</c:v>
                </c:pt>
                <c:pt idx="19">
                  <c:v>36.172000000000082</c:v>
                </c:pt>
                <c:pt idx="20">
                  <c:v>36.173999999999914</c:v>
                </c:pt>
                <c:pt idx="21">
                  <c:v>36.190999999999995</c:v>
                </c:pt>
                <c:pt idx="22">
                  <c:v>36.219000000000037</c:v>
                </c:pt>
                <c:pt idx="23">
                  <c:v>36.255999999999993</c:v>
                </c:pt>
                <c:pt idx="24" formatCode="#,##0.00">
                  <c:v>36.301999999999936</c:v>
                </c:pt>
                <c:pt idx="25">
                  <c:v>36.359000000000002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65.814000000000036</c:v>
                </c:pt>
                <c:pt idx="1">
                  <c:v>58.240000000000066</c:v>
                </c:pt>
                <c:pt idx="2">
                  <c:v>54.031000000000041</c:v>
                </c:pt>
                <c:pt idx="3">
                  <c:v>56.264000000000131</c:v>
                </c:pt>
                <c:pt idx="4">
                  <c:v>54.546000000000028</c:v>
                </c:pt>
                <c:pt idx="5">
                  <c:v>55.045000000000009</c:v>
                </c:pt>
                <c:pt idx="6">
                  <c:v>54.509000000000015</c:v>
                </c:pt>
                <c:pt idx="7">
                  <c:v>55.363999999999855</c:v>
                </c:pt>
                <c:pt idx="8">
                  <c:v>55.508999999999929</c:v>
                </c:pt>
                <c:pt idx="9">
                  <c:v>55.883000000000102</c:v>
                </c:pt>
                <c:pt idx="10">
                  <c:v>58.112000000000187</c:v>
                </c:pt>
                <c:pt idx="11">
                  <c:v>57.742000000000118</c:v>
                </c:pt>
                <c:pt idx="12">
                  <c:v>57.578000000000067</c:v>
                </c:pt>
                <c:pt idx="13">
                  <c:v>57.597999999999914</c:v>
                </c:pt>
                <c:pt idx="14">
                  <c:v>57.579000000000036</c:v>
                </c:pt>
                <c:pt idx="15">
                  <c:v>57.756000000000114</c:v>
                </c:pt>
                <c:pt idx="16">
                  <c:v>57.886000000000145</c:v>
                </c:pt>
                <c:pt idx="17">
                  <c:v>58.013999999999854</c:v>
                </c:pt>
                <c:pt idx="18">
                  <c:v>58.139000000000038</c:v>
                </c:pt>
                <c:pt idx="19">
                  <c:v>58.261999999999922</c:v>
                </c:pt>
                <c:pt idx="20">
                  <c:v>58.382999999999953</c:v>
                </c:pt>
                <c:pt idx="21">
                  <c:v>58.50200000000001</c:v>
                </c:pt>
                <c:pt idx="22">
                  <c:v>58.617999999999959</c:v>
                </c:pt>
                <c:pt idx="23">
                  <c:v>58.733000000000004</c:v>
                </c:pt>
                <c:pt idx="24" formatCode="#,##0.00">
                  <c:v>58.84599999999994</c:v>
                </c:pt>
                <c:pt idx="25">
                  <c:v>58.957000000000015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114.31200000000003</c:v>
                </c:pt>
                <c:pt idx="1">
                  <c:v>111.02700000000006</c:v>
                </c:pt>
                <c:pt idx="2">
                  <c:v>108.79299999999985</c:v>
                </c:pt>
                <c:pt idx="3">
                  <c:v>113.56599999999997</c:v>
                </c:pt>
                <c:pt idx="4">
                  <c:v>122.22699999999971</c:v>
                </c:pt>
                <c:pt idx="5">
                  <c:v>116.15300000000013</c:v>
                </c:pt>
                <c:pt idx="6">
                  <c:v>119.53200000000017</c:v>
                </c:pt>
                <c:pt idx="7">
                  <c:v>122.45100000000011</c:v>
                </c:pt>
                <c:pt idx="8">
                  <c:v>122.4429999999999</c:v>
                </c:pt>
                <c:pt idx="9">
                  <c:v>125.82899999999988</c:v>
                </c:pt>
                <c:pt idx="10">
                  <c:v>127.91500000000011</c:v>
                </c:pt>
                <c:pt idx="11">
                  <c:v>129.50999999999968</c:v>
                </c:pt>
                <c:pt idx="12">
                  <c:v>131.10600000000017</c:v>
                </c:pt>
                <c:pt idx="13">
                  <c:v>132.047</c:v>
                </c:pt>
                <c:pt idx="14">
                  <c:v>132.95100000000002</c:v>
                </c:pt>
                <c:pt idx="15">
                  <c:v>133.71100000000013</c:v>
                </c:pt>
                <c:pt idx="16">
                  <c:v>134.26999999999975</c:v>
                </c:pt>
                <c:pt idx="17">
                  <c:v>134.85899999999975</c:v>
                </c:pt>
                <c:pt idx="18">
                  <c:v>135.46999999999983</c:v>
                </c:pt>
                <c:pt idx="19">
                  <c:v>136.11600000000001</c:v>
                </c:pt>
                <c:pt idx="20">
                  <c:v>136.86199999999974</c:v>
                </c:pt>
                <c:pt idx="21">
                  <c:v>137.60900000000004</c:v>
                </c:pt>
                <c:pt idx="22">
                  <c:v>138.36500000000001</c:v>
                </c:pt>
                <c:pt idx="23">
                  <c:v>139.13200000000009</c:v>
                </c:pt>
                <c:pt idx="24" formatCode="#,##0.00">
                  <c:v>139.90600000000012</c:v>
                </c:pt>
                <c:pt idx="25">
                  <c:v>140.68799999999979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170.38399999999984</c:v>
                </c:pt>
                <c:pt idx="1">
                  <c:v>170.80500000000004</c:v>
                </c:pt>
                <c:pt idx="2">
                  <c:v>166.5280000000003</c:v>
                </c:pt>
                <c:pt idx="3">
                  <c:v>164.02800000000019</c:v>
                </c:pt>
                <c:pt idx="4">
                  <c:v>174.85100000000023</c:v>
                </c:pt>
                <c:pt idx="5">
                  <c:v>176.77299999999971</c:v>
                </c:pt>
                <c:pt idx="6">
                  <c:v>176.55800000000002</c:v>
                </c:pt>
                <c:pt idx="7">
                  <c:v>179.92699999999994</c:v>
                </c:pt>
                <c:pt idx="8">
                  <c:v>181.26700000000011</c:v>
                </c:pt>
                <c:pt idx="9">
                  <c:v>186.17899999999989</c:v>
                </c:pt>
                <c:pt idx="10">
                  <c:v>191.56199999999978</c:v>
                </c:pt>
                <c:pt idx="11">
                  <c:v>195.72299999999981</c:v>
                </c:pt>
                <c:pt idx="12">
                  <c:v>198.42600000000027</c:v>
                </c:pt>
                <c:pt idx="13">
                  <c:v>200.74599999999981</c:v>
                </c:pt>
                <c:pt idx="14">
                  <c:v>203.64999999999981</c:v>
                </c:pt>
                <c:pt idx="15">
                  <c:v>205.68099999999976</c:v>
                </c:pt>
                <c:pt idx="16">
                  <c:v>207.37400000000008</c:v>
                </c:pt>
                <c:pt idx="17">
                  <c:v>208.99400000000017</c:v>
                </c:pt>
                <c:pt idx="18">
                  <c:v>210.58699999999993</c:v>
                </c:pt>
                <c:pt idx="19">
                  <c:v>212.17500000000021</c:v>
                </c:pt>
                <c:pt idx="20">
                  <c:v>213.75700000000006</c:v>
                </c:pt>
                <c:pt idx="21">
                  <c:v>215.33200000000022</c:v>
                </c:pt>
                <c:pt idx="22">
                  <c:v>216.90400000000017</c:v>
                </c:pt>
                <c:pt idx="23">
                  <c:v>218.48799999999991</c:v>
                </c:pt>
                <c:pt idx="24" formatCode="#,##0.00">
                  <c:v>220.08599999999976</c:v>
                </c:pt>
                <c:pt idx="25">
                  <c:v>221.69600000000005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21.887999999999984</c:v>
                </c:pt>
                <c:pt idx="1">
                  <c:v>18.307999999999968</c:v>
                </c:pt>
                <c:pt idx="2">
                  <c:v>20.732999999999993</c:v>
                </c:pt>
                <c:pt idx="3">
                  <c:v>24.864999999999981</c:v>
                </c:pt>
                <c:pt idx="4">
                  <c:v>21.204999999999991</c:v>
                </c:pt>
                <c:pt idx="5">
                  <c:v>21.981999999999992</c:v>
                </c:pt>
                <c:pt idx="6">
                  <c:v>24.221999999999976</c:v>
                </c:pt>
                <c:pt idx="7">
                  <c:v>21.982999999999993</c:v>
                </c:pt>
                <c:pt idx="8">
                  <c:v>24.530000000000026</c:v>
                </c:pt>
                <c:pt idx="9">
                  <c:v>29.107000000000049</c:v>
                </c:pt>
                <c:pt idx="10">
                  <c:v>25.950000000000038</c:v>
                </c:pt>
                <c:pt idx="11">
                  <c:v>25.426999999999971</c:v>
                </c:pt>
                <c:pt idx="12">
                  <c:v>25.071999999999974</c:v>
                </c:pt>
                <c:pt idx="13">
                  <c:v>25.082999999999966</c:v>
                </c:pt>
                <c:pt idx="14">
                  <c:v>25.276999999999983</c:v>
                </c:pt>
                <c:pt idx="15">
                  <c:v>25.344000000000019</c:v>
                </c:pt>
                <c:pt idx="16">
                  <c:v>25.376999999999988</c:v>
                </c:pt>
                <c:pt idx="17">
                  <c:v>25.379000000000001</c:v>
                </c:pt>
                <c:pt idx="18">
                  <c:v>25.352999999999966</c:v>
                </c:pt>
                <c:pt idx="19">
                  <c:v>25.317</c:v>
                </c:pt>
                <c:pt idx="20">
                  <c:v>25.29</c:v>
                </c:pt>
                <c:pt idx="21">
                  <c:v>25.257999999999988</c:v>
                </c:pt>
                <c:pt idx="22">
                  <c:v>25.222000000000026</c:v>
                </c:pt>
                <c:pt idx="23">
                  <c:v>25.181999999999995</c:v>
                </c:pt>
                <c:pt idx="24">
                  <c:v>25.143000000000026</c:v>
                </c:pt>
                <c:pt idx="25">
                  <c:v>25.102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108.5920000000003</c:v>
                </c:pt>
                <c:pt idx="1">
                  <c:v>115.62599999999991</c:v>
                </c:pt>
                <c:pt idx="2">
                  <c:v>104.26600000000012</c:v>
                </c:pt>
                <c:pt idx="3">
                  <c:v>108.2059999999999</c:v>
                </c:pt>
                <c:pt idx="4">
                  <c:v>110.87500000000006</c:v>
                </c:pt>
                <c:pt idx="5">
                  <c:v>110.604</c:v>
                </c:pt>
                <c:pt idx="6">
                  <c:v>110.62199999999993</c:v>
                </c:pt>
                <c:pt idx="7">
                  <c:v>112.60100000000008</c:v>
                </c:pt>
                <c:pt idx="8">
                  <c:v>113.13999999999984</c:v>
                </c:pt>
                <c:pt idx="9">
                  <c:v>110.07399999999984</c:v>
                </c:pt>
                <c:pt idx="10">
                  <c:v>104.52700000000007</c:v>
                </c:pt>
                <c:pt idx="11">
                  <c:v>104.56999999999979</c:v>
                </c:pt>
                <c:pt idx="12">
                  <c:v>103.64599999999967</c:v>
                </c:pt>
                <c:pt idx="13">
                  <c:v>102.64999999999991</c:v>
                </c:pt>
                <c:pt idx="14">
                  <c:v>101.87600000000012</c:v>
                </c:pt>
                <c:pt idx="15">
                  <c:v>100.89499999999992</c:v>
                </c:pt>
                <c:pt idx="16">
                  <c:v>100.08300000000001</c:v>
                </c:pt>
                <c:pt idx="17">
                  <c:v>99.24799999999999</c:v>
                </c:pt>
                <c:pt idx="18">
                  <c:v>98.438999999999993</c:v>
                </c:pt>
                <c:pt idx="19">
                  <c:v>97.65399999999984</c:v>
                </c:pt>
                <c:pt idx="20">
                  <c:v>96.945000000000121</c:v>
                </c:pt>
                <c:pt idx="21">
                  <c:v>96.228000000000037</c:v>
                </c:pt>
                <c:pt idx="22">
                  <c:v>95.531999999999869</c:v>
                </c:pt>
                <c:pt idx="23">
                  <c:v>94.86099999999999</c:v>
                </c:pt>
                <c:pt idx="24">
                  <c:v>94.20999999999998</c:v>
                </c:pt>
                <c:pt idx="25">
                  <c:v>93.59099999999988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85.337999999999909</c:v>
                </c:pt>
                <c:pt idx="1">
                  <c:v>77.166000000000025</c:v>
                </c:pt>
                <c:pt idx="2">
                  <c:v>85.541000000000025</c:v>
                </c:pt>
                <c:pt idx="3">
                  <c:v>78.919999999999987</c:v>
                </c:pt>
                <c:pt idx="4">
                  <c:v>81.319000000000116</c:v>
                </c:pt>
                <c:pt idx="5">
                  <c:v>77.455999999999946</c:v>
                </c:pt>
                <c:pt idx="6">
                  <c:v>79.104999999999848</c:v>
                </c:pt>
                <c:pt idx="7">
                  <c:v>84.357999999999791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87.523999999999688</c:v>
                </c:pt>
                <c:pt idx="11">
                  <c:v>85.960999999999942</c:v>
                </c:pt>
                <c:pt idx="12">
                  <c:v>85.991000000000156</c:v>
                </c:pt>
                <c:pt idx="13">
                  <c:v>86.197999999999837</c:v>
                </c:pt>
                <c:pt idx="14">
                  <c:v>86.470000000000113</c:v>
                </c:pt>
                <c:pt idx="15">
                  <c:v>86.674999999999869</c:v>
                </c:pt>
                <c:pt idx="16">
                  <c:v>86.802000000000092</c:v>
                </c:pt>
                <c:pt idx="17">
                  <c:v>86.757999999999925</c:v>
                </c:pt>
                <c:pt idx="18">
                  <c:v>86.793000000000063</c:v>
                </c:pt>
                <c:pt idx="19">
                  <c:v>86.783999999999807</c:v>
                </c:pt>
                <c:pt idx="20">
                  <c:v>86.856000000000108</c:v>
                </c:pt>
                <c:pt idx="21">
                  <c:v>86.939000000000249</c:v>
                </c:pt>
                <c:pt idx="22">
                  <c:v>87.034000000000034</c:v>
                </c:pt>
                <c:pt idx="23">
                  <c:v>87.136999999999844</c:v>
                </c:pt>
                <c:pt idx="24" formatCode="#,##0.00">
                  <c:v>87.243999999999915</c:v>
                </c:pt>
                <c:pt idx="25">
                  <c:v>87.352000000000018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345.43899999999974</c:v>
                </c:pt>
                <c:pt idx="1">
                  <c:v>337.62100000000078</c:v>
                </c:pt>
                <c:pt idx="2">
                  <c:v>349.08900000000017</c:v>
                </c:pt>
                <c:pt idx="3">
                  <c:v>351.81700000000006</c:v>
                </c:pt>
                <c:pt idx="4">
                  <c:v>359.43400000000054</c:v>
                </c:pt>
                <c:pt idx="5">
                  <c:v>368.42700000000002</c:v>
                </c:pt>
                <c:pt idx="6">
                  <c:v>386.67599999999948</c:v>
                </c:pt>
                <c:pt idx="7">
                  <c:v>398.73400000000021</c:v>
                </c:pt>
                <c:pt idx="8">
                  <c:v>419.25899999999911</c:v>
                </c:pt>
                <c:pt idx="9">
                  <c:v>426.57900000000103</c:v>
                </c:pt>
                <c:pt idx="10">
                  <c:v>413.06499999999926</c:v>
                </c:pt>
                <c:pt idx="11">
                  <c:v>414.10500000000013</c:v>
                </c:pt>
                <c:pt idx="12">
                  <c:v>417.51200000000028</c:v>
                </c:pt>
                <c:pt idx="13">
                  <c:v>421.0200000000001</c:v>
                </c:pt>
                <c:pt idx="14">
                  <c:v>424.96600000000052</c:v>
                </c:pt>
                <c:pt idx="15">
                  <c:v>428.10600000000073</c:v>
                </c:pt>
                <c:pt idx="16">
                  <c:v>430.62300000000022</c:v>
                </c:pt>
                <c:pt idx="17">
                  <c:v>432.92800000000022</c:v>
                </c:pt>
                <c:pt idx="18">
                  <c:v>435.10900000000038</c:v>
                </c:pt>
                <c:pt idx="19">
                  <c:v>437.22799999999978</c:v>
                </c:pt>
                <c:pt idx="20">
                  <c:v>439.41399999999982</c:v>
                </c:pt>
                <c:pt idx="21">
                  <c:v>441.57700000000045</c:v>
                </c:pt>
                <c:pt idx="22">
                  <c:v>443.69799999999975</c:v>
                </c:pt>
                <c:pt idx="23">
                  <c:v>445.88400000000001</c:v>
                </c:pt>
                <c:pt idx="24">
                  <c:v>447.99700000000013</c:v>
                </c:pt>
                <c:pt idx="25">
                  <c:v>450.07000000000005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395.00399999999991</c:v>
                </c:pt>
                <c:pt idx="1">
                  <c:v>392.73099999999943</c:v>
                </c:pt>
                <c:pt idx="2">
                  <c:v>400.26299999999935</c:v>
                </c:pt>
                <c:pt idx="3">
                  <c:v>414.41899999999998</c:v>
                </c:pt>
                <c:pt idx="4">
                  <c:v>447.62599999999992</c:v>
                </c:pt>
                <c:pt idx="5">
                  <c:v>446.34</c:v>
                </c:pt>
                <c:pt idx="6">
                  <c:v>463.08500000000043</c:v>
                </c:pt>
                <c:pt idx="7">
                  <c:v>476.06099999999981</c:v>
                </c:pt>
                <c:pt idx="8">
                  <c:v>482.40400000000005</c:v>
                </c:pt>
                <c:pt idx="9">
                  <c:v>499.62099999999998</c:v>
                </c:pt>
                <c:pt idx="10">
                  <c:v>478.99000000000029</c:v>
                </c:pt>
                <c:pt idx="11">
                  <c:v>484.47300000000052</c:v>
                </c:pt>
                <c:pt idx="12">
                  <c:v>485.35999999999967</c:v>
                </c:pt>
                <c:pt idx="13">
                  <c:v>487.73700000000014</c:v>
                </c:pt>
                <c:pt idx="14">
                  <c:v>491.25399999999996</c:v>
                </c:pt>
                <c:pt idx="15">
                  <c:v>493.92599999999976</c:v>
                </c:pt>
                <c:pt idx="16">
                  <c:v>496.69200000000023</c:v>
                </c:pt>
                <c:pt idx="17">
                  <c:v>499.45599999999922</c:v>
                </c:pt>
                <c:pt idx="18">
                  <c:v>502.20200000000057</c:v>
                </c:pt>
                <c:pt idx="19">
                  <c:v>504.98200000000014</c:v>
                </c:pt>
                <c:pt idx="20">
                  <c:v>507.80700000000064</c:v>
                </c:pt>
                <c:pt idx="21">
                  <c:v>510.56400000000059</c:v>
                </c:pt>
                <c:pt idx="22">
                  <c:v>513.34400000000016</c:v>
                </c:pt>
                <c:pt idx="23">
                  <c:v>516.11400000000015</c:v>
                </c:pt>
                <c:pt idx="24">
                  <c:v>518.8649999999999</c:v>
                </c:pt>
                <c:pt idx="25">
                  <c:v>521.60600000000022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350.50999999999988</c:v>
                </c:pt>
                <c:pt idx="1">
                  <c:v>340.07200000000012</c:v>
                </c:pt>
                <c:pt idx="2">
                  <c:v>329.3520000000002</c:v>
                </c:pt>
                <c:pt idx="3">
                  <c:v>333.85800000000029</c:v>
                </c:pt>
                <c:pt idx="4">
                  <c:v>351.62399999999997</c:v>
                </c:pt>
                <c:pt idx="5">
                  <c:v>347.97099999999989</c:v>
                </c:pt>
                <c:pt idx="6">
                  <c:v>350.59900000000016</c:v>
                </c:pt>
                <c:pt idx="7">
                  <c:v>357.7419999999999</c:v>
                </c:pt>
                <c:pt idx="8">
                  <c:v>359.21899999999994</c:v>
                </c:pt>
                <c:pt idx="9">
                  <c:v>367.89099999999985</c:v>
                </c:pt>
                <c:pt idx="10">
                  <c:v>377.58900000000006</c:v>
                </c:pt>
                <c:pt idx="11">
                  <c:v>382.97499999999957</c:v>
                </c:pt>
                <c:pt idx="12">
                  <c:v>387.11000000000047</c:v>
                </c:pt>
                <c:pt idx="13">
                  <c:v>390.39099999999974</c:v>
                </c:pt>
                <c:pt idx="14">
                  <c:v>394.17999999999984</c:v>
                </c:pt>
                <c:pt idx="15">
                  <c:v>397.14800000000002</c:v>
                </c:pt>
                <c:pt idx="16">
                  <c:v>399.53</c:v>
                </c:pt>
                <c:pt idx="17">
                  <c:v>401.86699999999973</c:v>
                </c:pt>
                <c:pt idx="18">
                  <c:v>404.1959999999998</c:v>
                </c:pt>
                <c:pt idx="19">
                  <c:v>406.55300000000011</c:v>
                </c:pt>
                <c:pt idx="20">
                  <c:v>409.00199999999973</c:v>
                </c:pt>
                <c:pt idx="21">
                  <c:v>411.44300000000027</c:v>
                </c:pt>
                <c:pt idx="22">
                  <c:v>413.88700000000017</c:v>
                </c:pt>
                <c:pt idx="23">
                  <c:v>416.35300000000001</c:v>
                </c:pt>
                <c:pt idx="24">
                  <c:v>418.83799999999985</c:v>
                </c:pt>
                <c:pt idx="25">
                  <c:v>421.34099999999989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25.347907166479693</c:v>
                </c:pt>
                <c:pt idx="1">
                  <c:v>25.381660275132855</c:v>
                </c:pt>
                <c:pt idx="2">
                  <c:v>26.349259753530497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32.513585570885361</c:v>
                </c:pt>
                <c:pt idx="1">
                  <c:v>32.197869787482929</c:v>
                </c:pt>
                <c:pt idx="2">
                  <c:v>32.619498180808506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26.838022115706821</c:v>
                </c:pt>
                <c:pt idx="1">
                  <c:v>27.766368992602359</c:v>
                </c:pt>
                <c:pt idx="2">
                  <c:v>28.145875519523322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5.642273343143108</c:v>
                </c:pt>
                <c:pt idx="1">
                  <c:v>5.8833928793495565</c:v>
                </c:pt>
                <c:pt idx="2">
                  <c:v>5.462702509346105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8.0569355614155231</c:v>
                </c:pt>
                <c:pt idx="1">
                  <c:v>7.0263402895180027</c:v>
                </c:pt>
                <c:pt idx="2">
                  <c:v>5.8528687443013387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1.6012762423694982</c:v>
                </c:pt>
                <c:pt idx="1">
                  <c:v>1.7443677759142837</c:v>
                </c:pt>
                <c:pt idx="2">
                  <c:v>1.5697952924902221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29.618000000000166</c:v>
                </c:pt>
                <c:pt idx="1">
                  <c:v>32.650000000000318</c:v>
                </c:pt>
                <c:pt idx="2">
                  <c:v>44.637999999999238</c:v>
                </c:pt>
                <c:pt idx="3">
                  <c:v>10.067999999999742</c:v>
                </c:pt>
                <c:pt idx="4">
                  <c:v>-6.0769999999999271</c:v>
                </c:pt>
                <c:pt idx="5">
                  <c:v>3.9680000000000462</c:v>
                </c:pt>
                <c:pt idx="7">
                  <c:v>114.86499999999978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43.751999999999839</c:v>
                </c:pt>
                <c:pt idx="1">
                  <c:v>42.615999999999929</c:v>
                </c:pt>
                <c:pt idx="2">
                  <c:v>37.005000000000791</c:v>
                </c:pt>
                <c:pt idx="3">
                  <c:v>-0.17199999999967019</c:v>
                </c:pt>
                <c:pt idx="4">
                  <c:v>-10.936000000000192</c:v>
                </c:pt>
                <c:pt idx="5">
                  <c:v>-0.84800000000003806</c:v>
                </c:pt>
                <c:pt idx="7">
                  <c:v>111.41700000000066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0.48264683667567088</c:v>
                </c:pt>
                <c:pt idx="2">
                  <c:v>9.9438781708971469E-2</c:v>
                </c:pt>
                <c:pt idx="3">
                  <c:v>-1.6303274566589643</c:v>
                </c:pt>
                <c:pt idx="4">
                  <c:v>-0.1105808856348367</c:v>
                </c:pt>
                <c:pt idx="6">
                  <c:v>0.53088983113178667</c:v>
                </c:pt>
                <c:pt idx="7">
                  <c:v>0.65923472214213241</c:v>
                </c:pt>
                <c:pt idx="8">
                  <c:v>0.57029770421606063</c:v>
                </c:pt>
                <c:pt idx="10">
                  <c:v>2.844070933454157</c:v>
                </c:pt>
                <c:pt idx="11">
                  <c:v>-0.69553132695859832</c:v>
                </c:pt>
                <c:pt idx="12">
                  <c:v>0.28168360894711419</c:v>
                </c:pt>
                <c:pt idx="14">
                  <c:v>-0.98248678800403333</c:v>
                </c:pt>
                <c:pt idx="15">
                  <c:v>6.3010028150811692E-2</c:v>
                </c:pt>
                <c:pt idx="16">
                  <c:v>1.3546505702806133</c:v>
                </c:pt>
                <c:pt idx="17">
                  <c:v>1.0879373934061354</c:v>
                </c:pt>
                <c:pt idx="19">
                  <c:v>-0.12057942993116688</c:v>
                </c:pt>
                <c:pt idx="20">
                  <c:v>-0.4035897247835929</c:v>
                </c:pt>
                <c:pt idx="21">
                  <c:v>-0.8187635628317369</c:v>
                </c:pt>
                <c:pt idx="22">
                  <c:v>0.83058484155784651</c:v>
                </c:pt>
                <c:pt idx="23">
                  <c:v>-0.37171894411985873</c:v>
                </c:pt>
                <c:pt idx="25">
                  <c:v>-1.6485433550595396</c:v>
                </c:pt>
                <c:pt idx="26">
                  <c:v>-0.53084546343296068</c:v>
                </c:pt>
                <c:pt idx="27">
                  <c:v>-0.69632039788389832</c:v>
                </c:pt>
                <c:pt idx="29">
                  <c:v>5.5307733701082107E-2</c:v>
                </c:pt>
                <c:pt idx="30">
                  <c:v>0.47109262281654907</c:v>
                </c:pt>
                <c:pt idx="31">
                  <c:v>1.6952568248874922</c:v>
                </c:pt>
                <c:pt idx="32">
                  <c:v>0.9607305755456208</c:v>
                </c:pt>
                <c:pt idx="33">
                  <c:v>-0.4044914690511936</c:v>
                </c:pt>
                <c:pt idx="34">
                  <c:v>0.32093142469880043</c:v>
                </c:pt>
                <c:pt idx="36">
                  <c:v>1.5696625850258883</c:v>
                </c:pt>
                <c:pt idx="37">
                  <c:v>1.2037256497606119</c:v>
                </c:pt>
                <c:pt idx="38">
                  <c:v>1.238366821713921</c:v>
                </c:pt>
                <c:pt idx="39">
                  <c:v>1.0576560864195006</c:v>
                </c:pt>
                <c:pt idx="40">
                  <c:v>1.2777590473585398</c:v>
                </c:pt>
                <c:pt idx="42">
                  <c:v>2.5205466839031354</c:v>
                </c:pt>
                <c:pt idx="43">
                  <c:v>0.20790815891060799</c:v>
                </c:pt>
                <c:pt idx="44">
                  <c:v>1.0482382115773792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1.6201128167602663</c:v>
                </c:pt>
                <c:pt idx="2">
                  <c:v>-0.85080357185846056</c:v>
                </c:pt>
                <c:pt idx="3">
                  <c:v>-3.9853118488578421</c:v>
                </c:pt>
                <c:pt idx="4">
                  <c:v>-1.3100869432614348</c:v>
                </c:pt>
                <c:pt idx="6">
                  <c:v>1.9007341245431908</c:v>
                </c:pt>
                <c:pt idx="7">
                  <c:v>-3.497982652327547</c:v>
                </c:pt>
                <c:pt idx="8">
                  <c:v>5.94990339068735E-2</c:v>
                </c:pt>
                <c:pt idx="10">
                  <c:v>3.1571615121798624</c:v>
                </c:pt>
                <c:pt idx="11">
                  <c:v>0.2741429762833647</c:v>
                </c:pt>
                <c:pt idx="12">
                  <c:v>0.89217988549257221</c:v>
                </c:pt>
                <c:pt idx="14">
                  <c:v>2.7123723721752535</c:v>
                </c:pt>
                <c:pt idx="15">
                  <c:v>-0.92665927548641891</c:v>
                </c:pt>
                <c:pt idx="16">
                  <c:v>0.86580593405343187</c:v>
                </c:pt>
                <c:pt idx="17">
                  <c:v>0.50287133158184449</c:v>
                </c:pt>
                <c:pt idx="19">
                  <c:v>-2.2685059043522471</c:v>
                </c:pt>
                <c:pt idx="20">
                  <c:v>-1.8274348252484307</c:v>
                </c:pt>
                <c:pt idx="21">
                  <c:v>-1.4562173008321522</c:v>
                </c:pt>
                <c:pt idx="22">
                  <c:v>0.60547653952907066</c:v>
                </c:pt>
                <c:pt idx="23">
                  <c:v>-1.5549093698824512</c:v>
                </c:pt>
                <c:pt idx="25">
                  <c:v>-1.1643603997616214</c:v>
                </c:pt>
                <c:pt idx="26">
                  <c:v>1.8479863944802277</c:v>
                </c:pt>
                <c:pt idx="27">
                  <c:v>1.3339396087231004</c:v>
                </c:pt>
                <c:pt idx="29">
                  <c:v>2.9267683593291238</c:v>
                </c:pt>
                <c:pt idx="30">
                  <c:v>3.3418364277887136</c:v>
                </c:pt>
                <c:pt idx="31">
                  <c:v>2.2961693265204364</c:v>
                </c:pt>
                <c:pt idx="32">
                  <c:v>3.6490352257125824</c:v>
                </c:pt>
                <c:pt idx="33">
                  <c:v>5.6594715128338136</c:v>
                </c:pt>
                <c:pt idx="34">
                  <c:v>3.4981863681154746</c:v>
                </c:pt>
                <c:pt idx="36">
                  <c:v>5.8341906410264155</c:v>
                </c:pt>
                <c:pt idx="37">
                  <c:v>3.6707465898206282</c:v>
                </c:pt>
                <c:pt idx="38">
                  <c:v>3.424601232125557</c:v>
                </c:pt>
                <c:pt idx="39">
                  <c:v>3.8115092536596062</c:v>
                </c:pt>
                <c:pt idx="40">
                  <c:v>4.2439380430749685</c:v>
                </c:pt>
                <c:pt idx="42">
                  <c:v>2.4562839657144231</c:v>
                </c:pt>
                <c:pt idx="43">
                  <c:v>4.4625691352840891</c:v>
                </c:pt>
                <c:pt idx="44">
                  <c:v>3.7805277513620394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18.39914427969741</c:v>
                </c:pt>
                <c:pt idx="1">
                  <c:v>5.2084593370980343</c:v>
                </c:pt>
                <c:pt idx="2">
                  <c:v>14.589444468344254</c:v>
                </c:pt>
                <c:pt idx="3">
                  <c:v>9.7992580477014499</c:v>
                </c:pt>
                <c:pt idx="4">
                  <c:v>13.377696255798668</c:v>
                </c:pt>
                <c:pt idx="5">
                  <c:v>22.376873796563146</c:v>
                </c:pt>
                <c:pt idx="6">
                  <c:v>7.7637197454115601</c:v>
                </c:pt>
                <c:pt idx="7">
                  <c:v>4.8247648670556202</c:v>
                </c:pt>
                <c:pt idx="8">
                  <c:v>1.5313335600311593</c:v>
                </c:pt>
                <c:pt idx="9">
                  <c:v>3.0038736283057226</c:v>
                </c:pt>
                <c:pt idx="10">
                  <c:v>11.35239100048085</c:v>
                </c:pt>
                <c:pt idx="11">
                  <c:v>14.274390257816151</c:v>
                </c:pt>
                <c:pt idx="12">
                  <c:v>-1.8490930458906121</c:v>
                </c:pt>
                <c:pt idx="13">
                  <c:v>0.34256902424940527</c:v>
                </c:pt>
                <c:pt idx="14">
                  <c:v>-3.5236198225433668</c:v>
                </c:pt>
                <c:pt idx="15">
                  <c:v>-3.6196373729717877</c:v>
                </c:pt>
                <c:pt idx="16">
                  <c:v>-2.9323435733085859</c:v>
                </c:pt>
                <c:pt idx="17">
                  <c:v>4.7390270021432599</c:v>
                </c:pt>
                <c:pt idx="18">
                  <c:v>-1.3871288889296807</c:v>
                </c:pt>
                <c:pt idx="19">
                  <c:v>0.1887527724688447</c:v>
                </c:pt>
                <c:pt idx="20">
                  <c:v>1.5338064259049986</c:v>
                </c:pt>
                <c:pt idx="21">
                  <c:v>4.8223483700598564</c:v>
                </c:pt>
                <c:pt idx="22">
                  <c:v>-5.6379136024223406</c:v>
                </c:pt>
                <c:pt idx="23">
                  <c:v>5.9194816515946513</c:v>
                </c:pt>
                <c:pt idx="24">
                  <c:v>-4.5631339374194582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23.607603616795444</c:v>
                </c:pt>
                <c:pt idx="1">
                  <c:v>60.143272568407497</c:v>
                </c:pt>
                <c:pt idx="2">
                  <c:v>28.476082801284917</c:v>
                </c:pt>
                <c:pt idx="3">
                  <c:v>12.425297211925539</c:v>
                </c:pt>
                <c:pt idx="4">
                  <c:v>-9.7330317445743333</c:v>
                </c:pt>
                <c:pt idx="5">
                  <c:v>3.5406508856824246</c:v>
                </c:pt>
                <c:pt idx="6">
                  <c:v>6.3561547959648408</c:v>
                </c:pt>
                <c:pt idx="7">
                  <c:v>0.28156804917232137</c:v>
                </c:pt>
                <c:pt idx="8">
                  <c:v>-10.232598184658798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23.603281492663768</c:v>
                </c:pt>
                <c:pt idx="1">
                  <c:v>67.242291977923969</c:v>
                </c:pt>
                <c:pt idx="2">
                  <c:v>8.8764275259321721</c:v>
                </c:pt>
                <c:pt idx="3">
                  <c:v>-19.286116979493158</c:v>
                </c:pt>
                <c:pt idx="4">
                  <c:v>-6.4876770434816251</c:v>
                </c:pt>
                <c:pt idx="5">
                  <c:v>25.191017461647277</c:v>
                </c:pt>
                <c:pt idx="6">
                  <c:v>6.3058917370286736</c:v>
                </c:pt>
                <c:pt idx="7">
                  <c:v>8.4428754349341801</c:v>
                </c:pt>
                <c:pt idx="8">
                  <c:v>-2.470991607155554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63.355452161195799</c:v>
                </c:pt>
                <c:pt idx="1">
                  <c:v>69.062620168789365</c:v>
                </c:pt>
                <c:pt idx="2">
                  <c:v>69.353090008427515</c:v>
                </c:pt>
                <c:pt idx="3">
                  <c:v>72.496109896390465</c:v>
                </c:pt>
                <c:pt idx="4">
                  <c:v>69.789216137223335</c:v>
                </c:pt>
                <c:pt idx="5">
                  <c:v>75.42126310120149</c:v>
                </c:pt>
                <c:pt idx="6">
                  <c:v>80.097035871067021</c:v>
                </c:pt>
                <c:pt idx="7">
                  <c:v>84.277898894704563</c:v>
                </c:pt>
                <c:pt idx="8">
                  <c:v>88.195508990760842</c:v>
                </c:pt>
                <c:pt idx="9">
                  <c:v>92.526541798683269</c:v>
                </c:pt>
                <c:pt idx="10">
                  <c:v>93.820407380898899</c:v>
                </c:pt>
                <c:pt idx="11">
                  <c:v>84.414654060481624</c:v>
                </c:pt>
                <c:pt idx="12">
                  <c:v>85.108903056671309</c:v>
                </c:pt>
                <c:pt idx="13">
                  <c:v>85.93288575488684</c:v>
                </c:pt>
                <c:pt idx="14">
                  <c:v>86.919594491320282</c:v>
                </c:pt>
                <c:pt idx="15">
                  <c:v>87.792913681975321</c:v>
                </c:pt>
                <c:pt idx="16">
                  <c:v>88.645959713571187</c:v>
                </c:pt>
                <c:pt idx="17">
                  <c:v>89.484947323837119</c:v>
                </c:pt>
                <c:pt idx="18">
                  <c:v>90.344348063080432</c:v>
                </c:pt>
                <c:pt idx="19">
                  <c:v>91.221291540587544</c:v>
                </c:pt>
                <c:pt idx="20">
                  <c:v>92.121423554498946</c:v>
                </c:pt>
                <c:pt idx="21">
                  <c:v>93.013988148382452</c:v>
                </c:pt>
                <c:pt idx="22">
                  <c:v>93.920724404294717</c:v>
                </c:pt>
                <c:pt idx="23">
                  <c:v>94.892344793832777</c:v>
                </c:pt>
                <c:pt idx="24">
                  <c:v>95.832522352003082</c:v>
                </c:pt>
                <c:pt idx="25">
                  <c:v>96.789280004489697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32.865363588778294</c:v>
                </c:pt>
                <c:pt idx="1">
                  <c:v>35.720033347005348</c:v>
                </c:pt>
                <c:pt idx="2">
                  <c:v>37.597163775140586</c:v>
                </c:pt>
                <c:pt idx="3">
                  <c:v>37.960852715977488</c:v>
                </c:pt>
                <c:pt idx="4">
                  <c:v>40.146351524878241</c:v>
                </c:pt>
                <c:pt idx="5">
                  <c:v>40.376419381355568</c:v>
                </c:pt>
                <c:pt idx="6">
                  <c:v>38.121562343810815</c:v>
                </c:pt>
                <c:pt idx="7">
                  <c:v>41.226004867471175</c:v>
                </c:pt>
                <c:pt idx="8">
                  <c:v>41.94664305206426</c:v>
                </c:pt>
                <c:pt idx="9">
                  <c:v>43.733176374118372</c:v>
                </c:pt>
                <c:pt idx="10">
                  <c:v>45.584878718453602</c:v>
                </c:pt>
                <c:pt idx="11">
                  <c:v>52.519214532044636</c:v>
                </c:pt>
                <c:pt idx="12">
                  <c:v>53.23198585745984</c:v>
                </c:pt>
                <c:pt idx="13">
                  <c:v>54.158626202405934</c:v>
                </c:pt>
                <c:pt idx="14">
                  <c:v>55.195742661484331</c:v>
                </c:pt>
                <c:pt idx="15">
                  <c:v>56.119106984438773</c:v>
                </c:pt>
                <c:pt idx="16">
                  <c:v>57.027685630827108</c:v>
                </c:pt>
                <c:pt idx="17">
                  <c:v>57.972486597211756</c:v>
                </c:pt>
                <c:pt idx="18">
                  <c:v>58.928414797337588</c:v>
                </c:pt>
                <c:pt idx="19">
                  <c:v>59.892185510794612</c:v>
                </c:pt>
                <c:pt idx="20">
                  <c:v>60.894705129267848</c:v>
                </c:pt>
                <c:pt idx="21">
                  <c:v>61.883745372802139</c:v>
                </c:pt>
                <c:pt idx="22">
                  <c:v>62.873609259564631</c:v>
                </c:pt>
                <c:pt idx="23">
                  <c:v>63.91469843713439</c:v>
                </c:pt>
                <c:pt idx="24">
                  <c:v>65.046995249710065</c:v>
                </c:pt>
                <c:pt idx="25">
                  <c:v>66.21928758752658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63.576521360425787</c:v>
                </c:pt>
                <c:pt idx="1">
                  <c:v>62.305023990966163</c:v>
                </c:pt>
                <c:pt idx="2">
                  <c:v>61.605985799451219</c:v>
                </c:pt>
                <c:pt idx="3">
                  <c:v>63.659506545866755</c:v>
                </c:pt>
                <c:pt idx="4">
                  <c:v>67.877453887738881</c:v>
                </c:pt>
                <c:pt idx="5">
                  <c:v>70.937071660150181</c:v>
                </c:pt>
                <c:pt idx="6">
                  <c:v>72.674811692774028</c:v>
                </c:pt>
                <c:pt idx="7">
                  <c:v>74.188696849773464</c:v>
                </c:pt>
                <c:pt idx="8">
                  <c:v>80.886527182342149</c:v>
                </c:pt>
                <c:pt idx="9">
                  <c:v>83.689870995078579</c:v>
                </c:pt>
                <c:pt idx="10">
                  <c:v>85.526516128494436</c:v>
                </c:pt>
                <c:pt idx="11">
                  <c:v>86.506529080961627</c:v>
                </c:pt>
                <c:pt idx="12">
                  <c:v>87.341884810356021</c:v>
                </c:pt>
                <c:pt idx="13">
                  <c:v>88.295314754585348</c:v>
                </c:pt>
                <c:pt idx="14">
                  <c:v>89.387326173148125</c:v>
                </c:pt>
                <c:pt idx="15">
                  <c:v>90.348196704527808</c:v>
                </c:pt>
                <c:pt idx="16">
                  <c:v>91.248520022483177</c:v>
                </c:pt>
                <c:pt idx="17">
                  <c:v>92.180228134033754</c:v>
                </c:pt>
                <c:pt idx="18">
                  <c:v>93.144086006899045</c:v>
                </c:pt>
                <c:pt idx="19">
                  <c:v>94.133801848009398</c:v>
                </c:pt>
                <c:pt idx="20">
                  <c:v>95.121897725269989</c:v>
                </c:pt>
                <c:pt idx="21">
                  <c:v>96.1046930119047</c:v>
                </c:pt>
                <c:pt idx="22">
                  <c:v>97.081973439952534</c:v>
                </c:pt>
                <c:pt idx="23">
                  <c:v>98.094084795484321</c:v>
                </c:pt>
                <c:pt idx="24">
                  <c:v>99.090229548735095</c:v>
                </c:pt>
                <c:pt idx="25">
                  <c:v>100.1472660128631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49.041121135604222</c:v>
                </c:pt>
                <c:pt idx="1">
                  <c:v>50.455281324543535</c:v>
                </c:pt>
                <c:pt idx="2">
                  <c:v>50.270646822247762</c:v>
                </c:pt>
                <c:pt idx="3">
                  <c:v>49.666476800212934</c:v>
                </c:pt>
                <c:pt idx="4">
                  <c:v>52.877312044620773</c:v>
                </c:pt>
                <c:pt idx="5">
                  <c:v>53.4408267003136</c:v>
                </c:pt>
                <c:pt idx="6">
                  <c:v>55.184772281592579</c:v>
                </c:pt>
                <c:pt idx="7">
                  <c:v>57.506293184582404</c:v>
                </c:pt>
                <c:pt idx="8">
                  <c:v>59.282951568229741</c:v>
                </c:pt>
                <c:pt idx="9">
                  <c:v>61.817833682458286</c:v>
                </c:pt>
                <c:pt idx="10">
                  <c:v>63.24008474801505</c:v>
                </c:pt>
                <c:pt idx="11">
                  <c:v>65.54480480103021</c:v>
                </c:pt>
                <c:pt idx="12">
                  <c:v>66.219201584546127</c:v>
                </c:pt>
                <c:pt idx="13">
                  <c:v>66.974051513811233</c:v>
                </c:pt>
                <c:pt idx="14">
                  <c:v>67.846848746759321</c:v>
                </c:pt>
                <c:pt idx="15">
                  <c:v>68.547159685302162</c:v>
                </c:pt>
                <c:pt idx="16">
                  <c:v>69.238479053838418</c:v>
                </c:pt>
                <c:pt idx="17">
                  <c:v>69.946835008053498</c:v>
                </c:pt>
                <c:pt idx="18">
                  <c:v>70.715462097531983</c:v>
                </c:pt>
                <c:pt idx="19">
                  <c:v>71.443469053131963</c:v>
                </c:pt>
                <c:pt idx="20">
                  <c:v>72.199142583980702</c:v>
                </c:pt>
                <c:pt idx="21">
                  <c:v>72.941250873424522</c:v>
                </c:pt>
                <c:pt idx="22">
                  <c:v>73.681649321936902</c:v>
                </c:pt>
                <c:pt idx="23">
                  <c:v>74.442221014191304</c:v>
                </c:pt>
                <c:pt idx="24">
                  <c:v>75.202423487560182</c:v>
                </c:pt>
                <c:pt idx="25">
                  <c:v>76.06229073996802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68.23480457883565</c:v>
                </c:pt>
                <c:pt idx="1">
                  <c:v>66.817629510094804</c:v>
                </c:pt>
                <c:pt idx="2">
                  <c:v>65.063935659324443</c:v>
                </c:pt>
                <c:pt idx="3">
                  <c:v>66.284315095325809</c:v>
                </c:pt>
                <c:pt idx="4">
                  <c:v>71.031429277204467</c:v>
                </c:pt>
                <c:pt idx="5">
                  <c:v>67.729867418666927</c:v>
                </c:pt>
                <c:pt idx="6">
                  <c:v>71.588783301354866</c:v>
                </c:pt>
                <c:pt idx="7">
                  <c:v>71.834119310905976</c:v>
                </c:pt>
                <c:pt idx="8">
                  <c:v>73.443375735518998</c:v>
                </c:pt>
                <c:pt idx="9">
                  <c:v>76.97493345664688</c:v>
                </c:pt>
                <c:pt idx="10">
                  <c:v>81.107563674465595</c:v>
                </c:pt>
                <c:pt idx="11">
                  <c:v>82.49795234119297</c:v>
                </c:pt>
                <c:pt idx="12">
                  <c:v>83.981383290041776</c:v>
                </c:pt>
                <c:pt idx="13">
                  <c:v>85.209440175153901</c:v>
                </c:pt>
                <c:pt idx="14">
                  <c:v>86.44762916610442</c:v>
                </c:pt>
                <c:pt idx="15">
                  <c:v>87.445818153690254</c:v>
                </c:pt>
                <c:pt idx="16">
                  <c:v>88.392068032490343</c:v>
                </c:pt>
                <c:pt idx="17">
                  <c:v>89.338486326656664</c:v>
                </c:pt>
                <c:pt idx="18">
                  <c:v>90.303912721504375</c:v>
                </c:pt>
                <c:pt idx="19">
                  <c:v>91.24049242308547</c:v>
                </c:pt>
                <c:pt idx="20">
                  <c:v>92.208016399526485</c:v>
                </c:pt>
                <c:pt idx="21">
                  <c:v>93.176612712558551</c:v>
                </c:pt>
                <c:pt idx="22">
                  <c:v>94.152306090557119</c:v>
                </c:pt>
                <c:pt idx="23">
                  <c:v>95.128577475653628</c:v>
                </c:pt>
                <c:pt idx="24">
                  <c:v>96.064806075483631</c:v>
                </c:pt>
                <c:pt idx="25">
                  <c:v>97.052977961199105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70.021907736750549</c:v>
                </c:pt>
                <c:pt idx="1">
                  <c:v>64.790848662758876</c:v>
                </c:pt>
                <c:pt idx="2">
                  <c:v>63.528826148529191</c:v>
                </c:pt>
                <c:pt idx="3">
                  <c:v>68.438837940201964</c:v>
                </c:pt>
                <c:pt idx="4">
                  <c:v>69.700176925796583</c:v>
                </c:pt>
                <c:pt idx="5">
                  <c:v>68.265519414074504</c:v>
                </c:pt>
                <c:pt idx="6">
                  <c:v>73.798632465888275</c:v>
                </c:pt>
                <c:pt idx="7">
                  <c:v>75.176889741200611</c:v>
                </c:pt>
                <c:pt idx="8">
                  <c:v>79.001665492925042</c:v>
                </c:pt>
                <c:pt idx="9">
                  <c:v>83.053113967102632</c:v>
                </c:pt>
                <c:pt idx="10">
                  <c:v>90.64239321063765</c:v>
                </c:pt>
                <c:pt idx="11">
                  <c:v>96.710132297053534</c:v>
                </c:pt>
                <c:pt idx="12">
                  <c:v>97.701969231411951</c:v>
                </c:pt>
                <c:pt idx="13">
                  <c:v>98.956058955613358</c:v>
                </c:pt>
                <c:pt idx="14">
                  <c:v>100.37980629004018</c:v>
                </c:pt>
                <c:pt idx="15">
                  <c:v>101.63496477955611</c:v>
                </c:pt>
                <c:pt idx="16">
                  <c:v>102.87445804105495</c:v>
                </c:pt>
                <c:pt idx="17">
                  <c:v>104.12952104446711</c:v>
                </c:pt>
                <c:pt idx="18">
                  <c:v>105.40212401473072</c:v>
                </c:pt>
                <c:pt idx="19">
                  <c:v>106.69828371085731</c:v>
                </c:pt>
                <c:pt idx="20">
                  <c:v>107.99679457672207</c:v>
                </c:pt>
                <c:pt idx="21">
                  <c:v>109.29363402108278</c:v>
                </c:pt>
                <c:pt idx="22">
                  <c:v>110.58160642275031</c:v>
                </c:pt>
                <c:pt idx="23">
                  <c:v>111.893799139279</c:v>
                </c:pt>
                <c:pt idx="24">
                  <c:v>113.18178211349993</c:v>
                </c:pt>
                <c:pt idx="25">
                  <c:v>114.49631502550643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24.418258725064565</c:v>
                </c:pt>
                <c:pt idx="1">
                  <c:v>24.385888895698788</c:v>
                </c:pt>
                <c:pt idx="2">
                  <c:v>24.639065037959554</c:v>
                </c:pt>
                <c:pt idx="3">
                  <c:v>25.90691750244056</c:v>
                </c:pt>
                <c:pt idx="4">
                  <c:v>24.426938070871444</c:v>
                </c:pt>
                <c:pt idx="5">
                  <c:v>24.501449293016595</c:v>
                </c:pt>
                <c:pt idx="6">
                  <c:v>25.684463354580593</c:v>
                </c:pt>
                <c:pt idx="7">
                  <c:v>29.515888932232233</c:v>
                </c:pt>
                <c:pt idx="8">
                  <c:v>30.672905985637534</c:v>
                </c:pt>
                <c:pt idx="9">
                  <c:v>30.1310443447761</c:v>
                </c:pt>
                <c:pt idx="10">
                  <c:v>32.265169038428155</c:v>
                </c:pt>
                <c:pt idx="11">
                  <c:v>27.577907546736977</c:v>
                </c:pt>
                <c:pt idx="12">
                  <c:v>27.768111801797467</c:v>
                </c:pt>
                <c:pt idx="13">
                  <c:v>27.98050526203814</c:v>
                </c:pt>
                <c:pt idx="14">
                  <c:v>28.216781591988891</c:v>
                </c:pt>
                <c:pt idx="15">
                  <c:v>28.423285996635009</c:v>
                </c:pt>
                <c:pt idx="16">
                  <c:v>28.608187090211072</c:v>
                </c:pt>
                <c:pt idx="17">
                  <c:v>28.76844461878455</c:v>
                </c:pt>
                <c:pt idx="18">
                  <c:v>28.941213514737473</c:v>
                </c:pt>
                <c:pt idx="19">
                  <c:v>29.150420643408321</c:v>
                </c:pt>
                <c:pt idx="20">
                  <c:v>29.358525611945332</c:v>
                </c:pt>
                <c:pt idx="21">
                  <c:v>29.560464238842375</c:v>
                </c:pt>
                <c:pt idx="22">
                  <c:v>29.750848508493299</c:v>
                </c:pt>
                <c:pt idx="23">
                  <c:v>29.954263928460378</c:v>
                </c:pt>
                <c:pt idx="24">
                  <c:v>30.155031972534356</c:v>
                </c:pt>
                <c:pt idx="25">
                  <c:v>30.361990941535758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19.074672862682313</c:v>
                </c:pt>
                <c:pt idx="1">
                  <c:v>24.002599950085465</c:v>
                </c:pt>
                <c:pt idx="2">
                  <c:v>23.39852158839685</c:v>
                </c:pt>
                <c:pt idx="3">
                  <c:v>22.761558177999337</c:v>
                </c:pt>
                <c:pt idx="4">
                  <c:v>24.047038508267072</c:v>
                </c:pt>
                <c:pt idx="5">
                  <c:v>24.583281579572748</c:v>
                </c:pt>
                <c:pt idx="6">
                  <c:v>25.252841966334032</c:v>
                </c:pt>
                <c:pt idx="7">
                  <c:v>25.261543083392773</c:v>
                </c:pt>
                <c:pt idx="8">
                  <c:v>28.028842397037103</c:v>
                </c:pt>
                <c:pt idx="9">
                  <c:v>28.084633772336666</c:v>
                </c:pt>
                <c:pt idx="10">
                  <c:v>29.408046446628369</c:v>
                </c:pt>
                <c:pt idx="11">
                  <c:v>28.740556687016241</c:v>
                </c:pt>
                <c:pt idx="12">
                  <c:v>29.105168963790717</c:v>
                </c:pt>
                <c:pt idx="13">
                  <c:v>29.494406936358065</c:v>
                </c:pt>
                <c:pt idx="14">
                  <c:v>29.935270940002233</c:v>
                </c:pt>
                <c:pt idx="15">
                  <c:v>30.307303675753577</c:v>
                </c:pt>
                <c:pt idx="16">
                  <c:v>30.668391228940255</c:v>
                </c:pt>
                <c:pt idx="17">
                  <c:v>31.034877975097675</c:v>
                </c:pt>
                <c:pt idx="18">
                  <c:v>31.379468488720306</c:v>
                </c:pt>
                <c:pt idx="19">
                  <c:v>31.75001631850601</c:v>
                </c:pt>
                <c:pt idx="20">
                  <c:v>32.121524565349539</c:v>
                </c:pt>
                <c:pt idx="21">
                  <c:v>32.527851344397334</c:v>
                </c:pt>
                <c:pt idx="22">
                  <c:v>32.909991587394565</c:v>
                </c:pt>
                <c:pt idx="23">
                  <c:v>33.264308687527851</c:v>
                </c:pt>
                <c:pt idx="24">
                  <c:v>33.613672223588097</c:v>
                </c:pt>
                <c:pt idx="25">
                  <c:v>33.943251666791191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13.117043479177067</c:v>
                </c:pt>
                <c:pt idx="1">
                  <c:v>14.468769241605868</c:v>
                </c:pt>
                <c:pt idx="2">
                  <c:v>13.737910046203204</c:v>
                </c:pt>
                <c:pt idx="3">
                  <c:v>12.850956654401307</c:v>
                </c:pt>
                <c:pt idx="4">
                  <c:v>12.772740987141839</c:v>
                </c:pt>
                <c:pt idx="5">
                  <c:v>12.739528070086291</c:v>
                </c:pt>
                <c:pt idx="6">
                  <c:v>14.004523245343707</c:v>
                </c:pt>
                <c:pt idx="7">
                  <c:v>13.846645413322417</c:v>
                </c:pt>
                <c:pt idx="8">
                  <c:v>13.864885663299141</c:v>
                </c:pt>
                <c:pt idx="9">
                  <c:v>13.922837175696385</c:v>
                </c:pt>
                <c:pt idx="10">
                  <c:v>14.27086163011745</c:v>
                </c:pt>
                <c:pt idx="11">
                  <c:v>15.698600076049669</c:v>
                </c:pt>
                <c:pt idx="12">
                  <c:v>15.784229517831294</c:v>
                </c:pt>
                <c:pt idx="13">
                  <c:v>15.965641891982511</c:v>
                </c:pt>
                <c:pt idx="14">
                  <c:v>16.162471428231115</c:v>
                </c:pt>
                <c:pt idx="15">
                  <c:v>16.393088514543464</c:v>
                </c:pt>
                <c:pt idx="16">
                  <c:v>16.599566505621123</c:v>
                </c:pt>
                <c:pt idx="17">
                  <c:v>16.797280847049613</c:v>
                </c:pt>
                <c:pt idx="18">
                  <c:v>16.97218736852113</c:v>
                </c:pt>
                <c:pt idx="19">
                  <c:v>17.184718480981644</c:v>
                </c:pt>
                <c:pt idx="20">
                  <c:v>17.365872741415799</c:v>
                </c:pt>
                <c:pt idx="21">
                  <c:v>17.551759208580982</c:v>
                </c:pt>
                <c:pt idx="22">
                  <c:v>17.746414185880862</c:v>
                </c:pt>
                <c:pt idx="23">
                  <c:v>17.975152875510755</c:v>
                </c:pt>
                <c:pt idx="24">
                  <c:v>18.142289892785488</c:v>
                </c:pt>
                <c:pt idx="25">
                  <c:v>18.363719770027839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15.301347762055141</c:v>
                </c:pt>
                <c:pt idx="1">
                  <c:v>13.446787365509078</c:v>
                </c:pt>
                <c:pt idx="2">
                  <c:v>14.966730407541091</c:v>
                </c:pt>
                <c:pt idx="3">
                  <c:v>16.47944652420011</c:v>
                </c:pt>
                <c:pt idx="4">
                  <c:v>18.586287310749441</c:v>
                </c:pt>
                <c:pt idx="5">
                  <c:v>16.815312283337601</c:v>
                </c:pt>
                <c:pt idx="6">
                  <c:v>18.747503916635445</c:v>
                </c:pt>
                <c:pt idx="7">
                  <c:v>19.377630889657972</c:v>
                </c:pt>
                <c:pt idx="8">
                  <c:v>21.887448356572627</c:v>
                </c:pt>
                <c:pt idx="9">
                  <c:v>20.721602450902228</c:v>
                </c:pt>
                <c:pt idx="10">
                  <c:v>19.819185911643324</c:v>
                </c:pt>
                <c:pt idx="11">
                  <c:v>18.435878490250399</c:v>
                </c:pt>
                <c:pt idx="12">
                  <c:v>18.314903430917969</c:v>
                </c:pt>
                <c:pt idx="13">
                  <c:v>18.416929531039862</c:v>
                </c:pt>
                <c:pt idx="14">
                  <c:v>18.657646927039202</c:v>
                </c:pt>
                <c:pt idx="15">
                  <c:v>18.883591006747576</c:v>
                </c:pt>
                <c:pt idx="16">
                  <c:v>19.081969075562363</c:v>
                </c:pt>
                <c:pt idx="17">
                  <c:v>19.28049895593119</c:v>
                </c:pt>
                <c:pt idx="18">
                  <c:v>19.492247548042574</c:v>
                </c:pt>
                <c:pt idx="19">
                  <c:v>19.709295764876199</c:v>
                </c:pt>
                <c:pt idx="20">
                  <c:v>19.932354814693316</c:v>
                </c:pt>
                <c:pt idx="21">
                  <c:v>20.159124466438946</c:v>
                </c:pt>
                <c:pt idx="22">
                  <c:v>20.38182535167082</c:v>
                </c:pt>
                <c:pt idx="23">
                  <c:v>20.643613083770362</c:v>
                </c:pt>
                <c:pt idx="24">
                  <c:v>20.928535749885508</c:v>
                </c:pt>
                <c:pt idx="25">
                  <c:v>21.26682660159474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72.913494225047558</c:v>
                </c:pt>
                <c:pt idx="1">
                  <c:v>67.511229445079323</c:v>
                </c:pt>
                <c:pt idx="2">
                  <c:v>69.022309623059073</c:v>
                </c:pt>
                <c:pt idx="3">
                  <c:v>70.901048739998728</c:v>
                </c:pt>
                <c:pt idx="4">
                  <c:v>72.904789054320432</c:v>
                </c:pt>
                <c:pt idx="5">
                  <c:v>73.166278151303914</c:v>
                </c:pt>
                <c:pt idx="6">
                  <c:v>76.063048299000684</c:v>
                </c:pt>
                <c:pt idx="7">
                  <c:v>79.319456764714332</c:v>
                </c:pt>
                <c:pt idx="8">
                  <c:v>79.561744293214772</c:v>
                </c:pt>
                <c:pt idx="9">
                  <c:v>82.908104132027461</c:v>
                </c:pt>
                <c:pt idx="10">
                  <c:v>84.518669151784763</c:v>
                </c:pt>
                <c:pt idx="11">
                  <c:v>79.541485640784771</c:v>
                </c:pt>
                <c:pt idx="12">
                  <c:v>79.841600041582709</c:v>
                </c:pt>
                <c:pt idx="13">
                  <c:v>80.259237187516234</c:v>
                </c:pt>
                <c:pt idx="14">
                  <c:v>80.802972054623936</c:v>
                </c:pt>
                <c:pt idx="15">
                  <c:v>81.205791879122614</c:v>
                </c:pt>
                <c:pt idx="16">
                  <c:v>81.576396461263897</c:v>
                </c:pt>
                <c:pt idx="17">
                  <c:v>81.940199653454144</c:v>
                </c:pt>
                <c:pt idx="18">
                  <c:v>82.30678961402856</c:v>
                </c:pt>
                <c:pt idx="19">
                  <c:v>82.684137810923289</c:v>
                </c:pt>
                <c:pt idx="20">
                  <c:v>83.073077863182391</c:v>
                </c:pt>
                <c:pt idx="21">
                  <c:v>83.450563031180522</c:v>
                </c:pt>
                <c:pt idx="22">
                  <c:v>83.841554803816578</c:v>
                </c:pt>
                <c:pt idx="23">
                  <c:v>84.287451705287751</c:v>
                </c:pt>
                <c:pt idx="24">
                  <c:v>84.728672327490557</c:v>
                </c:pt>
                <c:pt idx="25">
                  <c:v>85.222570724584713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133.92186607805149</c:v>
                </c:pt>
                <c:pt idx="1">
                  <c:v>136.43996311323181</c:v>
                </c:pt>
                <c:pt idx="2">
                  <c:v>140.79992234642654</c:v>
                </c:pt>
                <c:pt idx="3">
                  <c:v>139.79436918014056</c:v>
                </c:pt>
                <c:pt idx="4">
                  <c:v>144.96503277006332</c:v>
                </c:pt>
                <c:pt idx="5">
                  <c:v>148.88066153635501</c:v>
                </c:pt>
                <c:pt idx="6">
                  <c:v>148.14209599717341</c:v>
                </c:pt>
                <c:pt idx="7">
                  <c:v>158.04067528385974</c:v>
                </c:pt>
                <c:pt idx="8">
                  <c:v>154.17997469791882</c:v>
                </c:pt>
                <c:pt idx="9">
                  <c:v>156.95531445882742</c:v>
                </c:pt>
                <c:pt idx="10">
                  <c:v>163.15505179417116</c:v>
                </c:pt>
                <c:pt idx="11">
                  <c:v>152.98855528005083</c:v>
                </c:pt>
                <c:pt idx="12">
                  <c:v>153.13340426089752</c:v>
                </c:pt>
                <c:pt idx="13">
                  <c:v>153.21394104011779</c:v>
                </c:pt>
                <c:pt idx="14">
                  <c:v>153.55404715254559</c:v>
                </c:pt>
                <c:pt idx="15">
                  <c:v>153.60394024776608</c:v>
                </c:pt>
                <c:pt idx="16">
                  <c:v>153.56574159600629</c:v>
                </c:pt>
                <c:pt idx="17">
                  <c:v>153.43028686831474</c:v>
                </c:pt>
                <c:pt idx="18">
                  <c:v>153.22766366138251</c:v>
                </c:pt>
                <c:pt idx="19">
                  <c:v>152.92580694433784</c:v>
                </c:pt>
                <c:pt idx="20">
                  <c:v>152.61093880334059</c:v>
                </c:pt>
                <c:pt idx="21">
                  <c:v>152.23662410646648</c:v>
                </c:pt>
                <c:pt idx="22">
                  <c:v>151.80911497045761</c:v>
                </c:pt>
                <c:pt idx="23">
                  <c:v>151.35841064141627</c:v>
                </c:pt>
                <c:pt idx="24">
                  <c:v>150.96953638834171</c:v>
                </c:pt>
                <c:pt idx="25">
                  <c:v>150.63535797650047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36.473928459461554</c:v>
                </c:pt>
                <c:pt idx="1">
                  <c:v>33.126494035135963</c:v>
                </c:pt>
                <c:pt idx="2">
                  <c:v>32.969539996524119</c:v>
                </c:pt>
                <c:pt idx="3">
                  <c:v>34.248224500815397</c:v>
                </c:pt>
                <c:pt idx="4">
                  <c:v>35.492651727405303</c:v>
                </c:pt>
                <c:pt idx="5">
                  <c:v>32.509823393512477</c:v>
                </c:pt>
                <c:pt idx="6">
                  <c:v>31.213742705995415</c:v>
                </c:pt>
                <c:pt idx="7">
                  <c:v>33.946180226812103</c:v>
                </c:pt>
                <c:pt idx="8">
                  <c:v>33.715814517726336</c:v>
                </c:pt>
                <c:pt idx="9">
                  <c:v>31.807903888510189</c:v>
                </c:pt>
                <c:pt idx="10">
                  <c:v>30.660730347621865</c:v>
                </c:pt>
                <c:pt idx="11">
                  <c:v>34.180637515573082</c:v>
                </c:pt>
                <c:pt idx="12">
                  <c:v>33.821660953165626</c:v>
                </c:pt>
                <c:pt idx="13">
                  <c:v>33.460217750347795</c:v>
                </c:pt>
                <c:pt idx="14">
                  <c:v>33.11416705444141</c:v>
                </c:pt>
                <c:pt idx="15">
                  <c:v>32.608988733511239</c:v>
                </c:pt>
                <c:pt idx="16">
                  <c:v>31.898361258969736</c:v>
                </c:pt>
                <c:pt idx="17">
                  <c:v>30.975243821727222</c:v>
                </c:pt>
                <c:pt idx="18">
                  <c:v>30.163764258597979</c:v>
                </c:pt>
                <c:pt idx="19">
                  <c:v>29.289865266792116</c:v>
                </c:pt>
                <c:pt idx="20">
                  <c:v>28.480913116304798</c:v>
                </c:pt>
                <c:pt idx="21">
                  <c:v>27.727426345926567</c:v>
                </c:pt>
                <c:pt idx="22">
                  <c:v>27.108541018378439</c:v>
                </c:pt>
                <c:pt idx="23">
                  <c:v>26.313725261370461</c:v>
                </c:pt>
                <c:pt idx="24">
                  <c:v>25.333541849821668</c:v>
                </c:pt>
                <c:pt idx="25">
                  <c:v>23.894307185799381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9.9863641855667371</c:v>
                </c:pt>
                <c:pt idx="1">
                  <c:v>7.9308077774273196</c:v>
                </c:pt>
                <c:pt idx="2">
                  <c:v>9.0316187711807601</c:v>
                </c:pt>
                <c:pt idx="3">
                  <c:v>10.177693156602444</c:v>
                </c:pt>
                <c:pt idx="4">
                  <c:v>11.007607888034581</c:v>
                </c:pt>
                <c:pt idx="5">
                  <c:v>11.179482380044464</c:v>
                </c:pt>
                <c:pt idx="6">
                  <c:v>11.35557510744464</c:v>
                </c:pt>
                <c:pt idx="7">
                  <c:v>10.076120921843094</c:v>
                </c:pt>
                <c:pt idx="8">
                  <c:v>9.8714000354343927</c:v>
                </c:pt>
                <c:pt idx="9">
                  <c:v>12.332605129953045</c:v>
                </c:pt>
                <c:pt idx="10">
                  <c:v>11.522051404293869</c:v>
                </c:pt>
                <c:pt idx="11">
                  <c:v>11.205312814600317</c:v>
                </c:pt>
                <c:pt idx="12">
                  <c:v>11.252586837424698</c:v>
                </c:pt>
                <c:pt idx="13">
                  <c:v>11.401453060847041</c:v>
                </c:pt>
                <c:pt idx="14">
                  <c:v>11.582484787013733</c:v>
                </c:pt>
                <c:pt idx="15">
                  <c:v>11.730994876791451</c:v>
                </c:pt>
                <c:pt idx="16">
                  <c:v>11.869649299886868</c:v>
                </c:pt>
                <c:pt idx="17">
                  <c:v>12.004751863746973</c:v>
                </c:pt>
                <c:pt idx="18">
                  <c:v>12.135710948341384</c:v>
                </c:pt>
                <c:pt idx="19">
                  <c:v>12.264508579283756</c:v>
                </c:pt>
                <c:pt idx="20">
                  <c:v>12.393583494379342</c:v>
                </c:pt>
                <c:pt idx="21">
                  <c:v>12.506305866082418</c:v>
                </c:pt>
                <c:pt idx="22">
                  <c:v>12.631780686895985</c:v>
                </c:pt>
                <c:pt idx="23">
                  <c:v>12.763035250996618</c:v>
                </c:pt>
                <c:pt idx="24">
                  <c:v>12.904163273612919</c:v>
                </c:pt>
                <c:pt idx="25">
                  <c:v>13.04409945931028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50.52766842567425</c:v>
                </c:pt>
                <c:pt idx="1">
                  <c:v>49.096436127300876</c:v>
                </c:pt>
                <c:pt idx="2">
                  <c:v>46.356305029236395</c:v>
                </c:pt>
                <c:pt idx="3">
                  <c:v>47.921975625449221</c:v>
                </c:pt>
                <c:pt idx="4">
                  <c:v>51.249820774059287</c:v>
                </c:pt>
                <c:pt idx="5">
                  <c:v>49.824270134652465</c:v>
                </c:pt>
                <c:pt idx="6">
                  <c:v>48.683288225367889</c:v>
                </c:pt>
                <c:pt idx="7">
                  <c:v>51.013409920954714</c:v>
                </c:pt>
                <c:pt idx="8">
                  <c:v>51.900322074410617</c:v>
                </c:pt>
                <c:pt idx="9">
                  <c:v>55.184935748792142</c:v>
                </c:pt>
                <c:pt idx="10">
                  <c:v>46.300650312109099</c:v>
                </c:pt>
                <c:pt idx="11">
                  <c:v>46.059273758119446</c:v>
                </c:pt>
                <c:pt idx="12">
                  <c:v>45.664850217985602</c:v>
                </c:pt>
                <c:pt idx="13">
                  <c:v>45.283768188374516</c:v>
                </c:pt>
                <c:pt idx="14">
                  <c:v>44.991790565883221</c:v>
                </c:pt>
                <c:pt idx="15">
                  <c:v>44.66573177505483</c:v>
                </c:pt>
                <c:pt idx="16">
                  <c:v>44.307673430515329</c:v>
                </c:pt>
                <c:pt idx="17">
                  <c:v>43.919587834746558</c:v>
                </c:pt>
                <c:pt idx="18">
                  <c:v>43.542934147812851</c:v>
                </c:pt>
                <c:pt idx="19">
                  <c:v>43.172811079202098</c:v>
                </c:pt>
                <c:pt idx="20">
                  <c:v>42.809855800098241</c:v>
                </c:pt>
                <c:pt idx="21">
                  <c:v>42.441733150536905</c:v>
                </c:pt>
                <c:pt idx="22">
                  <c:v>42.065561458775619</c:v>
                </c:pt>
                <c:pt idx="23">
                  <c:v>41.688564368368702</c:v>
                </c:pt>
                <c:pt idx="24">
                  <c:v>41.302798999545175</c:v>
                </c:pt>
                <c:pt idx="25">
                  <c:v>40.928880170590894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46.940182425249745</c:v>
                </c:pt>
                <c:pt idx="1">
                  <c:v>40.124869866952992</c:v>
                </c:pt>
                <c:pt idx="2">
                  <c:v>42.717533420871163</c:v>
                </c:pt>
                <c:pt idx="3">
                  <c:v>40.762315150185557</c:v>
                </c:pt>
                <c:pt idx="4">
                  <c:v>42.966822606970887</c:v>
                </c:pt>
                <c:pt idx="5">
                  <c:v>41.088961650446137</c:v>
                </c:pt>
                <c:pt idx="6">
                  <c:v>40.38079778461897</c:v>
                </c:pt>
                <c:pt idx="7">
                  <c:v>41.529452591814803</c:v>
                </c:pt>
                <c:pt idx="8">
                  <c:v>42.87557273040472</c:v>
                </c:pt>
                <c:pt idx="9">
                  <c:v>44.295791249456329</c:v>
                </c:pt>
                <c:pt idx="10">
                  <c:v>37.46932427747435</c:v>
                </c:pt>
                <c:pt idx="11">
                  <c:v>39.647228128447807</c:v>
                </c:pt>
                <c:pt idx="12">
                  <c:v>39.311930589805144</c:v>
                </c:pt>
                <c:pt idx="13">
                  <c:v>38.839968628777619</c:v>
                </c:pt>
                <c:pt idx="14">
                  <c:v>38.513088936889254</c:v>
                </c:pt>
                <c:pt idx="15">
                  <c:v>38.252532557266676</c:v>
                </c:pt>
                <c:pt idx="16">
                  <c:v>37.974162655362427</c:v>
                </c:pt>
                <c:pt idx="17">
                  <c:v>37.69001068554158</c:v>
                </c:pt>
                <c:pt idx="18">
                  <c:v>37.38338983803677</c:v>
                </c:pt>
                <c:pt idx="19">
                  <c:v>37.057570420993876</c:v>
                </c:pt>
                <c:pt idx="20">
                  <c:v>36.745665425316261</c:v>
                </c:pt>
                <c:pt idx="21">
                  <c:v>36.442772230226055</c:v>
                </c:pt>
                <c:pt idx="22">
                  <c:v>36.153112871556303</c:v>
                </c:pt>
                <c:pt idx="23">
                  <c:v>35.888429796684363</c:v>
                </c:pt>
                <c:pt idx="24">
                  <c:v>35.578888241483398</c:v>
                </c:pt>
                <c:pt idx="25">
                  <c:v>35.263965212440553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25.980658463016233</c:v>
                </c:pt>
                <c:pt idx="1">
                  <c:v>25.342463377620472</c:v>
                </c:pt>
                <c:pt idx="2">
                  <c:v>26.310420895518053</c:v>
                </c:pt>
                <c:pt idx="3">
                  <c:v>26.129957525262014</c:v>
                </c:pt>
                <c:pt idx="4">
                  <c:v>26.50907512413243</c:v>
                </c:pt>
                <c:pt idx="5">
                  <c:v>27.052488088928499</c:v>
                </c:pt>
                <c:pt idx="6">
                  <c:v>27.599209152237837</c:v>
                </c:pt>
                <c:pt idx="7">
                  <c:v>27.257761159514139</c:v>
                </c:pt>
                <c:pt idx="8">
                  <c:v>26.588014269156357</c:v>
                </c:pt>
                <c:pt idx="9">
                  <c:v>24.811440094492891</c:v>
                </c:pt>
                <c:pt idx="10">
                  <c:v>24.120144515619913</c:v>
                </c:pt>
                <c:pt idx="11">
                  <c:v>23.833326521510848</c:v>
                </c:pt>
                <c:pt idx="12">
                  <c:v>23.726389737703368</c:v>
                </c:pt>
                <c:pt idx="13">
                  <c:v>23.706109966837648</c:v>
                </c:pt>
                <c:pt idx="14">
                  <c:v>23.721706023465849</c:v>
                </c:pt>
                <c:pt idx="15">
                  <c:v>23.71761975347572</c:v>
                </c:pt>
                <c:pt idx="16">
                  <c:v>23.731507796883179</c:v>
                </c:pt>
                <c:pt idx="17">
                  <c:v>23.701111409245684</c:v>
                </c:pt>
                <c:pt idx="18">
                  <c:v>23.657421135811216</c:v>
                </c:pt>
                <c:pt idx="19">
                  <c:v>23.598871072009185</c:v>
                </c:pt>
                <c:pt idx="20">
                  <c:v>23.567126072801759</c:v>
                </c:pt>
                <c:pt idx="21">
                  <c:v>23.543021562329514</c:v>
                </c:pt>
                <c:pt idx="22">
                  <c:v>23.505771471034741</c:v>
                </c:pt>
                <c:pt idx="23">
                  <c:v>23.51303246016764</c:v>
                </c:pt>
                <c:pt idx="24">
                  <c:v>23.59143117416038</c:v>
                </c:pt>
                <c:pt idx="25">
                  <c:v>23.687548623673869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105.39967592017894</c:v>
                </c:pt>
                <c:pt idx="1">
                  <c:v>96.724536797953107</c:v>
                </c:pt>
                <c:pt idx="2">
                  <c:v>96.365336380788875</c:v>
                </c:pt>
                <c:pt idx="3">
                  <c:v>98.277753749126404</c:v>
                </c:pt>
                <c:pt idx="4">
                  <c:v>106.84860177589917</c:v>
                </c:pt>
                <c:pt idx="5">
                  <c:v>107.5916132671497</c:v>
                </c:pt>
                <c:pt idx="6">
                  <c:v>110.96152674585407</c:v>
                </c:pt>
                <c:pt idx="7">
                  <c:v>111.40812595132643</c:v>
                </c:pt>
                <c:pt idx="8">
                  <c:v>109.66688419850351</c:v>
                </c:pt>
                <c:pt idx="9">
                  <c:v>112.82538511085721</c:v>
                </c:pt>
                <c:pt idx="10">
                  <c:v>112.33064026929296</c:v>
                </c:pt>
                <c:pt idx="11">
                  <c:v>117.65761467394539</c:v>
                </c:pt>
                <c:pt idx="12">
                  <c:v>119.22752076475723</c:v>
                </c:pt>
                <c:pt idx="13">
                  <c:v>120.76975646703313</c:v>
                </c:pt>
                <c:pt idx="14">
                  <c:v>122.49672130170718</c:v>
                </c:pt>
                <c:pt idx="15">
                  <c:v>123.91477561743767</c:v>
                </c:pt>
                <c:pt idx="16">
                  <c:v>125.31356646105162</c:v>
                </c:pt>
                <c:pt idx="17">
                  <c:v>126.69713339371927</c:v>
                </c:pt>
                <c:pt idx="18">
                  <c:v>127.95572002249003</c:v>
                </c:pt>
                <c:pt idx="19">
                  <c:v>129.29398370139489</c:v>
                </c:pt>
                <c:pt idx="20">
                  <c:v>130.67825792976862</c:v>
                </c:pt>
                <c:pt idx="21">
                  <c:v>132.12712676709279</c:v>
                </c:pt>
                <c:pt idx="22">
                  <c:v>133.5821494055713</c:v>
                </c:pt>
                <c:pt idx="23">
                  <c:v>134.93136974030114</c:v>
                </c:pt>
                <c:pt idx="24">
                  <c:v>136.21958504376502</c:v>
                </c:pt>
                <c:pt idx="25">
                  <c:v>137.45275375011713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28.000531196656528</c:v>
                </c:pt>
                <c:pt idx="1">
                  <c:v>28.078473832608648</c:v>
                </c:pt>
                <c:pt idx="2">
                  <c:v>27.567643134481592</c:v>
                </c:pt>
                <c:pt idx="3">
                  <c:v>27.860307915447205</c:v>
                </c:pt>
                <c:pt idx="4">
                  <c:v>31.265988497131637</c:v>
                </c:pt>
                <c:pt idx="5">
                  <c:v>30.498289280148217</c:v>
                </c:pt>
                <c:pt idx="6">
                  <c:v>29.184971034115939</c:v>
                </c:pt>
                <c:pt idx="7">
                  <c:v>30.843051620754355</c:v>
                </c:pt>
                <c:pt idx="8">
                  <c:v>33.462660596535692</c:v>
                </c:pt>
                <c:pt idx="9">
                  <c:v>33.833132795505534</c:v>
                </c:pt>
                <c:pt idx="10">
                  <c:v>29.111160391218537</c:v>
                </c:pt>
                <c:pt idx="11">
                  <c:v>28.859862676891535</c:v>
                </c:pt>
                <c:pt idx="12">
                  <c:v>28.935968151407135</c:v>
                </c:pt>
                <c:pt idx="13">
                  <c:v>29.051444350681059</c:v>
                </c:pt>
                <c:pt idx="14">
                  <c:v>29.21300330551815</c:v>
                </c:pt>
                <c:pt idx="15">
                  <c:v>29.262439120198152</c:v>
                </c:pt>
                <c:pt idx="16">
                  <c:v>29.268108437227358</c:v>
                </c:pt>
                <c:pt idx="17">
                  <c:v>29.260650361863409</c:v>
                </c:pt>
                <c:pt idx="18">
                  <c:v>29.243019527813143</c:v>
                </c:pt>
                <c:pt idx="19">
                  <c:v>29.248435276428204</c:v>
                </c:pt>
                <c:pt idx="20">
                  <c:v>29.272024604507717</c:v>
                </c:pt>
                <c:pt idx="21">
                  <c:v>29.283341614673226</c:v>
                </c:pt>
                <c:pt idx="22">
                  <c:v>29.283310444433393</c:v>
                </c:pt>
                <c:pt idx="23">
                  <c:v>29.310148916183035</c:v>
                </c:pt>
                <c:pt idx="24">
                  <c:v>29.351107415611477</c:v>
                </c:pt>
                <c:pt idx="25">
                  <c:v>29.387521545762166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2.0577548294112979</c:v>
                </c:pt>
                <c:pt idx="1">
                  <c:v>1.3848474096427814</c:v>
                </c:pt>
                <c:pt idx="2">
                  <c:v>1.3351177976343644</c:v>
                </c:pt>
                <c:pt idx="3">
                  <c:v>1.2510680619765637</c:v>
                </c:pt>
                <c:pt idx="4">
                  <c:v>1.4117533957418198</c:v>
                </c:pt>
                <c:pt idx="5">
                  <c:v>1.3183098521080951</c:v>
                </c:pt>
                <c:pt idx="6">
                  <c:v>1.1550303084468283</c:v>
                </c:pt>
                <c:pt idx="7">
                  <c:v>1.2563855287630319</c:v>
                </c:pt>
                <c:pt idx="8">
                  <c:v>1.3213308105300907</c:v>
                </c:pt>
                <c:pt idx="9">
                  <c:v>1.2055864350314756</c:v>
                </c:pt>
                <c:pt idx="10">
                  <c:v>1.5070626245769398</c:v>
                </c:pt>
                <c:pt idx="11">
                  <c:v>1.1373180950994233</c:v>
                </c:pt>
                <c:pt idx="12">
                  <c:v>1.1438094689741123</c:v>
                </c:pt>
                <c:pt idx="13">
                  <c:v>1.1550998505894789</c:v>
                </c:pt>
                <c:pt idx="14">
                  <c:v>1.168163498078377</c:v>
                </c:pt>
                <c:pt idx="15">
                  <c:v>1.1824789219213707</c:v>
                </c:pt>
                <c:pt idx="16">
                  <c:v>1.194656648824471</c:v>
                </c:pt>
                <c:pt idx="17">
                  <c:v>1.2068513639506202</c:v>
                </c:pt>
                <c:pt idx="18">
                  <c:v>1.2174322563526812</c:v>
                </c:pt>
                <c:pt idx="19">
                  <c:v>1.2309149838979048</c:v>
                </c:pt>
                <c:pt idx="20">
                  <c:v>1.242353753542897</c:v>
                </c:pt>
                <c:pt idx="21">
                  <c:v>1.2536842075204804</c:v>
                </c:pt>
                <c:pt idx="22">
                  <c:v>1.2640268202291129</c:v>
                </c:pt>
                <c:pt idx="23">
                  <c:v>1.277025611847149</c:v>
                </c:pt>
                <c:pt idx="24">
                  <c:v>1.2867850935162923</c:v>
                </c:pt>
                <c:pt idx="25">
                  <c:v>1.2996054508564323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97.092179654274958</c:v>
                </c:pt>
                <c:pt idx="1">
                  <c:v>102.21247213783292</c:v>
                </c:pt>
                <c:pt idx="2">
                  <c:v>110.5949180311619</c:v>
                </c:pt>
                <c:pt idx="3">
                  <c:v>107.82892066841883</c:v>
                </c:pt>
                <c:pt idx="4">
                  <c:v>111.68668563476272</c:v>
                </c:pt>
                <c:pt idx="5">
                  <c:v>111.28644069208414</c:v>
                </c:pt>
                <c:pt idx="6">
                  <c:v>115.70498517129199</c:v>
                </c:pt>
                <c:pt idx="7">
                  <c:v>117.49256881707501</c:v>
                </c:pt>
                <c:pt idx="8">
                  <c:v>116.64763405609183</c:v>
                </c:pt>
                <c:pt idx="9">
                  <c:v>119.09458232681651</c:v>
                </c:pt>
                <c:pt idx="10">
                  <c:v>112.82024711798914</c:v>
                </c:pt>
                <c:pt idx="11">
                  <c:v>106.5021145880627</c:v>
                </c:pt>
                <c:pt idx="12">
                  <c:v>106.52474584771267</c:v>
                </c:pt>
                <c:pt idx="13">
                  <c:v>106.38304604838716</c:v>
                </c:pt>
                <c:pt idx="14">
                  <c:v>106.42081868741536</c:v>
                </c:pt>
                <c:pt idx="15">
                  <c:v>106.23495863632219</c:v>
                </c:pt>
                <c:pt idx="16">
                  <c:v>105.93743188948703</c:v>
                </c:pt>
                <c:pt idx="17">
                  <c:v>105.60536345523401</c:v>
                </c:pt>
                <c:pt idx="18">
                  <c:v>105.19232645611139</c:v>
                </c:pt>
                <c:pt idx="19">
                  <c:v>104.77035992041644</c:v>
                </c:pt>
                <c:pt idx="20">
                  <c:v>104.3228543958856</c:v>
                </c:pt>
                <c:pt idx="21">
                  <c:v>103.76479159000014</c:v>
                </c:pt>
                <c:pt idx="22">
                  <c:v>103.20706341232676</c:v>
                </c:pt>
                <c:pt idx="23">
                  <c:v>102.6932537399686</c:v>
                </c:pt>
                <c:pt idx="24">
                  <c:v>102.13533169488301</c:v>
                </c:pt>
                <c:pt idx="25">
                  <c:v>101.60590012755638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25.09366249513533</c:v>
                </c:pt>
                <c:pt idx="1">
                  <c:v>25.53271515232478</c:v>
                </c:pt>
                <c:pt idx="2">
                  <c:v>25.93665970949338</c:v>
                </c:pt>
                <c:pt idx="3">
                  <c:v>26.758418207696646</c:v>
                </c:pt>
                <c:pt idx="4">
                  <c:v>25.678537350285655</c:v>
                </c:pt>
                <c:pt idx="5">
                  <c:v>28.679626406569291</c:v>
                </c:pt>
                <c:pt idx="6">
                  <c:v>28.797546411406188</c:v>
                </c:pt>
                <c:pt idx="7">
                  <c:v>32.026100143004996</c:v>
                </c:pt>
                <c:pt idx="8">
                  <c:v>33.793933074429475</c:v>
                </c:pt>
                <c:pt idx="9">
                  <c:v>33.761662477390807</c:v>
                </c:pt>
                <c:pt idx="10">
                  <c:v>33.501974776629147</c:v>
                </c:pt>
                <c:pt idx="11">
                  <c:v>40.788289916685891</c:v>
                </c:pt>
                <c:pt idx="12">
                  <c:v>41.514789717698093</c:v>
                </c:pt>
                <c:pt idx="13">
                  <c:v>42.213204278788695</c:v>
                </c:pt>
                <c:pt idx="14">
                  <c:v>43.002931211960536</c:v>
                </c:pt>
                <c:pt idx="15">
                  <c:v>43.702374978624633</c:v>
                </c:pt>
                <c:pt idx="16">
                  <c:v>44.409082615546176</c:v>
                </c:pt>
                <c:pt idx="17">
                  <c:v>45.121082586393435</c:v>
                </c:pt>
                <c:pt idx="18">
                  <c:v>45.859689731418989</c:v>
                </c:pt>
                <c:pt idx="19">
                  <c:v>46.554346043795405</c:v>
                </c:pt>
                <c:pt idx="20">
                  <c:v>47.278390378021726</c:v>
                </c:pt>
                <c:pt idx="21">
                  <c:v>48.008279419599035</c:v>
                </c:pt>
                <c:pt idx="22">
                  <c:v>48.777552723365481</c:v>
                </c:pt>
                <c:pt idx="23">
                  <c:v>49.508525309805187</c:v>
                </c:pt>
                <c:pt idx="24">
                  <c:v>50.283225355990055</c:v>
                </c:pt>
                <c:pt idx="25">
                  <c:v>51.022213504090558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35.143868601925597</c:v>
                </c:pt>
                <c:pt idx="1">
                  <c:v>33.245411605905822</c:v>
                </c:pt>
                <c:pt idx="2">
                  <c:v>32.701326937048428</c:v>
                </c:pt>
                <c:pt idx="3">
                  <c:v>34.806236680722606</c:v>
                </c:pt>
                <c:pt idx="4">
                  <c:v>34.46220868116724</c:v>
                </c:pt>
                <c:pt idx="5">
                  <c:v>34.570648456392441</c:v>
                </c:pt>
                <c:pt idx="6">
                  <c:v>34.11251123025297</c:v>
                </c:pt>
                <c:pt idx="7">
                  <c:v>35.249593414373294</c:v>
                </c:pt>
                <c:pt idx="8">
                  <c:v>36.283375245194357</c:v>
                </c:pt>
                <c:pt idx="9">
                  <c:v>34.037139510786048</c:v>
                </c:pt>
                <c:pt idx="10">
                  <c:v>28.9327348539701</c:v>
                </c:pt>
                <c:pt idx="11">
                  <c:v>34.756640232974867</c:v>
                </c:pt>
                <c:pt idx="12">
                  <c:v>34.464757091456185</c:v>
                </c:pt>
                <c:pt idx="13">
                  <c:v>34.262050113556931</c:v>
                </c:pt>
                <c:pt idx="14">
                  <c:v>34.108173302831567</c:v>
                </c:pt>
                <c:pt idx="15">
                  <c:v>33.97805255536236</c:v>
                </c:pt>
                <c:pt idx="16">
                  <c:v>33.788749448972759</c:v>
                </c:pt>
                <c:pt idx="17">
                  <c:v>33.544302203457462</c:v>
                </c:pt>
                <c:pt idx="18">
                  <c:v>33.334907151575159</c:v>
                </c:pt>
                <c:pt idx="19">
                  <c:v>33.123024373379934</c:v>
                </c:pt>
                <c:pt idx="20">
                  <c:v>32.92966159708449</c:v>
                </c:pt>
                <c:pt idx="21">
                  <c:v>32.730028464356025</c:v>
                </c:pt>
                <c:pt idx="22">
                  <c:v>32.488601993739387</c:v>
                </c:pt>
                <c:pt idx="23">
                  <c:v>32.219048822354388</c:v>
                </c:pt>
                <c:pt idx="24">
                  <c:v>32.067679008494686</c:v>
                </c:pt>
                <c:pt idx="25">
                  <c:v>31.929627450409932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62.302645392762372</c:v>
                </c:pt>
                <c:pt idx="1">
                  <c:v>60.512077448510254</c:v>
                </c:pt>
                <c:pt idx="2">
                  <c:v>57.938160175584891</c:v>
                </c:pt>
                <c:pt idx="3">
                  <c:v>56.993468781059804</c:v>
                </c:pt>
                <c:pt idx="4">
                  <c:v>63.161811733162942</c:v>
                </c:pt>
                <c:pt idx="5">
                  <c:v>59.96305048495509</c:v>
                </c:pt>
                <c:pt idx="6">
                  <c:v>67.858695372205162</c:v>
                </c:pt>
                <c:pt idx="7">
                  <c:v>70.057841491714015</c:v>
                </c:pt>
                <c:pt idx="8">
                  <c:v>74.434990585081437</c:v>
                </c:pt>
                <c:pt idx="9">
                  <c:v>73.793493646741695</c:v>
                </c:pt>
                <c:pt idx="10">
                  <c:v>65.882532136549742</c:v>
                </c:pt>
                <c:pt idx="11">
                  <c:v>69.705807263664013</c:v>
                </c:pt>
                <c:pt idx="12">
                  <c:v>69.957712477822682</c:v>
                </c:pt>
                <c:pt idx="13">
                  <c:v>70.172600864560323</c:v>
                </c:pt>
                <c:pt idx="14">
                  <c:v>70.46962962308443</c:v>
                </c:pt>
                <c:pt idx="15">
                  <c:v>70.604451744612717</c:v>
                </c:pt>
                <c:pt idx="16">
                  <c:v>70.664169974925841</c:v>
                </c:pt>
                <c:pt idx="17">
                  <c:v>70.69542031097231</c:v>
                </c:pt>
                <c:pt idx="18">
                  <c:v>70.744386623002882</c:v>
                </c:pt>
                <c:pt idx="19">
                  <c:v>70.795292370683882</c:v>
                </c:pt>
                <c:pt idx="20">
                  <c:v>70.916503984459553</c:v>
                </c:pt>
                <c:pt idx="21">
                  <c:v>71.035774047463974</c:v>
                </c:pt>
                <c:pt idx="22">
                  <c:v>71.13738693741594</c:v>
                </c:pt>
                <c:pt idx="23">
                  <c:v>71.212752039283117</c:v>
                </c:pt>
                <c:pt idx="24">
                  <c:v>71.263908589312379</c:v>
                </c:pt>
                <c:pt idx="25">
                  <c:v>71.328514975044101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21.894524360641206</c:v>
                </c:pt>
                <c:pt idx="1">
                  <c:v>21.166086300079062</c:v>
                </c:pt>
                <c:pt idx="2">
                  <c:v>21.482489418225185</c:v>
                </c:pt>
                <c:pt idx="3">
                  <c:v>22.407122802651664</c:v>
                </c:pt>
                <c:pt idx="4">
                  <c:v>23.475880732168125</c:v>
                </c:pt>
                <c:pt idx="5">
                  <c:v>24.799190135984517</c:v>
                </c:pt>
                <c:pt idx="6">
                  <c:v>25.921040796225764</c:v>
                </c:pt>
                <c:pt idx="7">
                  <c:v>23.229843121634271</c:v>
                </c:pt>
                <c:pt idx="8">
                  <c:v>24.600111360689155</c:v>
                </c:pt>
                <c:pt idx="9">
                  <c:v>24.047930720592927</c:v>
                </c:pt>
                <c:pt idx="10">
                  <c:v>20.236056198565059</c:v>
                </c:pt>
                <c:pt idx="11">
                  <c:v>17.202988026679506</c:v>
                </c:pt>
                <c:pt idx="12">
                  <c:v>17.148381181394559</c:v>
                </c:pt>
                <c:pt idx="13">
                  <c:v>17.061262760268114</c:v>
                </c:pt>
                <c:pt idx="14">
                  <c:v>16.990409925806244</c:v>
                </c:pt>
                <c:pt idx="15">
                  <c:v>16.89664950955525</c:v>
                </c:pt>
                <c:pt idx="16">
                  <c:v>16.792646721752885</c:v>
                </c:pt>
                <c:pt idx="17">
                  <c:v>16.67868807448216</c:v>
                </c:pt>
                <c:pt idx="18">
                  <c:v>16.563429674762705</c:v>
                </c:pt>
                <c:pt idx="19">
                  <c:v>16.442206684460078</c:v>
                </c:pt>
                <c:pt idx="20">
                  <c:v>16.324766706495161</c:v>
                </c:pt>
                <c:pt idx="21">
                  <c:v>16.218199562155881</c:v>
                </c:pt>
                <c:pt idx="22">
                  <c:v>16.120429739646745</c:v>
                </c:pt>
                <c:pt idx="23">
                  <c:v>16.023250578642809</c:v>
                </c:pt>
                <c:pt idx="24">
                  <c:v>15.91894959776449</c:v>
                </c:pt>
                <c:pt idx="25">
                  <c:v>15.814092045710135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134.03550189637642</c:v>
                </c:pt>
                <c:pt idx="1">
                  <c:v>127.63963311533688</c:v>
                </c:pt>
                <c:pt idx="2">
                  <c:v>123.95282303954335</c:v>
                </c:pt>
                <c:pt idx="3">
                  <c:v>129.46114140142973</c:v>
                </c:pt>
                <c:pt idx="4">
                  <c:v>137.74078758020292</c:v>
                </c:pt>
                <c:pt idx="5">
                  <c:v>135.56032718759022</c:v>
                </c:pt>
                <c:pt idx="6">
                  <c:v>142.02000521898043</c:v>
                </c:pt>
                <c:pt idx="7">
                  <c:v>136.52082187459845</c:v>
                </c:pt>
                <c:pt idx="8">
                  <c:v>143.06848303028943</c:v>
                </c:pt>
                <c:pt idx="9">
                  <c:v>147.39740425641955</c:v>
                </c:pt>
                <c:pt idx="10">
                  <c:v>129.89086294035087</c:v>
                </c:pt>
                <c:pt idx="11">
                  <c:v>134.79831495409226</c:v>
                </c:pt>
                <c:pt idx="12">
                  <c:v>134.46315111538792</c:v>
                </c:pt>
                <c:pt idx="13">
                  <c:v>134.46197846544069</c:v>
                </c:pt>
                <c:pt idx="14">
                  <c:v>134.72377415261792</c:v>
                </c:pt>
                <c:pt idx="15">
                  <c:v>134.63678990980753</c:v>
                </c:pt>
                <c:pt idx="16">
                  <c:v>134.4298109087247</c:v>
                </c:pt>
                <c:pt idx="17">
                  <c:v>134.23170928202723</c:v>
                </c:pt>
                <c:pt idx="18">
                  <c:v>133.93995033135707</c:v>
                </c:pt>
                <c:pt idx="19">
                  <c:v>133.64189017776258</c:v>
                </c:pt>
                <c:pt idx="20">
                  <c:v>133.34776837214125</c:v>
                </c:pt>
                <c:pt idx="21">
                  <c:v>133.02620463597574</c:v>
                </c:pt>
                <c:pt idx="22">
                  <c:v>132.66009266986046</c:v>
                </c:pt>
                <c:pt idx="23">
                  <c:v>132.33991152647823</c:v>
                </c:pt>
                <c:pt idx="24">
                  <c:v>132.10310728042131</c:v>
                </c:pt>
                <c:pt idx="25">
                  <c:v>131.84183548605023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96.220815749974093</c:v>
                </c:pt>
                <c:pt idx="1">
                  <c:v>104.78265351579472</c:v>
                </c:pt>
                <c:pt idx="2">
                  <c:v>106.9502537835681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115.79768248255706</c:v>
                </c:pt>
                <c:pt idx="6">
                  <c:v>118.21859821487783</c:v>
                </c:pt>
                <c:pt idx="7">
                  <c:v>125.50390376217574</c:v>
                </c:pt>
                <c:pt idx="8">
                  <c:v>130.1421520428251</c:v>
                </c:pt>
                <c:pt idx="9">
                  <c:v>136.25971817280163</c:v>
                </c:pt>
                <c:pt idx="10">
                  <c:v>139.40528609935251</c:v>
                </c:pt>
                <c:pt idx="11">
                  <c:v>136.93386859252627</c:v>
                </c:pt>
                <c:pt idx="12">
                  <c:v>138.34088891413114</c:v>
                </c:pt>
                <c:pt idx="13">
                  <c:v>140.09151195729277</c:v>
                </c:pt>
                <c:pt idx="14">
                  <c:v>142.11533715280461</c:v>
                </c:pt>
                <c:pt idx="15">
                  <c:v>143.91202066641409</c:v>
                </c:pt>
                <c:pt idx="16">
                  <c:v>145.6736453443983</c:v>
                </c:pt>
                <c:pt idx="17">
                  <c:v>147.45743392104887</c:v>
                </c:pt>
                <c:pt idx="18">
                  <c:v>149.27276286041803</c:v>
                </c:pt>
                <c:pt idx="19">
                  <c:v>151.11347705138215</c:v>
                </c:pt>
                <c:pt idx="20">
                  <c:v>153.01612868376679</c:v>
                </c:pt>
                <c:pt idx="21">
                  <c:v>154.89773352118459</c:v>
                </c:pt>
                <c:pt idx="22">
                  <c:v>156.79433366385933</c:v>
                </c:pt>
                <c:pt idx="23">
                  <c:v>158.80704323096717</c:v>
                </c:pt>
                <c:pt idx="24">
                  <c:v>160.87951760171313</c:v>
                </c:pt>
                <c:pt idx="25">
                  <c:v>163.00856759201628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244.36878348836336</c:v>
                </c:pt>
                <c:pt idx="2">
                  <c:v>240.46939442955261</c:v>
                </c:pt>
                <c:pt idx="3">
                  <c:v>248.04913638160747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278.70599908646244</c:v>
                </c:pt>
                <c:pt idx="8">
                  <c:v>292.61451997901594</c:v>
                </c:pt>
                <c:pt idx="9">
                  <c:v>305.53575210128639</c:v>
                </c:pt>
                <c:pt idx="10">
                  <c:v>320.51655776161272</c:v>
                </c:pt>
                <c:pt idx="11">
                  <c:v>331.25941852023834</c:v>
                </c:pt>
                <c:pt idx="12">
                  <c:v>335.24443891635588</c:v>
                </c:pt>
                <c:pt idx="13">
                  <c:v>339.43486539916387</c:v>
                </c:pt>
                <c:pt idx="14">
                  <c:v>344.06161037605204</c:v>
                </c:pt>
                <c:pt idx="15">
                  <c:v>347.97613932307632</c:v>
                </c:pt>
                <c:pt idx="16">
                  <c:v>351.75352514986685</c:v>
                </c:pt>
                <c:pt idx="17">
                  <c:v>355.595070513211</c:v>
                </c:pt>
                <c:pt idx="18">
                  <c:v>359.56558484066613</c:v>
                </c:pt>
                <c:pt idx="19">
                  <c:v>363.51604703508411</c:v>
                </c:pt>
                <c:pt idx="20">
                  <c:v>367.52585128549924</c:v>
                </c:pt>
                <c:pt idx="21">
                  <c:v>371.51619061897054</c:v>
                </c:pt>
                <c:pt idx="22">
                  <c:v>375.49753527519687</c:v>
                </c:pt>
                <c:pt idx="23">
                  <c:v>379.55868242460826</c:v>
                </c:pt>
                <c:pt idx="24">
                  <c:v>383.53924122527883</c:v>
                </c:pt>
                <c:pt idx="25">
                  <c:v>387.75884973953669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143.81527489797853</c:v>
                </c:pt>
                <c:pt idx="2">
                  <c:v>145.76453670315976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151.80584937731714</c:v>
                </c:pt>
                <c:pt idx="6">
                  <c:v>159.75238078189446</c:v>
                </c:pt>
                <c:pt idx="7">
                  <c:v>167.32116508331973</c:v>
                </c:pt>
                <c:pt idx="8">
                  <c:v>174.01582669576118</c:v>
                </c:pt>
                <c:pt idx="9">
                  <c:v>175.76822187573885</c:v>
                </c:pt>
                <c:pt idx="10">
                  <c:v>180.28193217860206</c:v>
                </c:pt>
                <c:pt idx="11">
                  <c:v>169.99442844083808</c:v>
                </c:pt>
                <c:pt idx="12">
                  <c:v>170.81401375592014</c:v>
                </c:pt>
                <c:pt idx="13">
                  <c:v>172.11672080893482</c:v>
                </c:pt>
                <c:pt idx="14">
                  <c:v>173.77514294188535</c:v>
                </c:pt>
                <c:pt idx="15">
                  <c:v>175.21306107280225</c:v>
                </c:pt>
                <c:pt idx="16">
                  <c:v>176.53451036159871</c:v>
                </c:pt>
                <c:pt idx="17">
                  <c:v>177.82130205031717</c:v>
                </c:pt>
                <c:pt idx="18">
                  <c:v>179.09190653405005</c:v>
                </c:pt>
                <c:pt idx="19">
                  <c:v>180.47858901869546</c:v>
                </c:pt>
                <c:pt idx="20">
                  <c:v>181.85135559658636</c:v>
                </c:pt>
                <c:pt idx="21">
                  <c:v>183.24976228944018</c:v>
                </c:pt>
                <c:pt idx="22">
                  <c:v>184.63063443725611</c:v>
                </c:pt>
                <c:pt idx="23">
                  <c:v>186.12479028055708</c:v>
                </c:pt>
                <c:pt idx="24">
                  <c:v>187.56820216628401</c:v>
                </c:pt>
                <c:pt idx="25">
                  <c:v>189.15835970453423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170.39579453751304</c:v>
                </c:pt>
                <c:pt idx="1">
                  <c:v>169.56645714836776</c:v>
                </c:pt>
                <c:pt idx="2">
                  <c:v>173.76946234295065</c:v>
                </c:pt>
                <c:pt idx="3">
                  <c:v>174.04259368095597</c:v>
                </c:pt>
                <c:pt idx="4">
                  <c:v>180.45768449746862</c:v>
                </c:pt>
                <c:pt idx="5">
                  <c:v>181.39048492986748</c:v>
                </c:pt>
                <c:pt idx="6">
                  <c:v>179.35583870316884</c:v>
                </c:pt>
                <c:pt idx="7">
                  <c:v>191.98685551067183</c:v>
                </c:pt>
                <c:pt idx="8">
                  <c:v>187.89578921564515</c:v>
                </c:pt>
                <c:pt idx="9">
                  <c:v>188.76321834733761</c:v>
                </c:pt>
                <c:pt idx="10">
                  <c:v>193.81578214179302</c:v>
                </c:pt>
                <c:pt idx="11">
                  <c:v>187.16919279562393</c:v>
                </c:pt>
                <c:pt idx="12">
                  <c:v>186.95506521406315</c:v>
                </c:pt>
                <c:pt idx="13">
                  <c:v>186.67415879046558</c:v>
                </c:pt>
                <c:pt idx="14">
                  <c:v>186.66821420698699</c:v>
                </c:pt>
                <c:pt idx="15">
                  <c:v>186.21292898127732</c:v>
                </c:pt>
                <c:pt idx="16">
                  <c:v>185.46410285497603</c:v>
                </c:pt>
                <c:pt idx="17">
                  <c:v>184.40553069004196</c:v>
                </c:pt>
                <c:pt idx="18">
                  <c:v>183.39142791998049</c:v>
                </c:pt>
                <c:pt idx="19">
                  <c:v>182.21567221112994</c:v>
                </c:pt>
                <c:pt idx="20">
                  <c:v>181.09185191964539</c:v>
                </c:pt>
                <c:pt idx="21">
                  <c:v>179.96405045239305</c:v>
                </c:pt>
                <c:pt idx="22">
                  <c:v>178.91765598883606</c:v>
                </c:pt>
                <c:pt idx="23">
                  <c:v>177.67213590278672</c:v>
                </c:pt>
                <c:pt idx="24">
                  <c:v>176.30307823816338</c:v>
                </c:pt>
                <c:pt idx="25">
                  <c:v>174.52966516229986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122.49457714930166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129.14520225407156</c:v>
                </c:pt>
                <c:pt idx="6">
                  <c:v>128.01887026966935</c:v>
                </c:pt>
                <c:pt idx="7">
                  <c:v>129.87674459412673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119.41217050949723</c:v>
                </c:pt>
                <c:pt idx="11">
                  <c:v>120.74514122267843</c:v>
                </c:pt>
                <c:pt idx="12">
                  <c:v>119.95575738291882</c:v>
                </c:pt>
                <c:pt idx="13">
                  <c:v>119.23129984483681</c:v>
                </c:pt>
                <c:pt idx="14">
                  <c:v>118.80907031325205</c:v>
                </c:pt>
                <c:pt idx="15">
                  <c:v>118.36687896258867</c:v>
                </c:pt>
                <c:pt idx="16">
                  <c:v>117.88299318264781</c:v>
                </c:pt>
                <c:pt idx="17">
                  <c:v>117.31546179328079</c:v>
                </c:pt>
                <c:pt idx="18">
                  <c:v>116.71945607000222</c:v>
                </c:pt>
                <c:pt idx="19">
                  <c:v>116.09376115148892</c:v>
                </c:pt>
                <c:pt idx="20">
                  <c:v>115.51623079259559</c:v>
                </c:pt>
                <c:pt idx="21">
                  <c:v>114.93383280917489</c:v>
                </c:pt>
                <c:pt idx="22">
                  <c:v>114.35622648826265</c:v>
                </c:pt>
                <c:pt idx="23">
                  <c:v>113.85306187621731</c:v>
                </c:pt>
                <c:pt idx="24">
                  <c:v>113.37728168880187</c:v>
                </c:pt>
                <c:pt idx="25">
                  <c:v>112.9244934660156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135.45796194624677</c:v>
                </c:pt>
                <c:pt idx="1">
                  <c:v>126.18785804020455</c:v>
                </c:pt>
                <c:pt idx="2">
                  <c:v>125.26809731290483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139.40821239940601</c:v>
                </c:pt>
                <c:pt idx="6">
                  <c:v>141.30152808841686</c:v>
                </c:pt>
                <c:pt idx="7">
                  <c:v>143.50756310084381</c:v>
                </c:pt>
                <c:pt idx="8">
                  <c:v>144.45087560556931</c:v>
                </c:pt>
                <c:pt idx="9">
                  <c:v>147.86410434139424</c:v>
                </c:pt>
                <c:pt idx="10">
                  <c:v>142.94886328508844</c:v>
                </c:pt>
                <c:pt idx="11">
                  <c:v>147.65479544593634</c:v>
                </c:pt>
                <c:pt idx="12">
                  <c:v>149.30729838513849</c:v>
                </c:pt>
                <c:pt idx="13">
                  <c:v>150.97630066830365</c:v>
                </c:pt>
                <c:pt idx="14">
                  <c:v>152.8778881053037</c:v>
                </c:pt>
                <c:pt idx="15">
                  <c:v>154.35969365955719</c:v>
                </c:pt>
                <c:pt idx="16">
                  <c:v>155.77633154710344</c:v>
                </c:pt>
                <c:pt idx="17">
                  <c:v>157.1646351195333</c:v>
                </c:pt>
                <c:pt idx="18">
                  <c:v>158.41617180665585</c:v>
                </c:pt>
                <c:pt idx="19">
                  <c:v>159.77333396172102</c:v>
                </c:pt>
                <c:pt idx="20">
                  <c:v>161.19263628781923</c:v>
                </c:pt>
                <c:pt idx="21">
                  <c:v>162.66415258928649</c:v>
                </c:pt>
                <c:pt idx="22">
                  <c:v>164.1294866702338</c:v>
                </c:pt>
                <c:pt idx="23">
                  <c:v>165.51854426833131</c:v>
                </c:pt>
                <c:pt idx="24">
                  <c:v>166.85747755289279</c:v>
                </c:pt>
                <c:pt idx="25">
                  <c:v>168.13988074673571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122.18584214941029</c:v>
                </c:pt>
                <c:pt idx="1">
                  <c:v>127.7451872901577</c:v>
                </c:pt>
                <c:pt idx="2">
                  <c:v>136.53157774065528</c:v>
                </c:pt>
                <c:pt idx="3">
                  <c:v>134.58733887611547</c:v>
                </c:pt>
                <c:pt idx="4">
                  <c:v>137.36522298504838</c:v>
                </c:pt>
                <c:pt idx="5">
                  <c:v>139.96606709865344</c:v>
                </c:pt>
                <c:pt idx="6">
                  <c:v>144.50253158269817</c:v>
                </c:pt>
                <c:pt idx="7">
                  <c:v>149.51866896007999</c:v>
                </c:pt>
                <c:pt idx="8">
                  <c:v>150.44156713052132</c:v>
                </c:pt>
                <c:pt idx="9">
                  <c:v>152.85624480420731</c:v>
                </c:pt>
                <c:pt idx="10">
                  <c:v>146.32222189461828</c:v>
                </c:pt>
                <c:pt idx="11">
                  <c:v>147.29040450474858</c:v>
                </c:pt>
                <c:pt idx="12">
                  <c:v>148.03953556541074</c:v>
                </c:pt>
                <c:pt idx="13">
                  <c:v>148.59625032717585</c:v>
                </c:pt>
                <c:pt idx="14">
                  <c:v>149.42374989937591</c:v>
                </c:pt>
                <c:pt idx="15">
                  <c:v>149.93733361494682</c:v>
                </c:pt>
                <c:pt idx="16">
                  <c:v>150.34651450503321</c:v>
                </c:pt>
                <c:pt idx="17">
                  <c:v>150.72644604162744</c:v>
                </c:pt>
                <c:pt idx="18">
                  <c:v>151.05201618753037</c:v>
                </c:pt>
                <c:pt idx="19">
                  <c:v>151.32470596421183</c:v>
                </c:pt>
                <c:pt idx="20">
                  <c:v>151.60124477390733</c:v>
                </c:pt>
                <c:pt idx="21">
                  <c:v>151.77307100959916</c:v>
                </c:pt>
                <c:pt idx="22">
                  <c:v>151.98461613569225</c:v>
                </c:pt>
                <c:pt idx="23">
                  <c:v>152.20177904977379</c:v>
                </c:pt>
                <c:pt idx="24">
                  <c:v>152.41855705087306</c:v>
                </c:pt>
                <c:pt idx="25">
                  <c:v>152.62811363164695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93.757489054416084</c:v>
                </c:pt>
                <c:pt idx="2">
                  <c:v>90.639487112633319</c:v>
                </c:pt>
                <c:pt idx="3">
                  <c:v>91.799705461782409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107.83063315752774</c:v>
                </c:pt>
                <c:pt idx="10">
                  <c:v>94.815266990519845</c:v>
                </c:pt>
                <c:pt idx="11">
                  <c:v>104.46244749663887</c:v>
                </c:pt>
                <c:pt idx="12">
                  <c:v>104.42246956927886</c:v>
                </c:pt>
                <c:pt idx="13">
                  <c:v>104.43465097811725</c:v>
                </c:pt>
                <c:pt idx="14">
                  <c:v>104.57780292591599</c:v>
                </c:pt>
                <c:pt idx="15">
                  <c:v>104.58250429997508</c:v>
                </c:pt>
                <c:pt idx="16">
                  <c:v>104.45291942389861</c:v>
                </c:pt>
                <c:pt idx="17">
                  <c:v>104.23972251442977</c:v>
                </c:pt>
                <c:pt idx="18">
                  <c:v>104.07929377457805</c:v>
                </c:pt>
                <c:pt idx="19">
                  <c:v>103.91831674406382</c:v>
                </c:pt>
                <c:pt idx="20">
                  <c:v>103.84616558154404</c:v>
                </c:pt>
                <c:pt idx="21">
                  <c:v>103.76580251182</c:v>
                </c:pt>
                <c:pt idx="22">
                  <c:v>103.62598893115532</c:v>
                </c:pt>
                <c:pt idx="23">
                  <c:v>103.4318008616375</c:v>
                </c:pt>
                <c:pt idx="24">
                  <c:v>103.33158759780707</c:v>
                </c:pt>
                <c:pt idx="25">
                  <c:v>103.25814242545403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155.93002625701763</c:v>
                </c:pt>
                <c:pt idx="1">
                  <c:v>148.80571941541595</c:v>
                </c:pt>
                <c:pt idx="2">
                  <c:v>145.43531245776853</c:v>
                </c:pt>
                <c:pt idx="3">
                  <c:v>151.86826420408138</c:v>
                </c:pt>
                <c:pt idx="4">
                  <c:v>161.21666831237104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159.75066499623273</c:v>
                </c:pt>
                <c:pt idx="8">
                  <c:v>167.66859439097857</c:v>
                </c:pt>
                <c:pt idx="9">
                  <c:v>171.44533497701246</c:v>
                </c:pt>
                <c:pt idx="10">
                  <c:v>150.12691913891592</c:v>
                </c:pt>
                <c:pt idx="11">
                  <c:v>152.00130298077175</c:v>
                </c:pt>
                <c:pt idx="12">
                  <c:v>151.61153229678249</c:v>
                </c:pt>
                <c:pt idx="13">
                  <c:v>151.5232412257088</c:v>
                </c:pt>
                <c:pt idx="14">
                  <c:v>151.71418407842415</c:v>
                </c:pt>
                <c:pt idx="15">
                  <c:v>151.53343941936279</c:v>
                </c:pt>
                <c:pt idx="16">
                  <c:v>151.22245763047758</c:v>
                </c:pt>
                <c:pt idx="17">
                  <c:v>150.91039735650938</c:v>
                </c:pt>
                <c:pt idx="18">
                  <c:v>150.50338000611978</c:v>
                </c:pt>
                <c:pt idx="19">
                  <c:v>150.08409686222265</c:v>
                </c:pt>
                <c:pt idx="20">
                  <c:v>149.6725350786364</c:v>
                </c:pt>
                <c:pt idx="21">
                  <c:v>149.24440419813163</c:v>
                </c:pt>
                <c:pt idx="22">
                  <c:v>148.7805224095072</c:v>
                </c:pt>
                <c:pt idx="23">
                  <c:v>148.36316210512103</c:v>
                </c:pt>
                <c:pt idx="24">
                  <c:v>148.02205687818579</c:v>
                </c:pt>
                <c:pt idx="25">
                  <c:v>147.65592753176037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96.220815749974093</c:v>
                </c:pt>
                <c:pt idx="1">
                  <c:v>104.78265351579472</c:v>
                </c:pt>
                <c:pt idx="2">
                  <c:v>106.9502537835681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115.79768248255706</c:v>
                </c:pt>
                <c:pt idx="6">
                  <c:v>118.21859821487783</c:v>
                </c:pt>
                <c:pt idx="7">
                  <c:v>125.50390376217574</c:v>
                </c:pt>
                <c:pt idx="8">
                  <c:v>130.1421520428251</c:v>
                </c:pt>
                <c:pt idx="9">
                  <c:v>136.25971817280163</c:v>
                </c:pt>
                <c:pt idx="10">
                  <c:v>139.40528609935251</c:v>
                </c:pt>
                <c:pt idx="11">
                  <c:v>136.93386859252627</c:v>
                </c:pt>
                <c:pt idx="12">
                  <c:v>138.34088891413114</c:v>
                </c:pt>
                <c:pt idx="13">
                  <c:v>140.09151195729277</c:v>
                </c:pt>
                <c:pt idx="14">
                  <c:v>142.11533715280461</c:v>
                </c:pt>
                <c:pt idx="15">
                  <c:v>143.91202066641409</c:v>
                </c:pt>
                <c:pt idx="16">
                  <c:v>145.6736453443983</c:v>
                </c:pt>
                <c:pt idx="17">
                  <c:v>147.45743392104887</c:v>
                </c:pt>
                <c:pt idx="18">
                  <c:v>149.27276286041803</c:v>
                </c:pt>
                <c:pt idx="19">
                  <c:v>151.11347705138215</c:v>
                </c:pt>
                <c:pt idx="20">
                  <c:v>153.01612868376679</c:v>
                </c:pt>
                <c:pt idx="21">
                  <c:v>154.89773352118459</c:v>
                </c:pt>
                <c:pt idx="22">
                  <c:v>156.79433366385933</c:v>
                </c:pt>
                <c:pt idx="23">
                  <c:v>158.80704323096717</c:v>
                </c:pt>
                <c:pt idx="24">
                  <c:v>160.87951760171313</c:v>
                </c:pt>
                <c:pt idx="25">
                  <c:v>163.00856759201628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244.36878348836336</c:v>
                </c:pt>
                <c:pt idx="2">
                  <c:v>240.46939442955261</c:v>
                </c:pt>
                <c:pt idx="3">
                  <c:v>248.04913638160747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278.70599908646244</c:v>
                </c:pt>
                <c:pt idx="8">
                  <c:v>292.61451997901594</c:v>
                </c:pt>
                <c:pt idx="9">
                  <c:v>305.53575210128639</c:v>
                </c:pt>
                <c:pt idx="10">
                  <c:v>320.51655776161272</c:v>
                </c:pt>
                <c:pt idx="11">
                  <c:v>331.25941852023834</c:v>
                </c:pt>
                <c:pt idx="12">
                  <c:v>335.24443891635588</c:v>
                </c:pt>
                <c:pt idx="13">
                  <c:v>339.43486539916387</c:v>
                </c:pt>
                <c:pt idx="14">
                  <c:v>344.06161037605204</c:v>
                </c:pt>
                <c:pt idx="15">
                  <c:v>347.97613932307632</c:v>
                </c:pt>
                <c:pt idx="16">
                  <c:v>351.75352514986685</c:v>
                </c:pt>
                <c:pt idx="17">
                  <c:v>355.595070513211</c:v>
                </c:pt>
                <c:pt idx="18">
                  <c:v>359.56558484066613</c:v>
                </c:pt>
                <c:pt idx="19">
                  <c:v>363.51604703508411</c:v>
                </c:pt>
                <c:pt idx="20">
                  <c:v>367.52585128549924</c:v>
                </c:pt>
                <c:pt idx="21">
                  <c:v>371.51619061897054</c:v>
                </c:pt>
                <c:pt idx="22">
                  <c:v>375.49753527519687</c:v>
                </c:pt>
                <c:pt idx="23">
                  <c:v>379.55868242460826</c:v>
                </c:pt>
                <c:pt idx="24">
                  <c:v>383.53924122527883</c:v>
                </c:pt>
                <c:pt idx="25">
                  <c:v>387.75884973953669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143.81527489797853</c:v>
                </c:pt>
                <c:pt idx="2">
                  <c:v>145.76453670315976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151.80584937731714</c:v>
                </c:pt>
                <c:pt idx="6">
                  <c:v>159.75238078189446</c:v>
                </c:pt>
                <c:pt idx="7">
                  <c:v>167.32116508331973</c:v>
                </c:pt>
                <c:pt idx="8">
                  <c:v>174.01582669576118</c:v>
                </c:pt>
                <c:pt idx="9">
                  <c:v>175.76822187573885</c:v>
                </c:pt>
                <c:pt idx="10">
                  <c:v>180.28193217860206</c:v>
                </c:pt>
                <c:pt idx="11">
                  <c:v>169.99442844083808</c:v>
                </c:pt>
                <c:pt idx="12">
                  <c:v>170.81401375592014</c:v>
                </c:pt>
                <c:pt idx="13">
                  <c:v>172.11672080893482</c:v>
                </c:pt>
                <c:pt idx="14">
                  <c:v>173.77514294188535</c:v>
                </c:pt>
                <c:pt idx="15">
                  <c:v>175.21306107280225</c:v>
                </c:pt>
                <c:pt idx="16">
                  <c:v>176.53451036159871</c:v>
                </c:pt>
                <c:pt idx="17">
                  <c:v>177.82130205031717</c:v>
                </c:pt>
                <c:pt idx="18">
                  <c:v>179.09190653405005</c:v>
                </c:pt>
                <c:pt idx="19">
                  <c:v>180.47858901869546</c:v>
                </c:pt>
                <c:pt idx="20">
                  <c:v>181.85135559658636</c:v>
                </c:pt>
                <c:pt idx="21">
                  <c:v>183.24976228944018</c:v>
                </c:pt>
                <c:pt idx="22">
                  <c:v>184.63063443725611</c:v>
                </c:pt>
                <c:pt idx="23">
                  <c:v>186.12479028055708</c:v>
                </c:pt>
                <c:pt idx="24">
                  <c:v>187.56820216628401</c:v>
                </c:pt>
                <c:pt idx="25">
                  <c:v>189.15835970453423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170.39579453751304</c:v>
                </c:pt>
                <c:pt idx="1">
                  <c:v>169.56645714836776</c:v>
                </c:pt>
                <c:pt idx="2">
                  <c:v>173.76946234295065</c:v>
                </c:pt>
                <c:pt idx="3">
                  <c:v>174.04259368095597</c:v>
                </c:pt>
                <c:pt idx="4">
                  <c:v>180.45768449746862</c:v>
                </c:pt>
                <c:pt idx="5">
                  <c:v>181.39048492986748</c:v>
                </c:pt>
                <c:pt idx="6">
                  <c:v>179.35583870316884</c:v>
                </c:pt>
                <c:pt idx="7">
                  <c:v>191.98685551067183</c:v>
                </c:pt>
                <c:pt idx="8">
                  <c:v>187.89578921564515</c:v>
                </c:pt>
                <c:pt idx="9">
                  <c:v>188.76321834733761</c:v>
                </c:pt>
                <c:pt idx="10">
                  <c:v>193.81578214179302</c:v>
                </c:pt>
                <c:pt idx="11">
                  <c:v>187.16919279562393</c:v>
                </c:pt>
                <c:pt idx="12">
                  <c:v>186.95506521406315</c:v>
                </c:pt>
                <c:pt idx="13">
                  <c:v>186.67415879046558</c:v>
                </c:pt>
                <c:pt idx="14">
                  <c:v>186.66821420698699</c:v>
                </c:pt>
                <c:pt idx="15">
                  <c:v>186.21292898127732</c:v>
                </c:pt>
                <c:pt idx="16">
                  <c:v>185.46410285497603</c:v>
                </c:pt>
                <c:pt idx="17">
                  <c:v>184.40553069004196</c:v>
                </c:pt>
                <c:pt idx="18">
                  <c:v>183.39142791998049</c:v>
                </c:pt>
                <c:pt idx="19">
                  <c:v>182.21567221112994</c:v>
                </c:pt>
                <c:pt idx="20">
                  <c:v>181.09185191964539</c:v>
                </c:pt>
                <c:pt idx="21">
                  <c:v>179.96405045239305</c:v>
                </c:pt>
                <c:pt idx="22">
                  <c:v>178.91765598883606</c:v>
                </c:pt>
                <c:pt idx="23">
                  <c:v>177.67213590278672</c:v>
                </c:pt>
                <c:pt idx="24">
                  <c:v>176.30307823816338</c:v>
                </c:pt>
                <c:pt idx="25">
                  <c:v>174.52966516229986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122.49457714930166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129.14520225407156</c:v>
                </c:pt>
                <c:pt idx="6">
                  <c:v>128.01887026966935</c:v>
                </c:pt>
                <c:pt idx="7">
                  <c:v>129.87674459412673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119.41217050949723</c:v>
                </c:pt>
                <c:pt idx="11">
                  <c:v>120.74514122267843</c:v>
                </c:pt>
                <c:pt idx="12">
                  <c:v>119.95575738291882</c:v>
                </c:pt>
                <c:pt idx="13">
                  <c:v>119.23129984483681</c:v>
                </c:pt>
                <c:pt idx="14">
                  <c:v>118.80907031325205</c:v>
                </c:pt>
                <c:pt idx="15">
                  <c:v>118.36687896258867</c:v>
                </c:pt>
                <c:pt idx="16">
                  <c:v>117.88299318264781</c:v>
                </c:pt>
                <c:pt idx="17">
                  <c:v>117.31546179328079</c:v>
                </c:pt>
                <c:pt idx="18">
                  <c:v>116.71945607000222</c:v>
                </c:pt>
                <c:pt idx="19">
                  <c:v>116.09376115148892</c:v>
                </c:pt>
                <c:pt idx="20">
                  <c:v>115.51623079259559</c:v>
                </c:pt>
                <c:pt idx="21">
                  <c:v>114.93383280917489</c:v>
                </c:pt>
                <c:pt idx="22">
                  <c:v>114.35622648826265</c:v>
                </c:pt>
                <c:pt idx="23">
                  <c:v>113.85306187621731</c:v>
                </c:pt>
                <c:pt idx="24">
                  <c:v>113.37728168880187</c:v>
                </c:pt>
                <c:pt idx="25">
                  <c:v>112.9244934660156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135.45796194624677</c:v>
                </c:pt>
                <c:pt idx="1">
                  <c:v>126.18785804020455</c:v>
                </c:pt>
                <c:pt idx="2">
                  <c:v>125.26809731290483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139.40821239940601</c:v>
                </c:pt>
                <c:pt idx="6">
                  <c:v>141.30152808841686</c:v>
                </c:pt>
                <c:pt idx="7">
                  <c:v>143.50756310084381</c:v>
                </c:pt>
                <c:pt idx="8">
                  <c:v>144.45087560556931</c:v>
                </c:pt>
                <c:pt idx="9">
                  <c:v>147.86410434139424</c:v>
                </c:pt>
                <c:pt idx="10">
                  <c:v>142.94886328508844</c:v>
                </c:pt>
                <c:pt idx="11">
                  <c:v>147.65479544593634</c:v>
                </c:pt>
                <c:pt idx="12">
                  <c:v>149.30729838513849</c:v>
                </c:pt>
                <c:pt idx="13">
                  <c:v>150.97630066830365</c:v>
                </c:pt>
                <c:pt idx="14">
                  <c:v>152.8778881053037</c:v>
                </c:pt>
                <c:pt idx="15">
                  <c:v>154.35969365955719</c:v>
                </c:pt>
                <c:pt idx="16">
                  <c:v>155.77633154710344</c:v>
                </c:pt>
                <c:pt idx="17">
                  <c:v>157.1646351195333</c:v>
                </c:pt>
                <c:pt idx="18">
                  <c:v>158.41617180665585</c:v>
                </c:pt>
                <c:pt idx="19">
                  <c:v>159.77333396172102</c:v>
                </c:pt>
                <c:pt idx="20">
                  <c:v>161.19263628781923</c:v>
                </c:pt>
                <c:pt idx="21">
                  <c:v>162.66415258928649</c:v>
                </c:pt>
                <c:pt idx="22">
                  <c:v>164.1294866702338</c:v>
                </c:pt>
                <c:pt idx="23">
                  <c:v>165.51854426833131</c:v>
                </c:pt>
                <c:pt idx="24">
                  <c:v>166.85747755289279</c:v>
                </c:pt>
                <c:pt idx="25">
                  <c:v>168.13988074673571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122.18584214941029</c:v>
                </c:pt>
                <c:pt idx="1">
                  <c:v>127.7451872901577</c:v>
                </c:pt>
                <c:pt idx="2">
                  <c:v>136.53157774065528</c:v>
                </c:pt>
                <c:pt idx="3">
                  <c:v>134.58733887611547</c:v>
                </c:pt>
                <c:pt idx="4">
                  <c:v>137.36522298504838</c:v>
                </c:pt>
                <c:pt idx="5">
                  <c:v>139.96606709865344</c:v>
                </c:pt>
                <c:pt idx="6">
                  <c:v>144.50253158269817</c:v>
                </c:pt>
                <c:pt idx="7">
                  <c:v>149.51866896007999</c:v>
                </c:pt>
                <c:pt idx="8">
                  <c:v>150.44156713052132</c:v>
                </c:pt>
                <c:pt idx="9">
                  <c:v>152.85624480420731</c:v>
                </c:pt>
                <c:pt idx="10">
                  <c:v>146.32222189461828</c:v>
                </c:pt>
                <c:pt idx="11">
                  <c:v>147.29040450474858</c:v>
                </c:pt>
                <c:pt idx="12">
                  <c:v>148.03953556541074</c:v>
                </c:pt>
                <c:pt idx="13">
                  <c:v>148.59625032717585</c:v>
                </c:pt>
                <c:pt idx="14">
                  <c:v>149.42374989937591</c:v>
                </c:pt>
                <c:pt idx="15">
                  <c:v>149.93733361494682</c:v>
                </c:pt>
                <c:pt idx="16">
                  <c:v>150.34651450503321</c:v>
                </c:pt>
                <c:pt idx="17">
                  <c:v>150.72644604162744</c:v>
                </c:pt>
                <c:pt idx="18">
                  <c:v>151.05201618753037</c:v>
                </c:pt>
                <c:pt idx="19">
                  <c:v>151.32470596421183</c:v>
                </c:pt>
                <c:pt idx="20">
                  <c:v>151.60124477390733</c:v>
                </c:pt>
                <c:pt idx="21">
                  <c:v>151.77307100959916</c:v>
                </c:pt>
                <c:pt idx="22">
                  <c:v>151.98461613569225</c:v>
                </c:pt>
                <c:pt idx="23">
                  <c:v>152.20177904977379</c:v>
                </c:pt>
                <c:pt idx="24">
                  <c:v>152.41855705087306</c:v>
                </c:pt>
                <c:pt idx="25">
                  <c:v>152.62811363164695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93.757489054416084</c:v>
                </c:pt>
                <c:pt idx="2">
                  <c:v>90.639487112633319</c:v>
                </c:pt>
                <c:pt idx="3">
                  <c:v>91.799705461782409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107.83063315752774</c:v>
                </c:pt>
                <c:pt idx="10">
                  <c:v>94.815266990519845</c:v>
                </c:pt>
                <c:pt idx="11">
                  <c:v>104.46244749663887</c:v>
                </c:pt>
                <c:pt idx="12">
                  <c:v>104.42246956927886</c:v>
                </c:pt>
                <c:pt idx="13">
                  <c:v>104.43465097811725</c:v>
                </c:pt>
                <c:pt idx="14">
                  <c:v>104.57780292591599</c:v>
                </c:pt>
                <c:pt idx="15">
                  <c:v>104.58250429997508</c:v>
                </c:pt>
                <c:pt idx="16">
                  <c:v>104.45291942389861</c:v>
                </c:pt>
                <c:pt idx="17">
                  <c:v>104.23972251442977</c:v>
                </c:pt>
                <c:pt idx="18">
                  <c:v>104.07929377457805</c:v>
                </c:pt>
                <c:pt idx="19">
                  <c:v>103.91831674406382</c:v>
                </c:pt>
                <c:pt idx="20">
                  <c:v>103.84616558154404</c:v>
                </c:pt>
                <c:pt idx="21">
                  <c:v>103.76580251182</c:v>
                </c:pt>
                <c:pt idx="22">
                  <c:v>103.62598893115532</c:v>
                </c:pt>
                <c:pt idx="23">
                  <c:v>103.4318008616375</c:v>
                </c:pt>
                <c:pt idx="24">
                  <c:v>103.33158759780707</c:v>
                </c:pt>
                <c:pt idx="25">
                  <c:v>103.25814242545403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155.93002625701763</c:v>
                </c:pt>
                <c:pt idx="1">
                  <c:v>148.80571941541595</c:v>
                </c:pt>
                <c:pt idx="2">
                  <c:v>145.43531245776853</c:v>
                </c:pt>
                <c:pt idx="3">
                  <c:v>151.86826420408138</c:v>
                </c:pt>
                <c:pt idx="4">
                  <c:v>161.21666831237104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159.75066499623273</c:v>
                </c:pt>
                <c:pt idx="8">
                  <c:v>167.66859439097857</c:v>
                </c:pt>
                <c:pt idx="9">
                  <c:v>171.44533497701246</c:v>
                </c:pt>
                <c:pt idx="10">
                  <c:v>150.12691913891592</c:v>
                </c:pt>
                <c:pt idx="11">
                  <c:v>152.00130298077175</c:v>
                </c:pt>
                <c:pt idx="12">
                  <c:v>151.61153229678249</c:v>
                </c:pt>
                <c:pt idx="13">
                  <c:v>151.5232412257088</c:v>
                </c:pt>
                <c:pt idx="14">
                  <c:v>151.71418407842415</c:v>
                </c:pt>
                <c:pt idx="15">
                  <c:v>151.53343941936279</c:v>
                </c:pt>
                <c:pt idx="16">
                  <c:v>151.22245763047758</c:v>
                </c:pt>
                <c:pt idx="17">
                  <c:v>150.91039735650938</c:v>
                </c:pt>
                <c:pt idx="18">
                  <c:v>150.50338000611978</c:v>
                </c:pt>
                <c:pt idx="19">
                  <c:v>150.08409686222265</c:v>
                </c:pt>
                <c:pt idx="20">
                  <c:v>149.6725350786364</c:v>
                </c:pt>
                <c:pt idx="21">
                  <c:v>149.24440419813163</c:v>
                </c:pt>
                <c:pt idx="22">
                  <c:v>148.7805224095072</c:v>
                </c:pt>
                <c:pt idx="23">
                  <c:v>148.36316210512103</c:v>
                </c:pt>
                <c:pt idx="24">
                  <c:v>148.02205687818579</c:v>
                </c:pt>
                <c:pt idx="25">
                  <c:v>147.65592753176037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163.00856759201628</c:v>
                </c:pt>
                <c:pt idx="1">
                  <c:v>387.75884973953669</c:v>
                </c:pt>
                <c:pt idx="2">
                  <c:v>189.15835970453423</c:v>
                </c:pt>
                <c:pt idx="3">
                  <c:v>174.52966516229986</c:v>
                </c:pt>
                <c:pt idx="4">
                  <c:v>112.9244934660156</c:v>
                </c:pt>
                <c:pt idx="5">
                  <c:v>168.13988074673571</c:v>
                </c:pt>
                <c:pt idx="6">
                  <c:v>152.62811363164695</c:v>
                </c:pt>
                <c:pt idx="7">
                  <c:v>103.25814242545403</c:v>
                </c:pt>
                <c:pt idx="8">
                  <c:v>147.65592753176037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139.40528609935251</c:v>
                </c:pt>
                <c:pt idx="1">
                  <c:v>320.51655776161272</c:v>
                </c:pt>
                <c:pt idx="2">
                  <c:v>180.28193217860206</c:v>
                </c:pt>
                <c:pt idx="3">
                  <c:v>193.81578214179302</c:v>
                </c:pt>
                <c:pt idx="4">
                  <c:v>119.41217050949723</c:v>
                </c:pt>
                <c:pt idx="5">
                  <c:v>142.94886328508844</c:v>
                </c:pt>
                <c:pt idx="6">
                  <c:v>146.32222189461828</c:v>
                </c:pt>
                <c:pt idx="7">
                  <c:v>94.815266990519845</c:v>
                </c:pt>
                <c:pt idx="8">
                  <c:v>150.12691913891592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10.194011713868274</c:v>
                </c:pt>
                <c:pt idx="1">
                  <c:v>24.24914416949041</c:v>
                </c:pt>
                <c:pt idx="2">
                  <c:v>11.829332427669113</c:v>
                </c:pt>
                <c:pt idx="3">
                  <c:v>10.914502699851532</c:v>
                </c:pt>
                <c:pt idx="4">
                  <c:v>7.0619208927493515</c:v>
                </c:pt>
                <c:pt idx="5">
                  <c:v>10.514906910847468</c:v>
                </c:pt>
                <c:pt idx="6">
                  <c:v>9.5448527719154725</c:v>
                </c:pt>
                <c:pt idx="7">
                  <c:v>6.457419563810161</c:v>
                </c:pt>
                <c:pt idx="8">
                  <c:v>9.2339088497982189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9.370870476447843</c:v>
                </c:pt>
                <c:pt idx="1">
                  <c:v>21.545231406794816</c:v>
                </c:pt>
                <c:pt idx="2">
                  <c:v>12.118612449784866</c:v>
                </c:pt>
                <c:pt idx="3">
                  <c:v>13.028362421262669</c:v>
                </c:pt>
                <c:pt idx="4">
                  <c:v>8.0269264851155508</c:v>
                </c:pt>
                <c:pt idx="5">
                  <c:v>9.6090709332595097</c:v>
                </c:pt>
                <c:pt idx="6">
                  <c:v>9.8358292398131457</c:v>
                </c:pt>
                <c:pt idx="7">
                  <c:v>6.3735143122532492</c:v>
                </c:pt>
                <c:pt idx="8">
                  <c:v>10.091582275268356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8.4352687599292704</c:v>
                </c:pt>
                <c:pt idx="1">
                  <c:v>18.966861783621933</c:v>
                </c:pt>
                <c:pt idx="2">
                  <c:v>11.058279504167974</c:v>
                </c:pt>
                <c:pt idx="3">
                  <c:v>13.213368852246351</c:v>
                </c:pt>
                <c:pt idx="4">
                  <c:v>9.4075672907582835</c:v>
                </c:pt>
                <c:pt idx="5">
                  <c:v>10.155175075351185</c:v>
                </c:pt>
                <c:pt idx="6">
                  <c:v>10.195811936264617</c:v>
                </c:pt>
                <c:pt idx="7">
                  <c:v>6.8862963432849771</c:v>
                </c:pt>
                <c:pt idx="8">
                  <c:v>11.681370454375406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7.3632500070765355E-2</c:v>
                </c:pt>
                <c:pt idx="1">
                  <c:v>8.1764097680413858E-2</c:v>
                </c:pt>
                <c:pt idx="2">
                  <c:v>8.2955789426647053E-2</c:v>
                </c:pt>
                <c:pt idx="3">
                  <c:v>8.4184304075092642E-2</c:v>
                </c:pt>
                <c:pt idx="4">
                  <c:v>8.0123117670069202E-2</c:v>
                </c:pt>
                <c:pt idx="5">
                  <c:v>8.4352687599292708E-2</c:v>
                </c:pt>
                <c:pt idx="6">
                  <c:v>8.3587531589545044E-2</c:v>
                </c:pt>
                <c:pt idx="7">
                  <c:v>8.646622084244808E-2</c:v>
                </c:pt>
                <c:pt idx="8">
                  <c:v>8.7391644977699329E-2</c:v>
                </c:pt>
                <c:pt idx="9">
                  <c:v>8.94710247315086E-2</c:v>
                </c:pt>
                <c:pt idx="10">
                  <c:v>9.3708704764478429E-2</c:v>
                </c:pt>
                <c:pt idx="11">
                  <c:v>9.1440976789169653E-2</c:v>
                </c:pt>
                <c:pt idx="12">
                  <c:v>9.1939733084155595E-2</c:v>
                </c:pt>
                <c:pt idx="13">
                  <c:v>9.2587044005827082E-2</c:v>
                </c:pt>
                <c:pt idx="14">
                  <c:v>9.3250126246654116E-2</c:v>
                </c:pt>
                <c:pt idx="15">
                  <c:v>9.3931586878098897E-2</c:v>
                </c:pt>
                <c:pt idx="16">
                  <c:v>9.4648159838398666E-2</c:v>
                </c:pt>
                <c:pt idx="17">
                  <c:v>9.5402432345680951E-2</c:v>
                </c:pt>
                <c:pt idx="18">
                  <c:v>9.6175202797526116E-2</c:v>
                </c:pt>
                <c:pt idx="19">
                  <c:v>9.6959725233447522E-2</c:v>
                </c:pt>
                <c:pt idx="20">
                  <c:v>9.7754270826023879E-2</c:v>
                </c:pt>
                <c:pt idx="21">
                  <c:v>9.8534889762835018E-2</c:v>
                </c:pt>
                <c:pt idx="22">
                  <c:v>9.9317568420343463E-2</c:v>
                </c:pt>
                <c:pt idx="23">
                  <c:v>0.10016016289241091</c:v>
                </c:pt>
                <c:pt idx="24">
                  <c:v>0.10103612429195881</c:v>
                </c:pt>
                <c:pt idx="25">
                  <c:v>0.10194011713868274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0.19198035065946237</c:v>
                </c:pt>
                <c:pt idx="1">
                  <c:v>0.19068607649046238</c:v>
                </c:pt>
                <c:pt idx="2">
                  <c:v>0.18651969249385897</c:v>
                </c:pt>
                <c:pt idx="3">
                  <c:v>0.18904959387662187</c:v>
                </c:pt>
                <c:pt idx="4">
                  <c:v>0.19057620576551176</c:v>
                </c:pt>
                <c:pt idx="5">
                  <c:v>0.18966861783621933</c:v>
                </c:pt>
                <c:pt idx="6">
                  <c:v>0.19320176831343774</c:v>
                </c:pt>
                <c:pt idx="7">
                  <c:v>0.19201517837079443</c:v>
                </c:pt>
                <c:pt idx="8">
                  <c:v>0.19649332552078302</c:v>
                </c:pt>
                <c:pt idx="9">
                  <c:v>0.20062126356335622</c:v>
                </c:pt>
                <c:pt idx="10">
                  <c:v>0.21545231406794815</c:v>
                </c:pt>
                <c:pt idx="11">
                  <c:v>0.22120666794450142</c:v>
                </c:pt>
                <c:pt idx="12">
                  <c:v>0.22279952423212201</c:v>
                </c:pt>
                <c:pt idx="13">
                  <c:v>0.22433386848879935</c:v>
                </c:pt>
                <c:pt idx="14">
                  <c:v>0.22575880441177848</c:v>
                </c:pt>
                <c:pt idx="15">
                  <c:v>0.22712453630330529</c:v>
                </c:pt>
                <c:pt idx="16">
                  <c:v>0.22854390575175523</c:v>
                </c:pt>
                <c:pt idx="17">
                  <c:v>0.23006391576879104</c:v>
                </c:pt>
                <c:pt idx="18">
                  <c:v>0.23166512348537704</c:v>
                </c:pt>
                <c:pt idx="19">
                  <c:v>0.23324468952882427</c:v>
                </c:pt>
                <c:pt idx="20">
                  <c:v>0.23479369077737702</c:v>
                </c:pt>
                <c:pt idx="21">
                  <c:v>0.23633210154583745</c:v>
                </c:pt>
                <c:pt idx="22">
                  <c:v>0.23784980796127295</c:v>
                </c:pt>
                <c:pt idx="23">
                  <c:v>0.23938900117664569</c:v>
                </c:pt>
                <c:pt idx="24">
                  <c:v>0.24087167232324047</c:v>
                </c:pt>
                <c:pt idx="25">
                  <c:v>0.24249144169490411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0.11082647001963365</c:v>
                </c:pt>
                <c:pt idx="1">
                  <c:v>0.11222206911300801</c:v>
                </c:pt>
                <c:pt idx="2">
                  <c:v>0.11306202449122107</c:v>
                </c:pt>
                <c:pt idx="3">
                  <c:v>0.11348344626989867</c:v>
                </c:pt>
                <c:pt idx="4">
                  <c:v>0.11131818842690289</c:v>
                </c:pt>
                <c:pt idx="5">
                  <c:v>0.11058279504167974</c:v>
                </c:pt>
                <c:pt idx="6">
                  <c:v>0.11295436908192942</c:v>
                </c:pt>
                <c:pt idx="7">
                  <c:v>0.11527632510240911</c:v>
                </c:pt>
                <c:pt idx="8">
                  <c:v>0.11685321864120214</c:v>
                </c:pt>
                <c:pt idx="9">
                  <c:v>0.11541314731411628</c:v>
                </c:pt>
                <c:pt idx="10">
                  <c:v>0.12118612449784866</c:v>
                </c:pt>
                <c:pt idx="11">
                  <c:v>0.11351798313390554</c:v>
                </c:pt>
                <c:pt idx="12">
                  <c:v>0.11352099119082933</c:v>
                </c:pt>
                <c:pt idx="13">
                  <c:v>0.11375263341103466</c:v>
                </c:pt>
                <c:pt idx="14">
                  <c:v>0.11402396351097409</c:v>
                </c:pt>
                <c:pt idx="15">
                  <c:v>0.11436182184174221</c:v>
                </c:pt>
                <c:pt idx="16">
                  <c:v>0.11469930963967979</c:v>
                </c:pt>
                <c:pt idx="17">
                  <c:v>0.11504733459256722</c:v>
                </c:pt>
                <c:pt idx="18">
                  <c:v>0.11538742969749854</c:v>
                </c:pt>
                <c:pt idx="19">
                  <c:v>0.11580141456094539</c:v>
                </c:pt>
                <c:pt idx="20">
                  <c:v>0.11617563990137844</c:v>
                </c:pt>
                <c:pt idx="21">
                  <c:v>0.11657042821602173</c:v>
                </c:pt>
                <c:pt idx="22">
                  <c:v>0.11694979811914115</c:v>
                </c:pt>
                <c:pt idx="23">
                  <c:v>0.11738956241193459</c:v>
                </c:pt>
                <c:pt idx="24">
                  <c:v>0.11779724647241313</c:v>
                </c:pt>
                <c:pt idx="25">
                  <c:v>0.11829332427669113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0.13039453319480848</c:v>
                </c:pt>
                <c:pt idx="1">
                  <c:v>0.13231625560533217</c:v>
                </c:pt>
                <c:pt idx="2">
                  <c:v>0.13478399926076889</c:v>
                </c:pt>
                <c:pt idx="3">
                  <c:v>0.13264582224547644</c:v>
                </c:pt>
                <c:pt idx="4">
                  <c:v>0.13152096811743066</c:v>
                </c:pt>
                <c:pt idx="5">
                  <c:v>0.13213368852246352</c:v>
                </c:pt>
                <c:pt idx="6">
                  <c:v>0.12681517172214057</c:v>
                </c:pt>
                <c:pt idx="7">
                  <c:v>0.13226981272941032</c:v>
                </c:pt>
                <c:pt idx="8">
                  <c:v>0.12617374037686793</c:v>
                </c:pt>
                <c:pt idx="9">
                  <c:v>0.12394593797512293</c:v>
                </c:pt>
                <c:pt idx="10">
                  <c:v>0.13028362421262668</c:v>
                </c:pt>
                <c:pt idx="11">
                  <c:v>0.12498685672133553</c:v>
                </c:pt>
                <c:pt idx="12">
                  <c:v>0.12424814477793991</c:v>
                </c:pt>
                <c:pt idx="13">
                  <c:v>0.12337370275475747</c:v>
                </c:pt>
                <c:pt idx="14">
                  <c:v>0.12248385635058454</c:v>
                </c:pt>
                <c:pt idx="15">
                  <c:v>0.12154145175248859</c:v>
                </c:pt>
                <c:pt idx="16">
                  <c:v>0.12050111061477596</c:v>
                </c:pt>
                <c:pt idx="17">
                  <c:v>0.11930721766964668</c:v>
                </c:pt>
                <c:pt idx="18">
                  <c:v>0.11815757565916217</c:v>
                </c:pt>
                <c:pt idx="19">
                  <c:v>0.11691598827291694</c:v>
                </c:pt>
                <c:pt idx="20">
                  <c:v>0.11569043138925822</c:v>
                </c:pt>
                <c:pt idx="21">
                  <c:v>0.1144802927034088</c:v>
                </c:pt>
                <c:pt idx="22">
                  <c:v>0.11333105045985829</c:v>
                </c:pt>
                <c:pt idx="23">
                  <c:v>0.11205844345067154</c:v>
                </c:pt>
                <c:pt idx="24">
                  <c:v>0.11072248345513644</c:v>
                </c:pt>
                <c:pt idx="25">
                  <c:v>0.10914502699851532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0.10211037243672148</c:v>
                </c:pt>
                <c:pt idx="1">
                  <c:v>9.5585082409148509E-2</c:v>
                </c:pt>
                <c:pt idx="2">
                  <c:v>9.6502972375133347E-2</c:v>
                </c:pt>
                <c:pt idx="3">
                  <c:v>9.5262076357476244E-2</c:v>
                </c:pt>
                <c:pt idx="4">
                  <c:v>9.6009735849214059E-2</c:v>
                </c:pt>
                <c:pt idx="5">
                  <c:v>9.4075672907582827E-2</c:v>
                </c:pt>
                <c:pt idx="6">
                  <c:v>9.0516902791164727E-2</c:v>
                </c:pt>
                <c:pt idx="7">
                  <c:v>8.9478900207393075E-2</c:v>
                </c:pt>
                <c:pt idx="8">
                  <c:v>8.8125709942569977E-2</c:v>
                </c:pt>
                <c:pt idx="9">
                  <c:v>8.9710726973405749E-2</c:v>
                </c:pt>
                <c:pt idx="10">
                  <c:v>8.02692648511555E-2</c:v>
                </c:pt>
                <c:pt idx="11">
                  <c:v>8.0630553780692352E-2</c:v>
                </c:pt>
                <c:pt idx="12">
                  <c:v>7.972119018650263E-2</c:v>
                </c:pt>
                <c:pt idx="13">
                  <c:v>7.8800445875487582E-2</c:v>
                </c:pt>
                <c:pt idx="14">
                  <c:v>7.7957531030208846E-2</c:v>
                </c:pt>
                <c:pt idx="15">
                  <c:v>7.7258235436330036E-2</c:v>
                </c:pt>
                <c:pt idx="16">
                  <c:v>7.659181147421705E-2</c:v>
                </c:pt>
                <c:pt idx="17">
                  <c:v>7.590109300849672E-2</c:v>
                </c:pt>
                <c:pt idx="18">
                  <c:v>7.5201377283049028E-2</c:v>
                </c:pt>
                <c:pt idx="19">
                  <c:v>7.4489843012072329E-2</c:v>
                </c:pt>
                <c:pt idx="20">
                  <c:v>7.3797481395167716E-2</c:v>
                </c:pt>
                <c:pt idx="21">
                  <c:v>7.3112706612477943E-2</c:v>
                </c:pt>
                <c:pt idx="22">
                  <c:v>7.2436178547683139E-2</c:v>
                </c:pt>
                <c:pt idx="23">
                  <c:v>7.1807528125414952E-2</c:v>
                </c:pt>
                <c:pt idx="24">
                  <c:v>7.1203601896381058E-2</c:v>
                </c:pt>
                <c:pt idx="25">
                  <c:v>7.0619208927493515E-2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0.10365853079556157</c:v>
                </c:pt>
                <c:pt idx="1">
                  <c:v>9.8467026790137774E-2</c:v>
                </c:pt>
                <c:pt idx="2">
                  <c:v>9.716399480075523E-2</c:v>
                </c:pt>
                <c:pt idx="3">
                  <c:v>9.7089083197010984E-2</c:v>
                </c:pt>
                <c:pt idx="4">
                  <c:v>0.10168943399836061</c:v>
                </c:pt>
                <c:pt idx="5">
                  <c:v>0.10155175075351185</c:v>
                </c:pt>
                <c:pt idx="6">
                  <c:v>9.9908526417082061E-2</c:v>
                </c:pt>
                <c:pt idx="7">
                  <c:v>9.8869885889388526E-2</c:v>
                </c:pt>
                <c:pt idx="8">
                  <c:v>9.7000083673779144E-2</c:v>
                </c:pt>
                <c:pt idx="9">
                  <c:v>9.7090711134847782E-2</c:v>
                </c:pt>
                <c:pt idx="10">
                  <c:v>9.6090709332595101E-2</c:v>
                </c:pt>
                <c:pt idx="11">
                  <c:v>9.8600140797587665E-2</c:v>
                </c:pt>
                <c:pt idx="12">
                  <c:v>9.9227880265874202E-2</c:v>
                </c:pt>
                <c:pt idx="13">
                  <c:v>9.9780844667267027E-2</c:v>
                </c:pt>
                <c:pt idx="14">
                  <c:v>0.10031206097631309</c:v>
                </c:pt>
                <c:pt idx="15">
                  <c:v>0.10075079835803621</c:v>
                </c:pt>
                <c:pt idx="16">
                  <c:v>0.10121215194726774</c:v>
                </c:pt>
                <c:pt idx="17">
                  <c:v>0.10168282514093445</c:v>
                </c:pt>
                <c:pt idx="18">
                  <c:v>0.10206622533113741</c:v>
                </c:pt>
                <c:pt idx="19">
                  <c:v>0.10251619420611185</c:v>
                </c:pt>
                <c:pt idx="20">
                  <c:v>0.10297782827459485</c:v>
                </c:pt>
                <c:pt idx="21">
                  <c:v>0.10347533162296553</c:v>
                </c:pt>
                <c:pt idx="22">
                  <c:v>0.10396384321587329</c:v>
                </c:pt>
                <c:pt idx="23">
                  <c:v>0.10439313029409787</c:v>
                </c:pt>
                <c:pt idx="24">
                  <c:v>0.10479042386746491</c:v>
                </c:pt>
                <c:pt idx="25">
                  <c:v>0.10514906910847469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9.3502107216498001E-2</c:v>
                </c:pt>
                <c:pt idx="1">
                  <c:v>9.9682243399388276E-2</c:v>
                </c:pt>
                <c:pt idx="2">
                  <c:v>0.10590049497275561</c:v>
                </c:pt>
                <c:pt idx="3">
                  <c:v>0.10257516767291405</c:v>
                </c:pt>
                <c:pt idx="4">
                  <c:v>0.10011436843474365</c:v>
                </c:pt>
                <c:pt idx="5">
                  <c:v>0.10195811936264618</c:v>
                </c:pt>
                <c:pt idx="6">
                  <c:v>0.10217182495670905</c:v>
                </c:pt>
                <c:pt idx="7">
                  <c:v>0.10301125194376215</c:v>
                </c:pt>
                <c:pt idx="8">
                  <c:v>0.10102288780527408</c:v>
                </c:pt>
                <c:pt idx="9">
                  <c:v>0.10036865658197602</c:v>
                </c:pt>
                <c:pt idx="10">
                  <c:v>9.8358292398131458E-2</c:v>
                </c:pt>
                <c:pt idx="11">
                  <c:v>9.8356809736121167E-2</c:v>
                </c:pt>
                <c:pt idx="12">
                  <c:v>9.8385339957114626E-2</c:v>
                </c:pt>
                <c:pt idx="13">
                  <c:v>9.8207859819068224E-2</c:v>
                </c:pt>
                <c:pt idx="14">
                  <c:v>9.804560029564896E-2</c:v>
                </c:pt>
                <c:pt idx="15">
                  <c:v>9.7864317473305665E-2</c:v>
                </c:pt>
                <c:pt idx="16">
                  <c:v>9.7684251000764194E-2</c:v>
                </c:pt>
                <c:pt idx="17">
                  <c:v>9.7517427157252728E-2</c:v>
                </c:pt>
                <c:pt idx="18">
                  <c:v>9.7321560956135492E-2</c:v>
                </c:pt>
                <c:pt idx="19">
                  <c:v>9.7095257138006652E-2</c:v>
                </c:pt>
                <c:pt idx="20">
                  <c:v>9.6850373007529023E-2</c:v>
                </c:pt>
                <c:pt idx="21">
                  <c:v>9.6547202344006364E-2</c:v>
                </c:pt>
                <c:pt idx="22">
                  <c:v>9.6270969487053271E-2</c:v>
                </c:pt>
                <c:pt idx="23">
                  <c:v>9.5994199451019099E-2</c:v>
                </c:pt>
                <c:pt idx="24">
                  <c:v>9.5722441887960016E-2</c:v>
                </c:pt>
                <c:pt idx="25">
                  <c:v>9.5448527719154727E-2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7.4570459548526855E-2</c:v>
                </c:pt>
                <c:pt idx="1">
                  <c:v>7.316093109018329E-2</c:v>
                </c:pt>
                <c:pt idx="2">
                  <c:v>7.0304369935119612E-2</c:v>
                </c:pt>
                <c:pt idx="3">
                  <c:v>6.9964754921961914E-2</c:v>
                </c:pt>
                <c:pt idx="4">
                  <c:v>7.1150229551951424E-2</c:v>
                </c:pt>
                <c:pt idx="5">
                  <c:v>6.8862963432849769E-2</c:v>
                </c:pt>
                <c:pt idx="6">
                  <c:v>7.2099666057741388E-2</c:v>
                </c:pt>
                <c:pt idx="7">
                  <c:v>7.2551814325999386E-2</c:v>
                </c:pt>
                <c:pt idx="8">
                  <c:v>7.4348394945601637E-2</c:v>
                </c:pt>
                <c:pt idx="9">
                  <c:v>7.0803883755405764E-2</c:v>
                </c:pt>
                <c:pt idx="10">
                  <c:v>6.3735143122532492E-2</c:v>
                </c:pt>
                <c:pt idx="11">
                  <c:v>6.975738241431205E-2</c:v>
                </c:pt>
                <c:pt idx="12">
                  <c:v>6.9397949193076097E-2</c:v>
                </c:pt>
                <c:pt idx="13">
                  <c:v>6.9021281095116183E-2</c:v>
                </c:pt>
                <c:pt idx="14">
                  <c:v>6.8619569997248026E-2</c:v>
                </c:pt>
                <c:pt idx="15">
                  <c:v>6.8261153884797574E-2</c:v>
                </c:pt>
                <c:pt idx="16">
                  <c:v>6.7865924476919789E-2</c:v>
                </c:pt>
                <c:pt idx="17">
                  <c:v>6.7441313811550593E-2</c:v>
                </c:pt>
                <c:pt idx="18">
                  <c:v>6.7057425574371859E-2</c:v>
                </c:pt>
                <c:pt idx="19">
                  <c:v>6.6677649372072587E-2</c:v>
                </c:pt>
                <c:pt idx="20">
                  <c:v>6.6342066563989083E-2</c:v>
                </c:pt>
                <c:pt idx="21">
                  <c:v>6.6008402313103773E-2</c:v>
                </c:pt>
                <c:pt idx="22">
                  <c:v>6.5639369773781708E-2</c:v>
                </c:pt>
                <c:pt idx="23">
                  <c:v>6.5234802007426845E-2</c:v>
                </c:pt>
                <c:pt idx="24">
                  <c:v>6.4894669523215251E-2</c:v>
                </c:pt>
                <c:pt idx="25">
                  <c:v>6.4574195638101614E-2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0.11932467605802215</c:v>
                </c:pt>
                <c:pt idx="1">
                  <c:v>0.1161162174219257</c:v>
                </c:pt>
                <c:pt idx="2">
                  <c:v>0.1128066622437402</c:v>
                </c:pt>
                <c:pt idx="3">
                  <c:v>0.11574575138354706</c:v>
                </c:pt>
                <c:pt idx="4">
                  <c:v>0.11749775218581604</c:v>
                </c:pt>
                <c:pt idx="5">
                  <c:v>0.11681370454375406</c:v>
                </c:pt>
                <c:pt idx="6">
                  <c:v>0.11874423907025003</c:v>
                </c:pt>
                <c:pt idx="7">
                  <c:v>0.11006061058839478</c:v>
                </c:pt>
                <c:pt idx="8">
                  <c:v>0.1125909941162226</c:v>
                </c:pt>
                <c:pt idx="9">
                  <c:v>0.11257464797026055</c:v>
                </c:pt>
                <c:pt idx="10">
                  <c:v>0.10091582275268356</c:v>
                </c:pt>
                <c:pt idx="11">
                  <c:v>0.10150262868237477</c:v>
                </c:pt>
                <c:pt idx="12">
                  <c:v>0.10075924711238554</c:v>
                </c:pt>
                <c:pt idx="13">
                  <c:v>0.10014231988264252</c:v>
                </c:pt>
                <c:pt idx="14">
                  <c:v>9.954848718058984E-2</c:v>
                </c:pt>
                <c:pt idx="15">
                  <c:v>9.8906098071895557E-2</c:v>
                </c:pt>
                <c:pt idx="16">
                  <c:v>9.8253375256221645E-2</c:v>
                </c:pt>
                <c:pt idx="17">
                  <c:v>9.7636440505079733E-2</c:v>
                </c:pt>
                <c:pt idx="18">
                  <c:v>9.6968079215742145E-2</c:v>
                </c:pt>
                <c:pt idx="19">
                  <c:v>9.6299238675602514E-2</c:v>
                </c:pt>
                <c:pt idx="20">
                  <c:v>9.5618217864681693E-2</c:v>
                </c:pt>
                <c:pt idx="21">
                  <c:v>9.4938644879343295E-2</c:v>
                </c:pt>
                <c:pt idx="22">
                  <c:v>9.4241414014992697E-2</c:v>
                </c:pt>
                <c:pt idx="23">
                  <c:v>9.3573170190378502E-2</c:v>
                </c:pt>
                <c:pt idx="24">
                  <c:v>9.2961336282229884E-2</c:v>
                </c:pt>
                <c:pt idx="25">
                  <c:v>9.2339088497982197E-2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20.462035690244562</c:v>
                </c:pt>
                <c:pt idx="1">
                  <c:v>45.162466908081171</c:v>
                </c:pt>
                <c:pt idx="2">
                  <c:v>23.962372498421701</c:v>
                </c:pt>
                <c:pt idx="3">
                  <c:v>7.3727334174701298</c:v>
                </c:pt>
                <c:pt idx="4">
                  <c:v>7.4795699686228545</c:v>
                </c:pt>
                <c:pt idx="5">
                  <c:v>8.4558919419882272</c:v>
                </c:pt>
                <c:pt idx="6">
                  <c:v>12.890177705553867</c:v>
                </c:pt>
                <c:pt idx="7">
                  <c:v>13.296934216180219</c:v>
                </c:pt>
                <c:pt idx="8">
                  <c:v>11.085817653437744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3.145567926550882</c:v>
                </c:pt>
                <c:pt idx="1">
                  <c:v>14.980805660326325</c:v>
                </c:pt>
                <c:pt idx="2">
                  <c:v>4.5137103028632168</c:v>
                </c:pt>
                <c:pt idx="3">
                  <c:v>5.0525637944554092</c:v>
                </c:pt>
                <c:pt idx="4">
                  <c:v>-17.212601713197188</c:v>
                </c:pt>
                <c:pt idx="5">
                  <c:v>-4.9152410563058027</c:v>
                </c:pt>
                <c:pt idx="6">
                  <c:v>-6.5340229095890265</c:v>
                </c:pt>
                <c:pt idx="7">
                  <c:v>-13.015366167007898</c:v>
                </c:pt>
                <c:pt idx="8">
                  <c:v>-21.318415838096541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4.506734567061585</c:v>
                </c:pt>
                <c:pt idx="1">
                  <c:v>27.459581561463608</c:v>
                </c:pt>
                <c:pt idx="2">
                  <c:v>-5.0688711057998148</c:v>
                </c:pt>
                <c:pt idx="3">
                  <c:v>-7.602853160515707</c:v>
                </c:pt>
                <c:pt idx="4">
                  <c:v>-1.0452915469085582</c:v>
                </c:pt>
                <c:pt idx="5">
                  <c:v>11.410830374468759</c:v>
                </c:pt>
                <c:pt idx="6">
                  <c:v>3.6151117203285423</c:v>
                </c:pt>
                <c:pt idx="7">
                  <c:v>9.7672373094552398</c:v>
                </c:pt>
                <c:pt idx="8">
                  <c:v>1.4065202804468697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19.096546925602183</c:v>
                </c:pt>
                <c:pt idx="1">
                  <c:v>39.782710416460361</c:v>
                </c:pt>
                <c:pt idx="2">
                  <c:v>13.945298631731987</c:v>
                </c:pt>
                <c:pt idx="3">
                  <c:v>-11.683263818977451</c:v>
                </c:pt>
                <c:pt idx="4">
                  <c:v>-5.4423854965730669</c:v>
                </c:pt>
                <c:pt idx="5">
                  <c:v>13.780187087178518</c:v>
                </c:pt>
                <c:pt idx="6">
                  <c:v>2.6907800167001312</c:v>
                </c:pt>
                <c:pt idx="7">
                  <c:v>-1.3243618745210597</c:v>
                </c:pt>
                <c:pt idx="8">
                  <c:v>-3.8775118876024237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23.603281492663768</c:v>
                </c:pt>
                <c:pt idx="1">
                  <c:v>67.242291977923969</c:v>
                </c:pt>
                <c:pt idx="2">
                  <c:v>8.8764275259321721</c:v>
                </c:pt>
                <c:pt idx="3">
                  <c:v>-19.286116979493158</c:v>
                </c:pt>
                <c:pt idx="4">
                  <c:v>-6.4876770434816251</c:v>
                </c:pt>
                <c:pt idx="5">
                  <c:v>25.191017461647277</c:v>
                </c:pt>
                <c:pt idx="6">
                  <c:v>6.3058917370286736</c:v>
                </c:pt>
                <c:pt idx="7">
                  <c:v>8.4428754349341801</c:v>
                </c:pt>
                <c:pt idx="8">
                  <c:v>-2.470991607155554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14.90302348201017</c:v>
                </c:pt>
                <c:pt idx="1">
                  <c:v>42.690182670427845</c:v>
                </c:pt>
                <c:pt idx="2">
                  <c:v>14.886527392943577</c:v>
                </c:pt>
                <c:pt idx="3">
                  <c:v>-26.778983027656054</c:v>
                </c:pt>
                <c:pt idx="4">
                  <c:v>3.2935052824916546</c:v>
                </c:pt>
                <c:pt idx="5">
                  <c:v>17.853626899112115</c:v>
                </c:pt>
                <c:pt idx="6">
                  <c:v>-0.32794904886965526</c:v>
                </c:pt>
                <c:pt idx="7">
                  <c:v>2.5477821154196416</c:v>
                </c:pt>
                <c:pt idx="8">
                  <c:v>-1.8277174351424748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8.7002580106537835</c:v>
                </c:pt>
                <c:pt idx="1">
                  <c:v>24.552109307496664</c:v>
                </c:pt>
                <c:pt idx="2">
                  <c:v>-6.0100998670114762</c:v>
                </c:pt>
                <c:pt idx="3">
                  <c:v>7.4928660481626395</c:v>
                </c:pt>
                <c:pt idx="4">
                  <c:v>-9.7811823259733757</c:v>
                </c:pt>
                <c:pt idx="5">
                  <c:v>7.337390562534992</c:v>
                </c:pt>
                <c:pt idx="6">
                  <c:v>6.6338407858984141</c:v>
                </c:pt>
                <c:pt idx="7">
                  <c:v>5.8950933195145439</c:v>
                </c:pt>
                <c:pt idx="8">
                  <c:v>-0.64327417201278081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4.3925822195846393</c:v>
                </c:pt>
                <c:pt idx="1">
                  <c:v>0.27854846066858485</c:v>
                </c:pt>
                <c:pt idx="2">
                  <c:v>1.2269490166205337</c:v>
                </c:pt>
                <c:pt idx="3">
                  <c:v>-0.31892629345228318</c:v>
                </c:pt>
                <c:pt idx="4">
                  <c:v>1.4053117448413275</c:v>
                </c:pt>
                <c:pt idx="5">
                  <c:v>2.0080937761038946</c:v>
                </c:pt>
                <c:pt idx="6">
                  <c:v>-1.0390766573063539</c:v>
                </c:pt>
                <c:pt idx="7">
                  <c:v>3.7240157532648581</c:v>
                </c:pt>
                <c:pt idx="8">
                  <c:v>3.4089511702113189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6.1576525167246778</c:v>
                </c:pt>
                <c:pt idx="1">
                  <c:v>15.753314502928546</c:v>
                </c:pt>
                <c:pt idx="2">
                  <c:v>2.7059990052042409</c:v>
                </c:pt>
                <c:pt idx="3">
                  <c:v>-10.021648668152778</c:v>
                </c:pt>
                <c:pt idx="4">
                  <c:v>2.5067679154919169</c:v>
                </c:pt>
                <c:pt idx="5">
                  <c:v>7.6578693572304175</c:v>
                </c:pt>
                <c:pt idx="6">
                  <c:v>3.5654902805094224</c:v>
                </c:pt>
                <c:pt idx="7">
                  <c:v>4.0762056418317751</c:v>
                </c:pt>
                <c:pt idx="8">
                  <c:v>-5.8835869211877849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13.053046756354561</c:v>
                </c:pt>
                <c:pt idx="1">
                  <c:v>51.210429014326934</c:v>
                </c:pt>
                <c:pt idx="2">
                  <c:v>4.9434795041072732</c:v>
                </c:pt>
                <c:pt idx="3">
                  <c:v>-8.9455420178881155</c:v>
                </c:pt>
                <c:pt idx="4">
                  <c:v>-10.399756703814937</c:v>
                </c:pt>
                <c:pt idx="5">
                  <c:v>15.525054328312891</c:v>
                </c:pt>
                <c:pt idx="6">
                  <c:v>3.7794781138256326</c:v>
                </c:pt>
                <c:pt idx="7">
                  <c:v>0.64265403983748115</c:v>
                </c:pt>
                <c:pt idx="8">
                  <c:v>3.6441438213188349E-3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1.2591343124936563</c:v>
                </c:pt>
                <c:pt idx="1">
                  <c:v>2.4813048768832537</c:v>
                </c:pt>
                <c:pt idx="2">
                  <c:v>1.9501645708690933</c:v>
                </c:pt>
                <c:pt idx="3">
                  <c:v>-0.97063933031557204</c:v>
                </c:pt>
                <c:pt idx="4">
                  <c:v>0.91109309737937805</c:v>
                </c:pt>
                <c:pt idx="5">
                  <c:v>0.87307229249167051</c:v>
                </c:pt>
                <c:pt idx="6">
                  <c:v>-0.4760907919404378</c:v>
                </c:pt>
                <c:pt idx="7">
                  <c:v>0.30600293135560652</c:v>
                </c:pt>
                <c:pt idx="8">
                  <c:v>1.1025132461083009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3.7094125458774965</c:v>
                </c:pt>
                <c:pt idx="1">
                  <c:v>10.817995247504918</c:v>
                </c:pt>
                <c:pt idx="2">
                  <c:v>3.6346990883823729</c:v>
                </c:pt>
                <c:pt idx="3">
                  <c:v>-11.005930111302789</c:v>
                </c:pt>
                <c:pt idx="4">
                  <c:v>1.2237834961584477</c:v>
                </c:pt>
                <c:pt idx="5">
                  <c:v>5.8076111028666446</c:v>
                </c:pt>
                <c:pt idx="6">
                  <c:v>0.88727173601206744</c:v>
                </c:pt>
                <c:pt idx="7">
                  <c:v>1.4785569232121234</c:v>
                </c:pt>
                <c:pt idx="8">
                  <c:v>-5.1872468403612615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9.9344766236389717</c:v>
                </c:pt>
                <c:pt idx="1">
                  <c:v>29.390882546039464</c:v>
                </c:pt>
                <c:pt idx="2">
                  <c:v>9.3016637336920809</c:v>
                </c:pt>
                <c:pt idx="3">
                  <c:v>-14.802413586037581</c:v>
                </c:pt>
                <c:pt idx="4">
                  <c:v>1.1586286889538426</c:v>
                </c:pt>
                <c:pt idx="5">
                  <c:v>11.172943503753856</c:v>
                </c:pt>
                <c:pt idx="6">
                  <c:v>-0.73912999294122983</c:v>
                </c:pt>
                <c:pt idx="7">
                  <c:v>0.76322226085191414</c:v>
                </c:pt>
                <c:pt idx="8">
                  <c:v>2.2570161591104245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3.133447907090968</c:v>
                </c:pt>
                <c:pt idx="1">
                  <c:v>-2.2027564162146636</c:v>
                </c:pt>
                <c:pt idx="2">
                  <c:v>-0.72321555424855788</c:v>
                </c:pt>
                <c:pt idx="3">
                  <c:v>0.65171303686328352</c:v>
                </c:pt>
                <c:pt idx="4">
                  <c:v>0.49421864746197741</c:v>
                </c:pt>
                <c:pt idx="5">
                  <c:v>1.1350214836122188</c:v>
                </c:pt>
                <c:pt idx="6">
                  <c:v>-0.56298586536591966</c:v>
                </c:pt>
                <c:pt idx="7">
                  <c:v>3.4180128219092349</c:v>
                </c:pt>
                <c:pt idx="8">
                  <c:v>2.3064379241030277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2.4482399708471663</c:v>
                </c:pt>
                <c:pt idx="1">
                  <c:v>4.9353192554236252</c:v>
                </c:pt>
                <c:pt idx="2">
                  <c:v>-0.9287000831781338</c:v>
                </c:pt>
                <c:pt idx="3">
                  <c:v>0.98428144314998889</c:v>
                </c:pt>
                <c:pt idx="4">
                  <c:v>1.2829844193334718</c:v>
                </c:pt>
                <c:pt idx="5">
                  <c:v>1.8502582543637569</c:v>
                </c:pt>
                <c:pt idx="6">
                  <c:v>2.678218544497426</c:v>
                </c:pt>
                <c:pt idx="7">
                  <c:v>2.5976487186196433</c:v>
                </c:pt>
                <c:pt idx="8">
                  <c:v>-0.69634008082666199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3.1185701327156323</c:v>
                </c:pt>
                <c:pt idx="1">
                  <c:v>21.819546468287655</c:v>
                </c:pt>
                <c:pt idx="2">
                  <c:v>-4.3581842295847935</c:v>
                </c:pt>
                <c:pt idx="3">
                  <c:v>5.8568715681494794</c:v>
                </c:pt>
                <c:pt idx="4">
                  <c:v>-11.558385392768784</c:v>
                </c:pt>
                <c:pt idx="5">
                  <c:v>4.3521108245589986</c:v>
                </c:pt>
                <c:pt idx="6">
                  <c:v>4.5186081067669299</c:v>
                </c:pt>
                <c:pt idx="7">
                  <c:v>-0.12056822101441611</c:v>
                </c:pt>
                <c:pt idx="8">
                  <c:v>-2.2533720152890879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82.669535624048962</c:v>
                </c:pt>
                <c:pt idx="1">
                  <c:v>84.156612181157968</c:v>
                </c:pt>
                <c:pt idx="2">
                  <c:v>74.585449764136243</c:v>
                </c:pt>
                <c:pt idx="3">
                  <c:v>81.766766536247104</c:v>
                </c:pt>
                <c:pt idx="4">
                  <c:v>77.805482024413493</c:v>
                </c:pt>
                <c:pt idx="5">
                  <c:v>82.89303119719699</c:v>
                </c:pt>
                <c:pt idx="6">
                  <c:v>72.222653207001542</c:v>
                </c:pt>
                <c:pt idx="7">
                  <c:v>75.063337062565111</c:v>
                </c:pt>
                <c:pt idx="8">
                  <c:v>80.197862420562828</c:v>
                </c:pt>
                <c:pt idx="9">
                  <c:v>70.069873437073781</c:v>
                </c:pt>
                <c:pt idx="10">
                  <c:v>71.013785946810515</c:v>
                </c:pt>
                <c:pt idx="11">
                  <c:v>78.339720017180014</c:v>
                </c:pt>
                <c:pt idx="12">
                  <c:v>68.739815691280356</c:v>
                </c:pt>
                <c:pt idx="13">
                  <c:v>66.529764886333609</c:v>
                </c:pt>
                <c:pt idx="14">
                  <c:v>64.184219168192783</c:v>
                </c:pt>
                <c:pt idx="15">
                  <c:v>63.427064821935133</c:v>
                </c:pt>
                <c:pt idx="16">
                  <c:v>62.79535766054331</c:v>
                </c:pt>
                <c:pt idx="17">
                  <c:v>62.079762820934747</c:v>
                </c:pt>
                <c:pt idx="18">
                  <c:v>61.286591254690677</c:v>
                </c:pt>
                <c:pt idx="19">
                  <c:v>60.45080850438557</c:v>
                </c:pt>
                <c:pt idx="20">
                  <c:v>59.613903349695185</c:v>
                </c:pt>
                <c:pt idx="21">
                  <c:v>58.741175833366334</c:v>
                </c:pt>
                <c:pt idx="22">
                  <c:v>57.81878869057978</c:v>
                </c:pt>
                <c:pt idx="23">
                  <c:v>56.846954848957779</c:v>
                </c:pt>
                <c:pt idx="24">
                  <c:v>55.951568989437952</c:v>
                </c:pt>
                <c:pt idx="25">
                  <c:v>56.945381257755479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208.02902153617862</c:v>
                </c:pt>
                <c:pt idx="1">
                  <c:v>206.3915516012695</c:v>
                </c:pt>
                <c:pt idx="2">
                  <c:v>192.53351320465606</c:v>
                </c:pt>
                <c:pt idx="3">
                  <c:v>195.43049598467928</c:v>
                </c:pt>
                <c:pt idx="4">
                  <c:v>194.38383923971236</c:v>
                </c:pt>
                <c:pt idx="5">
                  <c:v>185.19640958588496</c:v>
                </c:pt>
                <c:pt idx="6">
                  <c:v>187.68544075398714</c:v>
                </c:pt>
                <c:pt idx="7">
                  <c:v>178.67652707475295</c:v>
                </c:pt>
                <c:pt idx="8">
                  <c:v>189.88441765643881</c:v>
                </c:pt>
                <c:pt idx="9">
                  <c:v>196.48640543387143</c:v>
                </c:pt>
                <c:pt idx="10">
                  <c:v>181.00112501969986</c:v>
                </c:pt>
                <c:pt idx="11">
                  <c:v>174.95637821106502</c:v>
                </c:pt>
                <c:pt idx="12">
                  <c:v>170.26803952468481</c:v>
                </c:pt>
                <c:pt idx="13">
                  <c:v>165.90632946766675</c:v>
                </c:pt>
                <c:pt idx="14">
                  <c:v>161.77614417523651</c:v>
                </c:pt>
                <c:pt idx="15">
                  <c:v>157.07618341211182</c:v>
                </c:pt>
                <c:pt idx="16">
                  <c:v>152.19379282493446</c:v>
                </c:pt>
                <c:pt idx="17">
                  <c:v>147.19992220413744</c:v>
                </c:pt>
                <c:pt idx="18">
                  <c:v>142.14576855382813</c:v>
                </c:pt>
                <c:pt idx="19">
                  <c:v>137.03582950248781</c:v>
                </c:pt>
                <c:pt idx="20">
                  <c:v>131.91946382656195</c:v>
                </c:pt>
                <c:pt idx="21">
                  <c:v>126.74178693697451</c:v>
                </c:pt>
                <c:pt idx="22">
                  <c:v>121.49592008100763</c:v>
                </c:pt>
                <c:pt idx="23">
                  <c:v>116.18830449208237</c:v>
                </c:pt>
                <c:pt idx="24">
                  <c:v>110.78196503853439</c:v>
                </c:pt>
                <c:pt idx="25">
                  <c:v>105.12032146560952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295.42192276470587</c:v>
                </c:pt>
                <c:pt idx="1">
                  <c:v>303.23979187102674</c:v>
                </c:pt>
                <c:pt idx="2">
                  <c:v>297.8576280179841</c:v>
                </c:pt>
                <c:pt idx="3">
                  <c:v>290.20505319761003</c:v>
                </c:pt>
                <c:pt idx="4">
                  <c:v>310.02379261112702</c:v>
                </c:pt>
                <c:pt idx="5">
                  <c:v>307.81657688593083</c:v>
                </c:pt>
                <c:pt idx="6">
                  <c:v>305.26141985051703</c:v>
                </c:pt>
                <c:pt idx="7">
                  <c:v>322.97143473005406</c:v>
                </c:pt>
                <c:pt idx="8">
                  <c:v>303.6811914577965</c:v>
                </c:pt>
                <c:pt idx="9">
                  <c:v>322.83703834233751</c:v>
                </c:pt>
                <c:pt idx="10">
                  <c:v>291.30502271998387</c:v>
                </c:pt>
                <c:pt idx="11">
                  <c:v>313.88787191469777</c:v>
                </c:pt>
                <c:pt idx="12">
                  <c:v>300.41014275790502</c:v>
                </c:pt>
                <c:pt idx="13">
                  <c:v>297.63294825481034</c:v>
                </c:pt>
                <c:pt idx="14">
                  <c:v>295.34543637685164</c:v>
                </c:pt>
                <c:pt idx="15">
                  <c:v>292.12913221187824</c:v>
                </c:pt>
                <c:pt idx="16">
                  <c:v>288.61884700414151</c:v>
                </c:pt>
                <c:pt idx="17">
                  <c:v>284.97156871022906</c:v>
                </c:pt>
                <c:pt idx="18">
                  <c:v>281.25320183352551</c:v>
                </c:pt>
                <c:pt idx="19">
                  <c:v>277.48338470777514</c:v>
                </c:pt>
                <c:pt idx="20">
                  <c:v>273.70727316416099</c:v>
                </c:pt>
                <c:pt idx="21">
                  <c:v>269.85520023105158</c:v>
                </c:pt>
                <c:pt idx="22">
                  <c:v>265.9539619479354</c:v>
                </c:pt>
                <c:pt idx="23">
                  <c:v>262.00812245907912</c:v>
                </c:pt>
                <c:pt idx="24">
                  <c:v>257.97398739744011</c:v>
                </c:pt>
                <c:pt idx="25">
                  <c:v>253.51328916454932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266.31394316540752</c:v>
                </c:pt>
                <c:pt idx="2">
                  <c:v>284.44511842414272</c:v>
                </c:pt>
                <c:pt idx="3">
                  <c:v>270.71083593114884</c:v>
                </c:pt>
                <c:pt idx="4">
                  <c:v>291.76846182220544</c:v>
                </c:pt>
                <c:pt idx="5">
                  <c:v>288.41368223505901</c:v>
                </c:pt>
                <c:pt idx="6">
                  <c:v>295.93717259470498</c:v>
                </c:pt>
                <c:pt idx="7">
                  <c:v>309.161580554409</c:v>
                </c:pt>
                <c:pt idx="8">
                  <c:v>329.50966310888657</c:v>
                </c:pt>
                <c:pt idx="9">
                  <c:v>315.66937368540266</c:v>
                </c:pt>
                <c:pt idx="10">
                  <c:v>313.23691874954744</c:v>
                </c:pt>
                <c:pt idx="11">
                  <c:v>290.57519596612707</c:v>
                </c:pt>
                <c:pt idx="12">
                  <c:v>306.85085018345291</c:v>
                </c:pt>
                <c:pt idx="13">
                  <c:v>306.99923240206709</c:v>
                </c:pt>
                <c:pt idx="14">
                  <c:v>307.74770512087872</c:v>
                </c:pt>
                <c:pt idx="15">
                  <c:v>307.60255718379602</c:v>
                </c:pt>
                <c:pt idx="16">
                  <c:v>307.25349478387835</c:v>
                </c:pt>
                <c:pt idx="17">
                  <c:v>306.89451461521583</c:v>
                </c:pt>
                <c:pt idx="18">
                  <c:v>306.59522961607257</c:v>
                </c:pt>
                <c:pt idx="19">
                  <c:v>306.33162543177264</c:v>
                </c:pt>
                <c:pt idx="20">
                  <c:v>306.18015216371123</c:v>
                </c:pt>
                <c:pt idx="21">
                  <c:v>306.05180005936745</c:v>
                </c:pt>
                <c:pt idx="22">
                  <c:v>305.96949611176211</c:v>
                </c:pt>
                <c:pt idx="23">
                  <c:v>305.95887487650037</c:v>
                </c:pt>
                <c:pt idx="24">
                  <c:v>305.96710722560658</c:v>
                </c:pt>
                <c:pt idx="25">
                  <c:v>305.66223613139005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66.328085677347161</c:v>
                </c:pt>
                <c:pt idx="1">
                  <c:v>58.78588677868369</c:v>
                </c:pt>
                <c:pt idx="2">
                  <c:v>63.016371356764679</c:v>
                </c:pt>
                <c:pt idx="3">
                  <c:v>67.426270230776751</c:v>
                </c:pt>
                <c:pt idx="4">
                  <c:v>66.946323247247804</c:v>
                </c:pt>
                <c:pt idx="5">
                  <c:v>67.111481723675595</c:v>
                </c:pt>
                <c:pt idx="6">
                  <c:v>71.671565344202619</c:v>
                </c:pt>
                <c:pt idx="7">
                  <c:v>74.683661770234622</c:v>
                </c:pt>
                <c:pt idx="8">
                  <c:v>76.514697326194053</c:v>
                </c:pt>
                <c:pt idx="9">
                  <c:v>82.024507973098153</c:v>
                </c:pt>
                <c:pt idx="10">
                  <c:v>81.518287461642146</c:v>
                </c:pt>
                <c:pt idx="11">
                  <c:v>80.99765680042772</c:v>
                </c:pt>
                <c:pt idx="12">
                  <c:v>83.014989710236762</c:v>
                </c:pt>
                <c:pt idx="13">
                  <c:v>84.705374086498153</c:v>
                </c:pt>
                <c:pt idx="14">
                  <c:v>86.585826044152768</c:v>
                </c:pt>
                <c:pt idx="15">
                  <c:v>88.226618161716061</c:v>
                </c:pt>
                <c:pt idx="16">
                  <c:v>89.881495059493531</c:v>
                </c:pt>
                <c:pt idx="17">
                  <c:v>91.598690427979051</c:v>
                </c:pt>
                <c:pt idx="18" formatCode="General">
                  <c:v>93.340894344233845</c:v>
                </c:pt>
                <c:pt idx="19" formatCode="General">
                  <c:v>95.125401395921543</c:v>
                </c:pt>
                <c:pt idx="20" formatCode="General">
                  <c:v>97.0112562271012</c:v>
                </c:pt>
                <c:pt idx="21" formatCode="General">
                  <c:v>98.953018119312148</c:v>
                </c:pt>
                <c:pt idx="22">
                  <c:v>100.95726412965244</c:v>
                </c:pt>
                <c:pt idx="23">
                  <c:v>103.02885503179724</c:v>
                </c:pt>
                <c:pt idx="24">
                  <c:v>105.12572007221837</c:v>
                </c:pt>
                <c:pt idx="25">
                  <c:v>107.06103393725203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78.981447840959078</c:v>
                </c:pt>
                <c:pt idx="1">
                  <c:v>70.172887117288781</c:v>
                </c:pt>
                <c:pt idx="2">
                  <c:v>73.081206324085656</c:v>
                </c:pt>
                <c:pt idx="3">
                  <c:v>74.046755544107469</c:v>
                </c:pt>
                <c:pt idx="4">
                  <c:v>74.897759393059133</c:v>
                </c:pt>
                <c:pt idx="5">
                  <c:v>73.85794757561618</c:v>
                </c:pt>
                <c:pt idx="6">
                  <c:v>74.004899022741611</c:v>
                </c:pt>
                <c:pt idx="7">
                  <c:v>76.239345880973744</c:v>
                </c:pt>
                <c:pt idx="8">
                  <c:v>77.898408263173266</c:v>
                </c:pt>
                <c:pt idx="9">
                  <c:v>81.23036849752782</c:v>
                </c:pt>
                <c:pt idx="10">
                  <c:v>78.888856710954158</c:v>
                </c:pt>
                <c:pt idx="11">
                  <c:v>77.602058765723882</c:v>
                </c:pt>
                <c:pt idx="12">
                  <c:v>78.842487749163695</c:v>
                </c:pt>
                <c:pt idx="13">
                  <c:v>79.635209763689389</c:v>
                </c:pt>
                <c:pt idx="14">
                  <c:v>80.715041323481188</c:v>
                </c:pt>
                <c:pt idx="15">
                  <c:v>81.561823846969631</c:v>
                </c:pt>
                <c:pt idx="16">
                  <c:v>82.418163998990309</c:v>
                </c:pt>
                <c:pt idx="17">
                  <c:v>83.371921834809413</c:v>
                </c:pt>
                <c:pt idx="18" formatCode="General">
                  <c:v>84.422554551316992</c:v>
                </c:pt>
                <c:pt idx="19" formatCode="General">
                  <c:v>85.541354017159108</c:v>
                </c:pt>
                <c:pt idx="20" formatCode="General">
                  <c:v>86.739508879626342</c:v>
                </c:pt>
                <c:pt idx="21" formatCode="General">
                  <c:v>88.036251710380341</c:v>
                </c:pt>
                <c:pt idx="22">
                  <c:v>89.389035193303457</c:v>
                </c:pt>
                <c:pt idx="23">
                  <c:v>90.80049560027409</c:v>
                </c:pt>
                <c:pt idx="24">
                  <c:v>92.276336354286443</c:v>
                </c:pt>
                <c:pt idx="25">
                  <c:v>93.870573036428482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206.6425574489644</c:v>
                </c:pt>
                <c:pt idx="1">
                  <c:v>193.2440587747889</c:v>
                </c:pt>
                <c:pt idx="2">
                  <c:v>211.90747654348124</c:v>
                </c:pt>
                <c:pt idx="3">
                  <c:v>225.91777479776303</c:v>
                </c:pt>
                <c:pt idx="4">
                  <c:v>234.05926149176216</c:v>
                </c:pt>
                <c:pt idx="5">
                  <c:v>239.96794314221762</c:v>
                </c:pt>
                <c:pt idx="6">
                  <c:v>250.268343944452</c:v>
                </c:pt>
                <c:pt idx="7">
                  <c:v>267.94830844092547</c:v>
                </c:pt>
                <c:pt idx="8">
                  <c:v>277.76902381149034</c:v>
                </c:pt>
                <c:pt idx="9">
                  <c:v>297.04841701018495</c:v>
                </c:pt>
                <c:pt idx="10">
                  <c:v>294.58889361890766</c:v>
                </c:pt>
                <c:pt idx="11">
                  <c:v>298.02069229501933</c:v>
                </c:pt>
                <c:pt idx="12">
                  <c:v>307.01252453965543</c:v>
                </c:pt>
                <c:pt idx="13">
                  <c:v>314.35516888482414</c:v>
                </c:pt>
                <c:pt idx="14">
                  <c:v>322.30510206160432</c:v>
                </c:pt>
                <c:pt idx="15">
                  <c:v>329.39745945325751</c:v>
                </c:pt>
                <c:pt idx="16">
                  <c:v>336.22518611808397</c:v>
                </c:pt>
                <c:pt idx="17">
                  <c:v>342.92561486549215</c:v>
                </c:pt>
                <c:pt idx="18" formatCode="General">
                  <c:v>349.676798016514</c:v>
                </c:pt>
                <c:pt idx="19" formatCode="General">
                  <c:v>356.52194620914082</c:v>
                </c:pt>
                <c:pt idx="20" formatCode="General">
                  <c:v>363.51641165694548</c:v>
                </c:pt>
                <c:pt idx="21" formatCode="General">
                  <c:v>370.5333155109526</c:v>
                </c:pt>
                <c:pt idx="22" formatCode="General">
                  <c:v>377.66874364439502</c:v>
                </c:pt>
                <c:pt idx="23" formatCode="General">
                  <c:v>384.96873175317978</c:v>
                </c:pt>
                <c:pt idx="24" formatCode="General">
                  <c:v>392.35626711444746</c:v>
                </c:pt>
                <c:pt idx="25" formatCode="General">
                  <c:v>399.30652014903302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91.661405284692009</c:v>
                </c:pt>
                <c:pt idx="1">
                  <c:v>85.526644706692053</c:v>
                </c:pt>
                <c:pt idx="2">
                  <c:v>79.37981134330731</c:v>
                </c:pt>
                <c:pt idx="3">
                  <c:v>92.872102082678083</c:v>
                </c:pt>
                <c:pt idx="4">
                  <c:v>106.12413839673354</c:v>
                </c:pt>
                <c:pt idx="5">
                  <c:v>110.70966395467089</c:v>
                </c:pt>
                <c:pt idx="6">
                  <c:v>136.99116353477152</c:v>
                </c:pt>
                <c:pt idx="7">
                  <c:v>127.67870496021092</c:v>
                </c:pt>
                <c:pt idx="8">
                  <c:v>133.40906219048628</c:v>
                </c:pt>
                <c:pt idx="9">
                  <c:v>137.07480649882015</c:v>
                </c:pt>
                <c:pt idx="10">
                  <c:v>152.94363457514686</c:v>
                </c:pt>
                <c:pt idx="11">
                  <c:v>158.60249939083036</c:v>
                </c:pt>
                <c:pt idx="12">
                  <c:v>164.47253067206154</c:v>
                </c:pt>
                <c:pt idx="13">
                  <c:v>171.24302748516683</c:v>
                </c:pt>
                <c:pt idx="14">
                  <c:v>178.27237621757968</c:v>
                </c:pt>
                <c:pt idx="15">
                  <c:v>184.65389791465594</c:v>
                </c:pt>
                <c:pt idx="16">
                  <c:v>190.80707395332581</c:v>
                </c:pt>
                <c:pt idx="17">
                  <c:v>196.81870020605561</c:v>
                </c:pt>
                <c:pt idx="18" formatCode="General">
                  <c:v>202.74416782601682</c:v>
                </c:pt>
                <c:pt idx="19" formatCode="General">
                  <c:v>208.56627805260996</c:v>
                </c:pt>
                <c:pt idx="20" formatCode="General">
                  <c:v>214.34379445187818</c:v>
                </c:pt>
                <c:pt idx="21" formatCode="General">
                  <c:v>220.01447125402808</c:v>
                </c:pt>
                <c:pt idx="22" formatCode="General">
                  <c:v>225.59879198150884</c:v>
                </c:pt>
                <c:pt idx="23" formatCode="General">
                  <c:v>231.09424054263144</c:v>
                </c:pt>
                <c:pt idx="24" formatCode="General">
                  <c:v>236.48048474928609</c:v>
                </c:pt>
                <c:pt idx="25" formatCode="General">
                  <c:v>241.51296622071564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13.415828949693735</c:v>
                </c:pt>
                <c:pt idx="1">
                  <c:v>13.692623803684322</c:v>
                </c:pt>
                <c:pt idx="2">
                  <c:v>12.437425021443202</c:v>
                </c:pt>
                <c:pt idx="3">
                  <c:v>13.708945694989739</c:v>
                </c:pt>
                <c:pt idx="4">
                  <c:v>16.073941773738035</c:v>
                </c:pt>
                <c:pt idx="5">
                  <c:v>16.813263699746329</c:v>
                </c:pt>
                <c:pt idx="6">
                  <c:v>20.266341747623294</c:v>
                </c:pt>
                <c:pt idx="7">
                  <c:v>19.056099525873673</c:v>
                </c:pt>
                <c:pt idx="8">
                  <c:v>20.318673764971606</c:v>
                </c:pt>
                <c:pt idx="9">
                  <c:v>20.507209121684742</c:v>
                </c:pt>
                <c:pt idx="10">
                  <c:v>23.148475197307764</c:v>
                </c:pt>
                <c:pt idx="11">
                  <c:v>24.528926638929054</c:v>
                </c:pt>
                <c:pt idx="12">
                  <c:v>25.079619171560548</c:v>
                </c:pt>
                <c:pt idx="13">
                  <c:v>26.071944768942689</c:v>
                </c:pt>
                <c:pt idx="14">
                  <c:v>27.091149512024266</c:v>
                </c:pt>
                <c:pt idx="15">
                  <c:v>28.019262993681206</c:v>
                </c:pt>
                <c:pt idx="16">
                  <c:v>28.913588596608378</c:v>
                </c:pt>
                <c:pt idx="17">
                  <c:v>29.775304315145526</c:v>
                </c:pt>
                <c:pt idx="18" formatCode="General">
                  <c:v>30.626794003800306</c:v>
                </c:pt>
                <c:pt idx="19" formatCode="General">
                  <c:v>31.461372178747045</c:v>
                </c:pt>
                <c:pt idx="20" formatCode="General">
                  <c:v>32.2822362803185</c:v>
                </c:pt>
                <c:pt idx="21" formatCode="General">
                  <c:v>33.081980344568677</c:v>
                </c:pt>
                <c:pt idx="22" formatCode="General">
                  <c:v>33.864998219853298</c:v>
                </c:pt>
                <c:pt idx="23" formatCode="General">
                  <c:v>34.636420395498618</c:v>
                </c:pt>
                <c:pt idx="24" formatCode="General">
                  <c:v>35.383563058740314</c:v>
                </c:pt>
                <c:pt idx="25" formatCode="General">
                  <c:v>36.069678637266037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82.669535624048962</c:v>
                </c:pt>
                <c:pt idx="1">
                  <c:v>84.156612181157968</c:v>
                </c:pt>
                <c:pt idx="2">
                  <c:v>74.585449764136243</c:v>
                </c:pt>
                <c:pt idx="3">
                  <c:v>81.766766536247104</c:v>
                </c:pt>
                <c:pt idx="4">
                  <c:v>77.805482024413493</c:v>
                </c:pt>
                <c:pt idx="5">
                  <c:v>82.89303119719699</c:v>
                </c:pt>
                <c:pt idx="6">
                  <c:v>72.222653207001542</c:v>
                </c:pt>
                <c:pt idx="7">
                  <c:v>75.063337062565111</c:v>
                </c:pt>
                <c:pt idx="8">
                  <c:v>80.197862420562828</c:v>
                </c:pt>
                <c:pt idx="9">
                  <c:v>70.069873437073781</c:v>
                </c:pt>
                <c:pt idx="10">
                  <c:v>71.013785946810515</c:v>
                </c:pt>
                <c:pt idx="11">
                  <c:v>78.339720017180014</c:v>
                </c:pt>
                <c:pt idx="12">
                  <c:v>68.739815691280356</c:v>
                </c:pt>
                <c:pt idx="13">
                  <c:v>66.529764886333609</c:v>
                </c:pt>
                <c:pt idx="14">
                  <c:v>64.184219168192783</c:v>
                </c:pt>
                <c:pt idx="15">
                  <c:v>63.427064821935133</c:v>
                </c:pt>
                <c:pt idx="16">
                  <c:v>62.79535766054331</c:v>
                </c:pt>
                <c:pt idx="17">
                  <c:v>62.079762820934747</c:v>
                </c:pt>
                <c:pt idx="18">
                  <c:v>61.286591254690677</c:v>
                </c:pt>
                <c:pt idx="19">
                  <c:v>60.45080850438557</c:v>
                </c:pt>
                <c:pt idx="20">
                  <c:v>59.613903349695185</c:v>
                </c:pt>
                <c:pt idx="21">
                  <c:v>58.741175833366334</c:v>
                </c:pt>
                <c:pt idx="22">
                  <c:v>57.81878869057978</c:v>
                </c:pt>
                <c:pt idx="23">
                  <c:v>56.846954848957779</c:v>
                </c:pt>
                <c:pt idx="24">
                  <c:v>55.951568989437952</c:v>
                </c:pt>
                <c:pt idx="25">
                  <c:v>56.945381257755479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208.02902153617862</c:v>
                </c:pt>
                <c:pt idx="1">
                  <c:v>206.3915516012695</c:v>
                </c:pt>
                <c:pt idx="2">
                  <c:v>192.53351320465606</c:v>
                </c:pt>
                <c:pt idx="3">
                  <c:v>195.43049598467928</c:v>
                </c:pt>
                <c:pt idx="4">
                  <c:v>194.38383923971236</c:v>
                </c:pt>
                <c:pt idx="5">
                  <c:v>185.19640958588496</c:v>
                </c:pt>
                <c:pt idx="6">
                  <c:v>187.68544075398714</c:v>
                </c:pt>
                <c:pt idx="7">
                  <c:v>178.67652707475295</c:v>
                </c:pt>
                <c:pt idx="8">
                  <c:v>189.88441765643881</c:v>
                </c:pt>
                <c:pt idx="9">
                  <c:v>196.48640543387143</c:v>
                </c:pt>
                <c:pt idx="10">
                  <c:v>181.00112501969986</c:v>
                </c:pt>
                <c:pt idx="11">
                  <c:v>174.95637821106502</c:v>
                </c:pt>
                <c:pt idx="12">
                  <c:v>170.26803952468481</c:v>
                </c:pt>
                <c:pt idx="13">
                  <c:v>165.90632946766675</c:v>
                </c:pt>
                <c:pt idx="14">
                  <c:v>161.77614417523651</c:v>
                </c:pt>
                <c:pt idx="15">
                  <c:v>157.07618341211182</c:v>
                </c:pt>
                <c:pt idx="16">
                  <c:v>152.19379282493446</c:v>
                </c:pt>
                <c:pt idx="17">
                  <c:v>147.19992220413744</c:v>
                </c:pt>
                <c:pt idx="18">
                  <c:v>142.14576855382813</c:v>
                </c:pt>
                <c:pt idx="19">
                  <c:v>137.03582950248781</c:v>
                </c:pt>
                <c:pt idx="20">
                  <c:v>131.91946382656195</c:v>
                </c:pt>
                <c:pt idx="21">
                  <c:v>126.74178693697451</c:v>
                </c:pt>
                <c:pt idx="22">
                  <c:v>121.49592008100763</c:v>
                </c:pt>
                <c:pt idx="23">
                  <c:v>116.18830449208237</c:v>
                </c:pt>
                <c:pt idx="24">
                  <c:v>110.78196503853439</c:v>
                </c:pt>
                <c:pt idx="25">
                  <c:v>105.12032146560952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295.42192276470587</c:v>
                </c:pt>
                <c:pt idx="1">
                  <c:v>303.23979187102674</c:v>
                </c:pt>
                <c:pt idx="2">
                  <c:v>297.8576280179841</c:v>
                </c:pt>
                <c:pt idx="3">
                  <c:v>290.20505319761003</c:v>
                </c:pt>
                <c:pt idx="4">
                  <c:v>310.02379261112702</c:v>
                </c:pt>
                <c:pt idx="5">
                  <c:v>307.81657688593083</c:v>
                </c:pt>
                <c:pt idx="6">
                  <c:v>305.26141985051703</c:v>
                </c:pt>
                <c:pt idx="7">
                  <c:v>322.97143473005406</c:v>
                </c:pt>
                <c:pt idx="8">
                  <c:v>303.6811914577965</c:v>
                </c:pt>
                <c:pt idx="9">
                  <c:v>322.83703834233751</c:v>
                </c:pt>
                <c:pt idx="10">
                  <c:v>291.30502271998387</c:v>
                </c:pt>
                <c:pt idx="11">
                  <c:v>313.88787191469777</c:v>
                </c:pt>
                <c:pt idx="12">
                  <c:v>300.41014275790502</c:v>
                </c:pt>
                <c:pt idx="13">
                  <c:v>297.63294825481034</c:v>
                </c:pt>
                <c:pt idx="14">
                  <c:v>295.34543637685164</c:v>
                </c:pt>
                <c:pt idx="15">
                  <c:v>292.12913221187824</c:v>
                </c:pt>
                <c:pt idx="16">
                  <c:v>288.61884700414151</c:v>
                </c:pt>
                <c:pt idx="17">
                  <c:v>284.97156871022906</c:v>
                </c:pt>
                <c:pt idx="18">
                  <c:v>281.25320183352551</c:v>
                </c:pt>
                <c:pt idx="19">
                  <c:v>277.48338470777514</c:v>
                </c:pt>
                <c:pt idx="20">
                  <c:v>273.70727316416099</c:v>
                </c:pt>
                <c:pt idx="21">
                  <c:v>269.85520023105158</c:v>
                </c:pt>
                <c:pt idx="22">
                  <c:v>265.9539619479354</c:v>
                </c:pt>
                <c:pt idx="23">
                  <c:v>262.00812245907912</c:v>
                </c:pt>
                <c:pt idx="24">
                  <c:v>257.97398739744011</c:v>
                </c:pt>
                <c:pt idx="25">
                  <c:v>253.51328916454932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266.31394316540752</c:v>
                </c:pt>
                <c:pt idx="2">
                  <c:v>284.44511842414272</c:v>
                </c:pt>
                <c:pt idx="3">
                  <c:v>270.71083593114884</c:v>
                </c:pt>
                <c:pt idx="4">
                  <c:v>291.76846182220544</c:v>
                </c:pt>
                <c:pt idx="5">
                  <c:v>288.41368223505901</c:v>
                </c:pt>
                <c:pt idx="6">
                  <c:v>295.93717259470498</c:v>
                </c:pt>
                <c:pt idx="7">
                  <c:v>309.161580554409</c:v>
                </c:pt>
                <c:pt idx="8">
                  <c:v>329.50966310888657</c:v>
                </c:pt>
                <c:pt idx="9">
                  <c:v>315.66937368540266</c:v>
                </c:pt>
                <c:pt idx="10">
                  <c:v>313.23691874954744</c:v>
                </c:pt>
                <c:pt idx="11">
                  <c:v>290.57519596612707</c:v>
                </c:pt>
                <c:pt idx="12">
                  <c:v>306.85085018345291</c:v>
                </c:pt>
                <c:pt idx="13">
                  <c:v>306.99923240206709</c:v>
                </c:pt>
                <c:pt idx="14">
                  <c:v>307.74770512087872</c:v>
                </c:pt>
                <c:pt idx="15">
                  <c:v>307.60255718379602</c:v>
                </c:pt>
                <c:pt idx="16">
                  <c:v>307.25349478387835</c:v>
                </c:pt>
                <c:pt idx="17">
                  <c:v>306.89451461521583</c:v>
                </c:pt>
                <c:pt idx="18">
                  <c:v>306.59522961607257</c:v>
                </c:pt>
                <c:pt idx="19">
                  <c:v>306.33162543177264</c:v>
                </c:pt>
                <c:pt idx="20">
                  <c:v>306.18015216371123</c:v>
                </c:pt>
                <c:pt idx="21">
                  <c:v>306.05180005936745</c:v>
                </c:pt>
                <c:pt idx="22">
                  <c:v>305.96949611176211</c:v>
                </c:pt>
                <c:pt idx="23">
                  <c:v>305.95887487650037</c:v>
                </c:pt>
                <c:pt idx="24">
                  <c:v>305.96710722560658</c:v>
                </c:pt>
                <c:pt idx="25">
                  <c:v>305.66223613139005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66.328085677347161</c:v>
                </c:pt>
                <c:pt idx="1">
                  <c:v>58.78588677868369</c:v>
                </c:pt>
                <c:pt idx="2">
                  <c:v>63.016371356764679</c:v>
                </c:pt>
                <c:pt idx="3">
                  <c:v>67.426270230776751</c:v>
                </c:pt>
                <c:pt idx="4">
                  <c:v>66.946323247247804</c:v>
                </c:pt>
                <c:pt idx="5">
                  <c:v>67.111481723675595</c:v>
                </c:pt>
                <c:pt idx="6">
                  <c:v>71.671565344202619</c:v>
                </c:pt>
                <c:pt idx="7">
                  <c:v>74.683661770234622</c:v>
                </c:pt>
                <c:pt idx="8">
                  <c:v>76.514697326194053</c:v>
                </c:pt>
                <c:pt idx="9">
                  <c:v>82.024507973098153</c:v>
                </c:pt>
                <c:pt idx="10">
                  <c:v>81.518287461642146</c:v>
                </c:pt>
                <c:pt idx="11">
                  <c:v>80.99765680042772</c:v>
                </c:pt>
                <c:pt idx="12">
                  <c:v>83.014989710236762</c:v>
                </c:pt>
                <c:pt idx="13">
                  <c:v>84.705374086498153</c:v>
                </c:pt>
                <c:pt idx="14">
                  <c:v>86.585826044152768</c:v>
                </c:pt>
                <c:pt idx="15">
                  <c:v>88.226618161716061</c:v>
                </c:pt>
                <c:pt idx="16">
                  <c:v>89.881495059493531</c:v>
                </c:pt>
                <c:pt idx="17">
                  <c:v>91.598690427979051</c:v>
                </c:pt>
                <c:pt idx="18" formatCode="General">
                  <c:v>93.340894344233845</c:v>
                </c:pt>
                <c:pt idx="19" formatCode="General">
                  <c:v>95.125401395921543</c:v>
                </c:pt>
                <c:pt idx="20" formatCode="General">
                  <c:v>97.0112562271012</c:v>
                </c:pt>
                <c:pt idx="21" formatCode="General">
                  <c:v>98.953018119312148</c:v>
                </c:pt>
                <c:pt idx="22">
                  <c:v>100.95726412965244</c:v>
                </c:pt>
                <c:pt idx="23">
                  <c:v>103.02885503179724</c:v>
                </c:pt>
                <c:pt idx="24">
                  <c:v>105.12572007221837</c:v>
                </c:pt>
                <c:pt idx="25">
                  <c:v>107.06103393725203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78.981447840959078</c:v>
                </c:pt>
                <c:pt idx="1">
                  <c:v>70.172887117288781</c:v>
                </c:pt>
                <c:pt idx="2">
                  <c:v>73.081206324085656</c:v>
                </c:pt>
                <c:pt idx="3">
                  <c:v>74.046755544107469</c:v>
                </c:pt>
                <c:pt idx="4">
                  <c:v>74.897759393059133</c:v>
                </c:pt>
                <c:pt idx="5">
                  <c:v>73.85794757561618</c:v>
                </c:pt>
                <c:pt idx="6">
                  <c:v>74.004899022741611</c:v>
                </c:pt>
                <c:pt idx="7">
                  <c:v>76.239345880973744</c:v>
                </c:pt>
                <c:pt idx="8">
                  <c:v>77.898408263173266</c:v>
                </c:pt>
                <c:pt idx="9">
                  <c:v>81.23036849752782</c:v>
                </c:pt>
                <c:pt idx="10">
                  <c:v>78.888856710954158</c:v>
                </c:pt>
                <c:pt idx="11">
                  <c:v>77.602058765723882</c:v>
                </c:pt>
                <c:pt idx="12">
                  <c:v>78.842487749163695</c:v>
                </c:pt>
                <c:pt idx="13">
                  <c:v>79.635209763689389</c:v>
                </c:pt>
                <c:pt idx="14">
                  <c:v>80.715041323481188</c:v>
                </c:pt>
                <c:pt idx="15">
                  <c:v>81.561823846969631</c:v>
                </c:pt>
                <c:pt idx="16">
                  <c:v>82.418163998990309</c:v>
                </c:pt>
                <c:pt idx="17">
                  <c:v>83.371921834809413</c:v>
                </c:pt>
                <c:pt idx="18" formatCode="General">
                  <c:v>84.422554551316992</c:v>
                </c:pt>
                <c:pt idx="19" formatCode="General">
                  <c:v>85.541354017159108</c:v>
                </c:pt>
                <c:pt idx="20" formatCode="General">
                  <c:v>86.739508879626342</c:v>
                </c:pt>
                <c:pt idx="21" formatCode="General">
                  <c:v>88.036251710380341</c:v>
                </c:pt>
                <c:pt idx="22">
                  <c:v>89.389035193303457</c:v>
                </c:pt>
                <c:pt idx="23">
                  <c:v>90.80049560027409</c:v>
                </c:pt>
                <c:pt idx="24">
                  <c:v>92.276336354286443</c:v>
                </c:pt>
                <c:pt idx="25">
                  <c:v>93.870573036428482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206.6425574489644</c:v>
                </c:pt>
                <c:pt idx="1">
                  <c:v>193.2440587747889</c:v>
                </c:pt>
                <c:pt idx="2">
                  <c:v>211.90747654348124</c:v>
                </c:pt>
                <c:pt idx="3">
                  <c:v>225.91777479776303</c:v>
                </c:pt>
                <c:pt idx="4">
                  <c:v>234.05926149176216</c:v>
                </c:pt>
                <c:pt idx="5">
                  <c:v>239.96794314221762</c:v>
                </c:pt>
                <c:pt idx="6">
                  <c:v>250.268343944452</c:v>
                </c:pt>
                <c:pt idx="7">
                  <c:v>267.94830844092547</c:v>
                </c:pt>
                <c:pt idx="8">
                  <c:v>277.76902381149034</c:v>
                </c:pt>
                <c:pt idx="9">
                  <c:v>297.04841701018495</c:v>
                </c:pt>
                <c:pt idx="10">
                  <c:v>294.58889361890766</c:v>
                </c:pt>
                <c:pt idx="11">
                  <c:v>298.02069229501933</c:v>
                </c:pt>
                <c:pt idx="12">
                  <c:v>307.01252453965543</c:v>
                </c:pt>
                <c:pt idx="13">
                  <c:v>314.35516888482414</c:v>
                </c:pt>
                <c:pt idx="14">
                  <c:v>322.30510206160432</c:v>
                </c:pt>
                <c:pt idx="15">
                  <c:v>329.39745945325751</c:v>
                </c:pt>
                <c:pt idx="16">
                  <c:v>336.22518611808397</c:v>
                </c:pt>
                <c:pt idx="17">
                  <c:v>342.92561486549215</c:v>
                </c:pt>
                <c:pt idx="18" formatCode="General">
                  <c:v>349.676798016514</c:v>
                </c:pt>
                <c:pt idx="19" formatCode="General">
                  <c:v>356.52194620914082</c:v>
                </c:pt>
                <c:pt idx="20" formatCode="General">
                  <c:v>363.51641165694548</c:v>
                </c:pt>
                <c:pt idx="21" formatCode="General">
                  <c:v>370.5333155109526</c:v>
                </c:pt>
                <c:pt idx="22" formatCode="General">
                  <c:v>377.66874364439502</c:v>
                </c:pt>
                <c:pt idx="23" formatCode="General">
                  <c:v>384.96873175317978</c:v>
                </c:pt>
                <c:pt idx="24" formatCode="General">
                  <c:v>392.35626711444746</c:v>
                </c:pt>
                <c:pt idx="25" formatCode="General">
                  <c:v>399.30652014903302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91.661405284692009</c:v>
                </c:pt>
                <c:pt idx="1">
                  <c:v>85.526644706692053</c:v>
                </c:pt>
                <c:pt idx="2">
                  <c:v>79.37981134330731</c:v>
                </c:pt>
                <c:pt idx="3">
                  <c:v>92.872102082678083</c:v>
                </c:pt>
                <c:pt idx="4">
                  <c:v>106.12413839673354</c:v>
                </c:pt>
                <c:pt idx="5">
                  <c:v>110.70966395467089</c:v>
                </c:pt>
                <c:pt idx="6">
                  <c:v>136.99116353477152</c:v>
                </c:pt>
                <c:pt idx="7">
                  <c:v>127.67870496021092</c:v>
                </c:pt>
                <c:pt idx="8">
                  <c:v>133.40906219048628</c:v>
                </c:pt>
                <c:pt idx="9">
                  <c:v>137.07480649882015</c:v>
                </c:pt>
                <c:pt idx="10">
                  <c:v>152.94363457514686</c:v>
                </c:pt>
                <c:pt idx="11">
                  <c:v>158.60249939083036</c:v>
                </c:pt>
                <c:pt idx="12">
                  <c:v>164.47253067206154</c:v>
                </c:pt>
                <c:pt idx="13">
                  <c:v>171.24302748516683</c:v>
                </c:pt>
                <c:pt idx="14">
                  <c:v>178.27237621757968</c:v>
                </c:pt>
                <c:pt idx="15">
                  <c:v>184.65389791465594</c:v>
                </c:pt>
                <c:pt idx="16">
                  <c:v>190.80707395332581</c:v>
                </c:pt>
                <c:pt idx="17">
                  <c:v>196.81870020605561</c:v>
                </c:pt>
                <c:pt idx="18" formatCode="General">
                  <c:v>202.74416782601682</c:v>
                </c:pt>
                <c:pt idx="19" formatCode="General">
                  <c:v>208.56627805260996</c:v>
                </c:pt>
                <c:pt idx="20" formatCode="General">
                  <c:v>214.34379445187818</c:v>
                </c:pt>
                <c:pt idx="21" formatCode="General">
                  <c:v>220.01447125402808</c:v>
                </c:pt>
                <c:pt idx="22" formatCode="General">
                  <c:v>225.59879198150884</c:v>
                </c:pt>
                <c:pt idx="23" formatCode="General">
                  <c:v>231.09424054263144</c:v>
                </c:pt>
                <c:pt idx="24" formatCode="General">
                  <c:v>236.48048474928609</c:v>
                </c:pt>
                <c:pt idx="25" formatCode="General">
                  <c:v>241.51296622071564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13.415828949693735</c:v>
                </c:pt>
                <c:pt idx="1">
                  <c:v>13.692623803684322</c:v>
                </c:pt>
                <c:pt idx="2">
                  <c:v>12.437425021443202</c:v>
                </c:pt>
                <c:pt idx="3">
                  <c:v>13.708945694989739</c:v>
                </c:pt>
                <c:pt idx="4">
                  <c:v>16.073941773738035</c:v>
                </c:pt>
                <c:pt idx="5">
                  <c:v>16.813263699746329</c:v>
                </c:pt>
                <c:pt idx="6">
                  <c:v>20.266341747623294</c:v>
                </c:pt>
                <c:pt idx="7">
                  <c:v>19.056099525873673</c:v>
                </c:pt>
                <c:pt idx="8">
                  <c:v>20.318673764971606</c:v>
                </c:pt>
                <c:pt idx="9">
                  <c:v>20.507209121684742</c:v>
                </c:pt>
                <c:pt idx="10">
                  <c:v>23.148475197307764</c:v>
                </c:pt>
                <c:pt idx="11">
                  <c:v>24.528926638929054</c:v>
                </c:pt>
                <c:pt idx="12">
                  <c:v>25.079619171560548</c:v>
                </c:pt>
                <c:pt idx="13">
                  <c:v>26.071944768942689</c:v>
                </c:pt>
                <c:pt idx="14">
                  <c:v>27.091149512024266</c:v>
                </c:pt>
                <c:pt idx="15">
                  <c:v>28.019262993681206</c:v>
                </c:pt>
                <c:pt idx="16">
                  <c:v>28.913588596608378</c:v>
                </c:pt>
                <c:pt idx="17">
                  <c:v>29.775304315145526</c:v>
                </c:pt>
                <c:pt idx="18" formatCode="General">
                  <c:v>30.626794003800306</c:v>
                </c:pt>
                <c:pt idx="19" formatCode="General">
                  <c:v>31.461372178747045</c:v>
                </c:pt>
                <c:pt idx="20" formatCode="General">
                  <c:v>32.2822362803185</c:v>
                </c:pt>
                <c:pt idx="21" formatCode="General">
                  <c:v>33.081980344568677</c:v>
                </c:pt>
                <c:pt idx="22" formatCode="General">
                  <c:v>33.864998219853298</c:v>
                </c:pt>
                <c:pt idx="23" formatCode="General">
                  <c:v>34.636420395498618</c:v>
                </c:pt>
                <c:pt idx="24" formatCode="General">
                  <c:v>35.383563058740314</c:v>
                </c:pt>
                <c:pt idx="25" formatCode="General">
                  <c:v>36.069678637266037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75.42126310120149</c:v>
                </c:pt>
                <c:pt idx="1">
                  <c:v>40.376419381355568</c:v>
                </c:pt>
                <c:pt idx="2">
                  <c:v>70.937071660150181</c:v>
                </c:pt>
                <c:pt idx="3">
                  <c:v>53.4408267003136</c:v>
                </c:pt>
                <c:pt idx="4">
                  <c:v>67.729867418666927</c:v>
                </c:pt>
                <c:pt idx="5">
                  <c:v>68.265519414074504</c:v>
                </c:pt>
                <c:pt idx="6">
                  <c:v>24.501449293016595</c:v>
                </c:pt>
                <c:pt idx="7">
                  <c:v>24.583281579572748</c:v>
                </c:pt>
                <c:pt idx="8">
                  <c:v>12.739528070086291</c:v>
                </c:pt>
                <c:pt idx="9">
                  <c:v>16.815312283337601</c:v>
                </c:pt>
                <c:pt idx="10">
                  <c:v>73.166278151303914</c:v>
                </c:pt>
                <c:pt idx="11">
                  <c:v>148.88066153635501</c:v>
                </c:pt>
                <c:pt idx="12">
                  <c:v>32.509823393512477</c:v>
                </c:pt>
                <c:pt idx="13">
                  <c:v>11.179482380044464</c:v>
                </c:pt>
                <c:pt idx="14">
                  <c:v>49.824270134652465</c:v>
                </c:pt>
                <c:pt idx="15">
                  <c:v>41.088961650446137</c:v>
                </c:pt>
                <c:pt idx="16">
                  <c:v>27.052488088928499</c:v>
                </c:pt>
                <c:pt idx="17">
                  <c:v>107.5916132671497</c:v>
                </c:pt>
                <c:pt idx="18">
                  <c:v>30.498289280148217</c:v>
                </c:pt>
                <c:pt idx="19">
                  <c:v>1.3183098521080951</c:v>
                </c:pt>
                <c:pt idx="20">
                  <c:v>111.28644069208414</c:v>
                </c:pt>
                <c:pt idx="21">
                  <c:v>28.679626406569291</c:v>
                </c:pt>
                <c:pt idx="22">
                  <c:v>34.570648456392441</c:v>
                </c:pt>
                <c:pt idx="23">
                  <c:v>59.96305048495509</c:v>
                </c:pt>
                <c:pt idx="24">
                  <c:v>24.799190135984517</c:v>
                </c:pt>
                <c:pt idx="25">
                  <c:v>135.56032718759022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93.820407380898899</c:v>
                </c:pt>
                <c:pt idx="1">
                  <c:v>45.584878718453602</c:v>
                </c:pt>
                <c:pt idx="2">
                  <c:v>85.526516128494436</c:v>
                </c:pt>
                <c:pt idx="3">
                  <c:v>63.24008474801505</c:v>
                </c:pt>
                <c:pt idx="4">
                  <c:v>81.107563674465595</c:v>
                </c:pt>
                <c:pt idx="5">
                  <c:v>90.64239321063765</c:v>
                </c:pt>
                <c:pt idx="6">
                  <c:v>32.265169038428155</c:v>
                </c:pt>
                <c:pt idx="7">
                  <c:v>29.408046446628369</c:v>
                </c:pt>
                <c:pt idx="8">
                  <c:v>14.27086163011745</c:v>
                </c:pt>
                <c:pt idx="9">
                  <c:v>19.819185911643324</c:v>
                </c:pt>
                <c:pt idx="10">
                  <c:v>84.518669151784763</c:v>
                </c:pt>
                <c:pt idx="11">
                  <c:v>163.15505179417116</c:v>
                </c:pt>
                <c:pt idx="12">
                  <c:v>30.660730347621865</c:v>
                </c:pt>
                <c:pt idx="13">
                  <c:v>11.522051404293869</c:v>
                </c:pt>
                <c:pt idx="14">
                  <c:v>46.300650312109099</c:v>
                </c:pt>
                <c:pt idx="15">
                  <c:v>37.46932427747435</c:v>
                </c:pt>
                <c:pt idx="16">
                  <c:v>24.120144515619913</c:v>
                </c:pt>
                <c:pt idx="17">
                  <c:v>112.33064026929296</c:v>
                </c:pt>
                <c:pt idx="18">
                  <c:v>29.111160391218537</c:v>
                </c:pt>
                <c:pt idx="19">
                  <c:v>1.5070626245769398</c:v>
                </c:pt>
                <c:pt idx="20">
                  <c:v>112.82024711798914</c:v>
                </c:pt>
                <c:pt idx="21">
                  <c:v>33.501974776629147</c:v>
                </c:pt>
                <c:pt idx="22">
                  <c:v>28.9327348539701</c:v>
                </c:pt>
                <c:pt idx="23">
                  <c:v>65.882532136549742</c:v>
                </c:pt>
                <c:pt idx="24">
                  <c:v>20.236056198565059</c:v>
                </c:pt>
                <c:pt idx="25">
                  <c:v>129.89086294035087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96.789280004489697</c:v>
                </c:pt>
                <c:pt idx="1">
                  <c:v>66.21928758752658</c:v>
                </c:pt>
                <c:pt idx="2">
                  <c:v>100.1472660128631</c:v>
                </c:pt>
                <c:pt idx="3">
                  <c:v>76.06229073996802</c:v>
                </c:pt>
                <c:pt idx="4">
                  <c:v>97.052977961199105</c:v>
                </c:pt>
                <c:pt idx="5">
                  <c:v>114.49631502550643</c:v>
                </c:pt>
                <c:pt idx="6">
                  <c:v>30.361990941535758</c:v>
                </c:pt>
                <c:pt idx="7">
                  <c:v>33.943251666791191</c:v>
                </c:pt>
                <c:pt idx="8">
                  <c:v>18.363719770027839</c:v>
                </c:pt>
                <c:pt idx="9">
                  <c:v>21.26682660159474</c:v>
                </c:pt>
                <c:pt idx="10">
                  <c:v>85.222570724584713</c:v>
                </c:pt>
                <c:pt idx="11">
                  <c:v>150.63535797650047</c:v>
                </c:pt>
                <c:pt idx="12">
                  <c:v>23.894307185799381</c:v>
                </c:pt>
                <c:pt idx="13">
                  <c:v>13.04409945931028</c:v>
                </c:pt>
                <c:pt idx="14">
                  <c:v>40.928880170590894</c:v>
                </c:pt>
                <c:pt idx="15">
                  <c:v>35.263965212440553</c:v>
                </c:pt>
                <c:pt idx="16">
                  <c:v>23.687548623673869</c:v>
                </c:pt>
                <c:pt idx="17">
                  <c:v>137.45275375011713</c:v>
                </c:pt>
                <c:pt idx="18">
                  <c:v>29.387521545762166</c:v>
                </c:pt>
                <c:pt idx="19">
                  <c:v>1.2996054508564323</c:v>
                </c:pt>
                <c:pt idx="20">
                  <c:v>101.60590012755638</c:v>
                </c:pt>
                <c:pt idx="21">
                  <c:v>51.022213504090558</c:v>
                </c:pt>
                <c:pt idx="22">
                  <c:v>31.929627450409932</c:v>
                </c:pt>
                <c:pt idx="23">
                  <c:v>71.328514975044101</c:v>
                </c:pt>
                <c:pt idx="24">
                  <c:v>15.814092045710135</c:v>
                </c:pt>
                <c:pt idx="25">
                  <c:v>131.84183548605023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18.39914427969741</c:v>
                </c:pt>
                <c:pt idx="1">
                  <c:v>5.2084593370980343</c:v>
                </c:pt>
                <c:pt idx="2">
                  <c:v>14.589444468344254</c:v>
                </c:pt>
                <c:pt idx="3">
                  <c:v>9.7992580477014499</c:v>
                </c:pt>
                <c:pt idx="4">
                  <c:v>13.377696255798668</c:v>
                </c:pt>
                <c:pt idx="5">
                  <c:v>22.376873796563146</c:v>
                </c:pt>
                <c:pt idx="6">
                  <c:v>7.7637197454115601</c:v>
                </c:pt>
                <c:pt idx="7">
                  <c:v>4.8247648670556202</c:v>
                </c:pt>
                <c:pt idx="8">
                  <c:v>1.5313335600311593</c:v>
                </c:pt>
                <c:pt idx="9">
                  <c:v>3.0038736283057226</c:v>
                </c:pt>
                <c:pt idx="10">
                  <c:v>11.35239100048085</c:v>
                </c:pt>
                <c:pt idx="11">
                  <c:v>14.274390257816151</c:v>
                </c:pt>
                <c:pt idx="12">
                  <c:v>-1.8490930458906121</c:v>
                </c:pt>
                <c:pt idx="13">
                  <c:v>0.34256902424940527</c:v>
                </c:pt>
                <c:pt idx="14">
                  <c:v>-3.5236198225433668</c:v>
                </c:pt>
                <c:pt idx="15">
                  <c:v>-3.6196373729717877</c:v>
                </c:pt>
                <c:pt idx="16">
                  <c:v>-2.9323435733085859</c:v>
                </c:pt>
                <c:pt idx="17">
                  <c:v>4.7390270021432599</c:v>
                </c:pt>
                <c:pt idx="18">
                  <c:v>-1.3871288889296807</c:v>
                </c:pt>
                <c:pt idx="19">
                  <c:v>0.1887527724688447</c:v>
                </c:pt>
                <c:pt idx="20">
                  <c:v>1.5338064259049986</c:v>
                </c:pt>
                <c:pt idx="21">
                  <c:v>4.8223483700598564</c:v>
                </c:pt>
                <c:pt idx="22">
                  <c:v>-5.6379136024223406</c:v>
                </c:pt>
                <c:pt idx="23">
                  <c:v>5.9194816515946513</c:v>
                </c:pt>
                <c:pt idx="24">
                  <c:v>-4.5631339374194582</c:v>
                </c:pt>
                <c:pt idx="25">
                  <c:v>-5.6694642472393468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  <c:pt idx="25">
                  <c:v>1.9509725456993579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5.4940531695684296</c:v>
                </c:pt>
                <c:pt idx="1">
                  <c:v>6.3066395128474113</c:v>
                </c:pt>
                <c:pt idx="2">
                  <c:v>6.0528785003014089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2.9412155903608421</c:v>
                </c:pt>
                <c:pt idx="1">
                  <c:v>3.0642309636004286</c:v>
                </c:pt>
                <c:pt idx="2">
                  <c:v>4.1411332135668655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1.7848052341246663</c:v>
                </c:pt>
                <c:pt idx="1">
                  <c:v>2.168875574376155</c:v>
                </c:pt>
                <c:pt idx="2">
                  <c:v>1.8987375687456625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1.7907662975547973</c:v>
                </c:pt>
                <c:pt idx="1">
                  <c:v>1.97681882751788</c:v>
                </c:pt>
                <c:pt idx="2">
                  <c:v>2.1226976606780226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0.92800944580240763</c:v>
                </c:pt>
                <c:pt idx="1">
                  <c:v>0.95929214497527615</c:v>
                </c:pt>
                <c:pt idx="2">
                  <c:v>1.1484057384909305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1.2249094744487539</c:v>
                </c:pt>
                <c:pt idx="1">
                  <c:v>1.3322523795423855</c:v>
                </c:pt>
                <c:pt idx="2">
                  <c:v>1.3299563495095714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5.3297890522373512</c:v>
                </c:pt>
                <c:pt idx="1">
                  <c:v>5.6813735233731668</c:v>
                </c:pt>
                <c:pt idx="2">
                  <c:v>5.3295351102449269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10.845194534911275</c:v>
                </c:pt>
                <c:pt idx="1">
                  <c:v>10.967337758280445</c:v>
                </c:pt>
                <c:pt idx="2">
                  <c:v>9.4202324848255117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2.3681743173350775</c:v>
                </c:pt>
                <c:pt idx="1">
                  <c:v>2.0610246629822209</c:v>
                </c:pt>
                <c:pt idx="2">
                  <c:v>1.4942702150260205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7.837498598985249</c:v>
                </c:pt>
                <c:pt idx="1">
                  <c:v>7.5509036274980224</c:v>
                </c:pt>
                <c:pt idx="2">
                  <c:v>8.5958364184826586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2.2216443479762393</c:v>
                </c:pt>
                <c:pt idx="1">
                  <c:v>1.9568620464706656</c:v>
                </c:pt>
                <c:pt idx="2">
                  <c:v>1.8377975053976752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9.6032128389697921E-2</c:v>
                </c:pt>
                <c:pt idx="1">
                  <c:v>0.10130525929082138</c:v>
                </c:pt>
                <c:pt idx="2">
                  <c:v>8.1272986967136515E-2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8.1066478745381012</c:v>
                </c:pt>
                <c:pt idx="1">
                  <c:v>7.5838151654453263</c:v>
                </c:pt>
                <c:pt idx="2">
                  <c:v>6.3540938454891931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2.0891640617265179</c:v>
                </c:pt>
                <c:pt idx="1">
                  <c:v>2.252014074367819</c:v>
                </c:pt>
                <c:pt idx="2">
                  <c:v>3.1907589264262777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2.518294880198753</c:v>
                </c:pt>
                <c:pt idx="1">
                  <c:v>1.9448682215158923</c:v>
                </c:pt>
                <c:pt idx="2">
                  <c:v>1.996772323425229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4.3680014630862258</c:v>
                </c:pt>
                <c:pt idx="1">
                  <c:v>4.4286460907373559</c:v>
                </c:pt>
                <c:pt idx="2">
                  <c:v>4.4606472403849331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5.1674027637458426</c:v>
                </c:pt>
                <c:pt idx="1">
                  <c:v>5.7491213379868462</c:v>
                </c:pt>
                <c:pt idx="2">
                  <c:v>6.2628757367045891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3.8928908273950382</c:v>
                </c:pt>
                <c:pt idx="1">
                  <c:v>4.2510198836426056</c:v>
                </c:pt>
                <c:pt idx="2">
                  <c:v>4.7566817759391462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4.9337743424778129</c:v>
                </c:pt>
                <c:pt idx="1">
                  <c:v>5.452077859601288</c:v>
                </c:pt>
                <c:pt idx="2">
                  <c:v>6.0693692903213963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4.9727938500032414</c:v>
                </c:pt>
                <c:pt idx="1">
                  <c:v>6.0930123255640716</c:v>
                </c:pt>
                <c:pt idx="2">
                  <c:v>7.1602173665252788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0.81436809831469459</c:v>
                </c:pt>
                <c:pt idx="1">
                  <c:v>0.77451619198759558</c:v>
                </c:pt>
                <c:pt idx="2">
                  <c:v>0.81573444052264898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3.6294431835146539</c:v>
                </c:pt>
                <c:pt idx="1">
                  <c:v>3.1123453721895409</c:v>
                </c:pt>
                <c:pt idx="2">
                  <c:v>2.5595555501031795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2.9931206493717957</c:v>
                </c:pt>
                <c:pt idx="1">
                  <c:v>2.518700649514793</c:v>
                </c:pt>
                <c:pt idx="2">
                  <c:v>2.2052906774371825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1.9706353595571393</c:v>
                </c:pt>
                <c:pt idx="1">
                  <c:v>1.6213642714236198</c:v>
                </c:pt>
                <c:pt idx="2">
                  <c:v>1.4813402246863396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1.8064941313236291</c:v>
                </c:pt>
                <c:pt idx="1">
                  <c:v>1.36027454120876</c:v>
                </c:pt>
                <c:pt idx="2">
                  <c:v>0.98896053096816372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9.8748763230517795</c:v>
                </c:pt>
                <c:pt idx="1">
                  <c:v>8.7313077340595946</c:v>
                </c:pt>
                <c:pt idx="2">
                  <c:v>8.2449483188300547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-2.470991607155554</c:v>
                </c:pt>
                <c:pt idx="1">
                  <c:v>8.4428754349341801</c:v>
                </c:pt>
                <c:pt idx="2">
                  <c:v>6.3058917370286736</c:v>
                </c:pt>
                <c:pt idx="3">
                  <c:v>25.191017461647277</c:v>
                </c:pt>
                <c:pt idx="4">
                  <c:v>-6.4876770434816251</c:v>
                </c:pt>
                <c:pt idx="5">
                  <c:v>-19.286116979493158</c:v>
                </c:pt>
                <c:pt idx="6">
                  <c:v>8.8764275259321721</c:v>
                </c:pt>
                <c:pt idx="7">
                  <c:v>67.242291977923969</c:v>
                </c:pt>
                <c:pt idx="8">
                  <c:v>23.603281492663768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67.340014015766258</c:v>
                </c:pt>
                <c:pt idx="1">
                  <c:v>57.761812123061617</c:v>
                </c:pt>
                <c:pt idx="2">
                  <c:v>75.367691873969108</c:v>
                </c:pt>
                <c:pt idx="3">
                  <c:v>111.01142732260837</c:v>
                </c:pt>
                <c:pt idx="4">
                  <c:v>42.524728085207258</c:v>
                </c:pt>
                <c:pt idx="5">
                  <c:v>70.118012795498359</c:v>
                </c:pt>
                <c:pt idx="6">
                  <c:v>91.402288532087397</c:v>
                </c:pt>
                <c:pt idx="7">
                  <c:v>233.75956525498495</c:v>
                </c:pt>
                <c:pt idx="8">
                  <c:v>102.79950070851832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  <c:pt idx="25">
                  <c:v>1.9509725456993579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49.54841684888585</c:v>
                </c:pt>
                <c:pt idx="1">
                  <c:v>53.25108385963248</c:v>
                </c:pt>
                <c:pt idx="2">
                  <c:v>49.166994001659425</c:v>
                </c:pt>
                <c:pt idx="3">
                  <c:v>49.58546348244785</c:v>
                </c:pt>
                <c:pt idx="4">
                  <c:v>61.090933875294809</c:v>
                </c:pt>
                <c:pt idx="5">
                  <c:v>73.916173895582816</c:v>
                </c:pt>
                <c:pt idx="6">
                  <c:v>10.045260415790176</c:v>
                </c:pt>
                <c:pt idx="7">
                  <c:v>22.301200467920683</c:v>
                </c:pt>
                <c:pt idx="8">
                  <c:v>9.6134163040573917</c:v>
                </c:pt>
                <c:pt idx="9">
                  <c:v>10.482457590512258</c:v>
                </c:pt>
                <c:pt idx="10">
                  <c:v>38.9599537538069</c:v>
                </c:pt>
                <c:pt idx="11">
                  <c:v>61.424344264155323</c:v>
                </c:pt>
                <c:pt idx="12">
                  <c:v>8.6936685313430235</c:v>
                </c:pt>
                <c:pt idx="13">
                  <c:v>8.2652647548992455</c:v>
                </c:pt>
                <c:pt idx="14">
                  <c:v>11.006847642855377</c:v>
                </c:pt>
                <c:pt idx="15">
                  <c:v>13.211293515238246</c:v>
                </c:pt>
                <c:pt idx="16">
                  <c:v>10.041322172214381</c:v>
                </c:pt>
                <c:pt idx="17">
                  <c:v>95.677792978672187</c:v>
                </c:pt>
                <c:pt idx="18">
                  <c:v>14.965153480002288</c:v>
                </c:pt>
                <c:pt idx="19">
                  <c:v>0.36848086393390334</c:v>
                </c:pt>
                <c:pt idx="20">
                  <c:v>37.991850198513944</c:v>
                </c:pt>
                <c:pt idx="21">
                  <c:v>37.375841675455149</c:v>
                </c:pt>
                <c:pt idx="22">
                  <c:v>15.744861181621708</c:v>
                </c:pt>
                <c:pt idx="23">
                  <c:v>42.016950941439916</c:v>
                </c:pt>
                <c:pt idx="24">
                  <c:v>2.2109445343128149</c:v>
                </c:pt>
                <c:pt idx="25">
                  <c:v>65.129069481453428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automation/Data/Results/Workbooks/LSIPs/GM_LSIP/GM_LSIP_Database.Main.xlsx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Manchester</v>
      </c>
      <c r="L1" s="19" t="str">
        <f>CONCATENATE("Industry Table 1.1  Employment by Industry Sector (SIC 2007), ",B$5,"-",F$5,", ",Info!B5)</f>
        <v>Industry Table 1.1  Employment by Industry Sector (SIC 2007), 2015-2035, Greater Manchester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21.981999999999992</v>
      </c>
      <c r="N5" s="11">
        <f t="shared" si="1"/>
        <v>29.107000000000049</v>
      </c>
      <c r="O5" s="11">
        <f t="shared" si="1"/>
        <v>25.950000000000038</v>
      </c>
      <c r="P5" s="11">
        <f t="shared" si="1"/>
        <v>25.344000000000019</v>
      </c>
      <c r="Q5" s="11">
        <f t="shared" si="1"/>
        <v>25.102</v>
      </c>
      <c r="R5" s="40">
        <f t="shared" ref="R5:R10" si="2">IF(D$5-B$5 &lt;&gt; 0,(EXP(LN(D7/B7)/(D$5-B$5))-1)*100,0)</f>
        <v>3.3746451387622889</v>
      </c>
      <c r="S5" s="40">
        <f t="shared" si="0"/>
        <v>-0.22124878575303653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110.604</v>
      </c>
      <c r="N6" s="11">
        <f t="shared" si="1"/>
        <v>110.07399999999984</v>
      </c>
      <c r="O6" s="11">
        <f t="shared" si="1"/>
        <v>104.52700000000007</v>
      </c>
      <c r="P6" s="11">
        <f t="shared" si="1"/>
        <v>100.89499999999992</v>
      </c>
      <c r="Q6" s="11">
        <f t="shared" si="1"/>
        <v>93.59099999999988</v>
      </c>
      <c r="R6" s="40">
        <f t="shared" si="2"/>
        <v>-1.1238539146474436</v>
      </c>
      <c r="S6" s="40">
        <f t="shared" si="0"/>
        <v>-0.73403395584983322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21.981999999999992</v>
      </c>
      <c r="C7" s="11">
        <f t="array" ref="C7:C12">MMULT(aggregation!$B$3:$W$8,'Ind T2'!C5:C26)</f>
        <v>29.107000000000049</v>
      </c>
      <c r="D7" s="11">
        <f t="array" ref="D7:D12">MMULT(aggregation!$B$3:$W$8,'Ind T2'!D5:D26)</f>
        <v>25.950000000000038</v>
      </c>
      <c r="E7" s="11">
        <f t="array" ref="E7:E12">MMULT(aggregation!$B$3:$W$8,'Ind T2'!E5:E26)</f>
        <v>25.344000000000019</v>
      </c>
      <c r="F7" s="11">
        <f t="array" ref="F7:F12">MMULT(aggregation!$B$3:$W$8,'Ind T2'!F5:F26)</f>
        <v>25.102</v>
      </c>
      <c r="G7" s="11"/>
      <c r="H7" s="11">
        <f>F7-D7</f>
        <v>-0.84800000000003806</v>
      </c>
      <c r="I7" s="11">
        <f t="array" ref="I7:I12">MMULT(aggregation!$B$3:$W$8,'RD T1'!AB7:AB28)</f>
        <v>11.420804216980931</v>
      </c>
      <c r="J7" s="11">
        <f>SUM(H7:I7)</f>
        <v>10.572804216980893</v>
      </c>
      <c r="K7" s="11"/>
      <c r="L7" t="str">
        <f t="shared" si="1"/>
        <v>Construction</v>
      </c>
      <c r="M7" s="11">
        <f t="shared" si="1"/>
        <v>77.455999999999946</v>
      </c>
      <c r="N7" s="11">
        <f t="shared" si="1"/>
        <v>89.675999999999974</v>
      </c>
      <c r="O7" s="11">
        <f t="shared" si="1"/>
        <v>87.523999999999688</v>
      </c>
      <c r="P7" s="11">
        <f t="shared" si="1"/>
        <v>86.674999999999869</v>
      </c>
      <c r="Q7" s="11">
        <f t="shared" si="1"/>
        <v>87.352000000000018</v>
      </c>
      <c r="R7" s="40">
        <f>IF(D$5-B$5 &lt;&gt; 0,(EXP(LN(D9/B9)/(D$5-B$5))-1)*100,0)</f>
        <v>2.4741721336328126</v>
      </c>
      <c r="S7" s="40">
        <f t="shared" si="0"/>
        <v>-1.3113198522529679E-2</v>
      </c>
    </row>
    <row r="8" spans="1:19" x14ac:dyDescent="0.2">
      <c r="A8" t="str">
        <f>name!C5</f>
        <v>Manufacturing</v>
      </c>
      <c r="B8" s="11">
        <v>110.604</v>
      </c>
      <c r="C8" s="11">
        <v>110.07399999999984</v>
      </c>
      <c r="D8" s="11">
        <v>104.52700000000007</v>
      </c>
      <c r="E8" s="11">
        <v>100.89499999999992</v>
      </c>
      <c r="F8" s="11">
        <v>93.59099999999988</v>
      </c>
      <c r="G8" s="11"/>
      <c r="H8" s="11">
        <f t="shared" ref="H8:H12" si="3">F8-D8</f>
        <v>-10.936000000000192</v>
      </c>
      <c r="I8" s="11">
        <v>41.508341857834836</v>
      </c>
      <c r="J8" s="11">
        <f t="shared" ref="J8:J12" si="4">SUM(H8:I8)</f>
        <v>30.572341857834644</v>
      </c>
      <c r="K8" s="11"/>
      <c r="L8" t="str">
        <f t="shared" si="1"/>
        <v>Trade, accomod. and transport</v>
      </c>
      <c r="M8" s="11">
        <f t="shared" si="1"/>
        <v>368.42700000000002</v>
      </c>
      <c r="N8" s="11">
        <f t="shared" si="1"/>
        <v>426.57900000000103</v>
      </c>
      <c r="O8" s="11">
        <f t="shared" si="1"/>
        <v>413.06499999999926</v>
      </c>
      <c r="P8" s="11">
        <f t="shared" si="1"/>
        <v>428.10600000000073</v>
      </c>
      <c r="Q8" s="11">
        <f t="shared" si="1"/>
        <v>450.07000000000005</v>
      </c>
      <c r="R8" s="40">
        <f t="shared" si="2"/>
        <v>2.3136055590599724</v>
      </c>
      <c r="S8" s="40">
        <f t="shared" si="0"/>
        <v>0.57362671099381313</v>
      </c>
    </row>
    <row r="9" spans="1:19" x14ac:dyDescent="0.2">
      <c r="A9" t="str">
        <f>name!C6</f>
        <v>Construction</v>
      </c>
      <c r="B9" s="11">
        <v>77.455999999999946</v>
      </c>
      <c r="C9" s="11">
        <v>89.675999999999974</v>
      </c>
      <c r="D9" s="11">
        <v>87.523999999999688</v>
      </c>
      <c r="E9" s="11">
        <v>86.674999999999869</v>
      </c>
      <c r="F9" s="11">
        <v>87.352000000000018</v>
      </c>
      <c r="G9" s="11"/>
      <c r="H9" s="11">
        <f t="shared" si="3"/>
        <v>-0.17199999999967019</v>
      </c>
      <c r="I9" s="11">
        <v>36.212787808349731</v>
      </c>
      <c r="J9" s="11">
        <f t="shared" si="4"/>
        <v>36.040787808350061</v>
      </c>
      <c r="K9" s="11"/>
      <c r="L9" t="str">
        <f t="shared" si="1"/>
        <v>Business and other services</v>
      </c>
      <c r="M9" s="11">
        <f t="shared" si="1"/>
        <v>446.34</v>
      </c>
      <c r="N9" s="11">
        <f t="shared" si="1"/>
        <v>499.62099999999998</v>
      </c>
      <c r="O9" s="11">
        <f t="shared" si="1"/>
        <v>478.99000000000029</v>
      </c>
      <c r="P9" s="11">
        <f t="shared" si="1"/>
        <v>493.92599999999976</v>
      </c>
      <c r="Q9" s="11">
        <f t="shared" si="1"/>
        <v>521.60600000000022</v>
      </c>
      <c r="R9" s="40">
        <f t="shared" si="2"/>
        <v>1.4219899821754423</v>
      </c>
      <c r="S9" s="40">
        <f t="shared" si="0"/>
        <v>0.56983604571034796</v>
      </c>
    </row>
    <row r="10" spans="1:19" x14ac:dyDescent="0.2">
      <c r="A10" t="str">
        <f>name!C7</f>
        <v>Trade, accomod. and transport</v>
      </c>
      <c r="B10" s="11">
        <v>368.42700000000002</v>
      </c>
      <c r="C10" s="11">
        <v>426.57900000000103</v>
      </c>
      <c r="D10" s="11">
        <v>413.06499999999926</v>
      </c>
      <c r="E10" s="11">
        <v>428.10600000000073</v>
      </c>
      <c r="F10" s="11">
        <v>450.07000000000005</v>
      </c>
      <c r="G10" s="11"/>
      <c r="H10" s="11">
        <f t="shared" si="3"/>
        <v>37.005000000000791</v>
      </c>
      <c r="I10" s="11">
        <v>205.01087030952064</v>
      </c>
      <c r="J10" s="11">
        <f t="shared" si="4"/>
        <v>242.01587030952143</v>
      </c>
      <c r="K10" s="11"/>
      <c r="L10" t="str">
        <f t="shared" si="1"/>
        <v>Non-marketed services</v>
      </c>
      <c r="M10" s="11">
        <f t="shared" si="1"/>
        <v>347.97099999999989</v>
      </c>
      <c r="N10" s="11">
        <f t="shared" si="1"/>
        <v>367.89099999999985</v>
      </c>
      <c r="O10" s="11">
        <f t="shared" si="1"/>
        <v>377.58900000000006</v>
      </c>
      <c r="P10" s="11">
        <f t="shared" si="1"/>
        <v>397.14800000000002</v>
      </c>
      <c r="Q10" s="11">
        <f t="shared" si="1"/>
        <v>421.34099999999989</v>
      </c>
      <c r="R10" s="40">
        <f t="shared" si="2"/>
        <v>1.6471617498460933</v>
      </c>
      <c r="S10" s="40">
        <f t="shared" si="0"/>
        <v>0.73358551517055393</v>
      </c>
    </row>
    <row r="11" spans="1:19" x14ac:dyDescent="0.2">
      <c r="A11" t="str">
        <f>name!C8</f>
        <v>Business and other services</v>
      </c>
      <c r="B11" s="11">
        <v>446.34</v>
      </c>
      <c r="C11" s="11">
        <v>499.62099999999998</v>
      </c>
      <c r="D11" s="11">
        <v>478.99000000000029</v>
      </c>
      <c r="E11" s="11">
        <v>493.92599999999976</v>
      </c>
      <c r="F11" s="11">
        <v>521.60600000000022</v>
      </c>
      <c r="G11" s="11"/>
      <c r="H11" s="11">
        <f t="shared" si="3"/>
        <v>42.615999999999929</v>
      </c>
      <c r="I11" s="11">
        <v>234.37782467581181</v>
      </c>
      <c r="J11" s="11">
        <f t="shared" si="4"/>
        <v>276.99382467581177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347.97099999999989</v>
      </c>
      <c r="C12" s="11">
        <v>367.89099999999985</v>
      </c>
      <c r="D12" s="11">
        <v>377.58900000000006</v>
      </c>
      <c r="E12" s="11">
        <v>397.14800000000002</v>
      </c>
      <c r="F12" s="11">
        <v>421.34099999999989</v>
      </c>
      <c r="G12" s="11"/>
      <c r="H12" s="11">
        <f t="shared" si="3"/>
        <v>43.751999999999839</v>
      </c>
      <c r="I12" s="11">
        <v>212.13741184320406</v>
      </c>
      <c r="J12" s="11">
        <f t="shared" si="4"/>
        <v>255.8894118432039</v>
      </c>
      <c r="K12" s="11"/>
      <c r="L12" s="24" t="str">
        <f t="shared" ref="L12:Q12" si="5">A14</f>
        <v>All industries</v>
      </c>
      <c r="M12" s="34">
        <f t="shared" si="5"/>
        <v>1372.7799999999997</v>
      </c>
      <c r="N12" s="34">
        <f t="shared" si="5"/>
        <v>1522.9480000000005</v>
      </c>
      <c r="O12" s="34">
        <f t="shared" si="5"/>
        <v>1487.6449999999995</v>
      </c>
      <c r="P12" s="34">
        <f t="shared" si="5"/>
        <v>1532.0940000000005</v>
      </c>
      <c r="Q12" s="34">
        <f t="shared" si="5"/>
        <v>1599.0620000000001</v>
      </c>
      <c r="R12" s="43">
        <f>IF(D$5-B$5 &lt;&gt; 0,(EXP(LN(D14/B14)/(D$5-B$5))-1)*100,0)</f>
        <v>1.6201128167602441</v>
      </c>
      <c r="S12" s="43">
        <f>F41</f>
        <v>0.48264683667567088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1372.7799999999997</v>
      </c>
      <c r="C14" s="34">
        <f t="shared" ref="C14:F14" si="6">SUM(C7:C12)</f>
        <v>1522.9480000000005</v>
      </c>
      <c r="D14" s="34">
        <f t="shared" si="6"/>
        <v>1487.6449999999995</v>
      </c>
      <c r="E14" s="34">
        <f t="shared" si="6"/>
        <v>1532.0940000000005</v>
      </c>
      <c r="F14" s="34">
        <f t="shared" si="6"/>
        <v>1599.0620000000001</v>
      </c>
      <c r="G14" s="34"/>
      <c r="H14" s="34">
        <f>SUM(H7:H12)</f>
        <v>111.41700000000066</v>
      </c>
      <c r="I14" s="34">
        <f>SUM(I7:I12)</f>
        <v>740.66804071170202</v>
      </c>
      <c r="J14" s="34">
        <f t="shared" ref="J14" si="7">SUM(J7:J12)</f>
        <v>852.08504071170273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1.6012762423694982</v>
      </c>
      <c r="C20" s="18">
        <f t="shared" si="8"/>
        <v>1.9112274352111851</v>
      </c>
      <c r="D20" s="18">
        <f t="shared" si="8"/>
        <v>1.7443677759142837</v>
      </c>
      <c r="E20" s="18">
        <f t="shared" si="8"/>
        <v>1.6542065956788559</v>
      </c>
      <c r="F20" s="18">
        <f t="shared" si="8"/>
        <v>1.5697952924902221</v>
      </c>
      <c r="G20" s="351"/>
      <c r="H20" s="40">
        <f>IF(D7&gt;0,(H7/D7)*100,0)</f>
        <v>-3.2678227360309702</v>
      </c>
      <c r="I20" s="40">
        <f>IF(D7&gt;0,(I7/D7)*100,0)</f>
        <v>44.010806231140329</v>
      </c>
      <c r="J20" s="40">
        <f>IF(D7&gt;0,(J7/D7)*100,0)</f>
        <v>40.74298349510935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8.0569355614155231</v>
      </c>
      <c r="C21" s="18">
        <f t="shared" si="8"/>
        <v>7.2276926067075049</v>
      </c>
      <c r="D21" s="18">
        <f t="shared" si="8"/>
        <v>7.0263402895180027</v>
      </c>
      <c r="E21" s="18">
        <f t="shared" si="8"/>
        <v>6.5854314421960973</v>
      </c>
      <c r="F21" s="18">
        <f t="shared" si="8"/>
        <v>5.8528687443013387</v>
      </c>
      <c r="G21" s="351"/>
      <c r="H21" s="40">
        <f t="shared" ref="H21:H25" si="9">IF(D8&gt;0,(H8/D8)*100,0)</f>
        <v>-10.462368574626828</v>
      </c>
      <c r="I21" s="40">
        <f t="shared" ref="I21:I25" si="10">IF(D8&gt;0,(I8/D8)*100,0)</f>
        <v>39.710641133711675</v>
      </c>
      <c r="J21" s="40">
        <f t="shared" ref="J21:J27" si="11">IF(D8&gt;0,(J8/D8)*100,0)</f>
        <v>29.248272559084853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5.642273343143108</v>
      </c>
      <c r="C22" s="18">
        <f t="shared" si="8"/>
        <v>5.8883166070016797</v>
      </c>
      <c r="D22" s="18">
        <f t="shared" si="8"/>
        <v>5.8833928793495565</v>
      </c>
      <c r="E22" s="18">
        <f t="shared" si="8"/>
        <v>5.657289957404692</v>
      </c>
      <c r="F22" s="18">
        <f t="shared" si="8"/>
        <v>5.462702509346105</v>
      </c>
      <c r="G22" s="351"/>
      <c r="H22" s="40">
        <f t="shared" si="9"/>
        <v>-0.19651752662089347</v>
      </c>
      <c r="I22" s="40">
        <f t="shared" si="10"/>
        <v>41.374694721847561</v>
      </c>
      <c r="J22" s="40">
        <f t="shared" si="11"/>
        <v>41.178177195226667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26.838022115706821</v>
      </c>
      <c r="C23" s="18">
        <f t="shared" si="8"/>
        <v>28.010083075718995</v>
      </c>
      <c r="D23" s="18">
        <f t="shared" si="8"/>
        <v>27.766368992602359</v>
      </c>
      <c r="E23" s="18">
        <f t="shared" si="8"/>
        <v>27.942541384536497</v>
      </c>
      <c r="F23" s="18">
        <f t="shared" si="8"/>
        <v>28.145875519523322</v>
      </c>
      <c r="G23" s="351"/>
      <c r="H23" s="40">
        <f t="shared" si="9"/>
        <v>8.958638470943038</v>
      </c>
      <c r="I23" s="40">
        <f t="shared" si="10"/>
        <v>49.631624637652919</v>
      </c>
      <c r="J23" s="40">
        <f t="shared" si="11"/>
        <v>58.590263108595956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32.513585570885361</v>
      </c>
      <c r="C24" s="18">
        <f t="shared" si="8"/>
        <v>32.806175916708895</v>
      </c>
      <c r="D24" s="18">
        <f t="shared" si="8"/>
        <v>32.197869787482929</v>
      </c>
      <c r="E24" s="18">
        <f t="shared" si="8"/>
        <v>32.23862243439369</v>
      </c>
      <c r="F24" s="18">
        <f t="shared" si="8"/>
        <v>32.619498180808506</v>
      </c>
      <c r="G24" s="351"/>
      <c r="H24" s="40">
        <f t="shared" si="9"/>
        <v>8.8970542182508829</v>
      </c>
      <c r="I24" s="40">
        <f t="shared" si="10"/>
        <v>48.931673871231482</v>
      </c>
      <c r="J24" s="40">
        <f t="shared" si="11"/>
        <v>57.828728089482375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25.347907166479693</v>
      </c>
      <c r="C25" s="18">
        <f t="shared" si="8"/>
        <v>24.156504358651752</v>
      </c>
      <c r="D25" s="18">
        <f t="shared" si="8"/>
        <v>25.381660275132855</v>
      </c>
      <c r="E25" s="18">
        <f t="shared" si="8"/>
        <v>25.921908185790159</v>
      </c>
      <c r="F25" s="18">
        <f t="shared" si="8"/>
        <v>26.349259753530497</v>
      </c>
      <c r="G25" s="351"/>
      <c r="H25" s="40">
        <f t="shared" si="9"/>
        <v>11.587201957684105</v>
      </c>
      <c r="I25" s="40">
        <f t="shared" si="10"/>
        <v>56.182095305531689</v>
      </c>
      <c r="J25" s="40">
        <f t="shared" si="11"/>
        <v>67.76929726321579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7.4894884196162863</v>
      </c>
      <c r="I27" s="43">
        <f>IF(D14&gt;0,(I14/D14)*100,0)</f>
        <v>49.787956179848166</v>
      </c>
      <c r="J27" s="43">
        <f t="shared" si="11"/>
        <v>57.277444599464452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Manchester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7.2710571496233278</v>
      </c>
      <c r="C34" s="18">
        <f t="shared" si="12"/>
        <v>-10.846188202150708</v>
      </c>
      <c r="D34" s="18">
        <f t="shared" si="12"/>
        <v>-0.47147692126670027</v>
      </c>
      <c r="E34" s="18">
        <f t="shared" si="12"/>
        <v>-9.5898901521762614E-2</v>
      </c>
      <c r="F34" s="18">
        <f t="shared" ref="F34:F39" si="13">IF(F$5-D$5 &lt;&gt; 0,(EXP(LN(F7/D7)/(F$5-D$5))-1)*100,0)</f>
        <v>-0.22124878575303653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-0.12001262502769894</v>
      </c>
      <c r="C35" s="18">
        <f t="shared" si="12"/>
        <v>-5.0393371731742072</v>
      </c>
      <c r="D35" s="18">
        <f t="shared" si="12"/>
        <v>-0.7048052974136243</v>
      </c>
      <c r="E35" s="18">
        <f t="shared" si="12"/>
        <v>-0.74864505849038254</v>
      </c>
      <c r="F35" s="18">
        <f t="shared" si="13"/>
        <v>-0.73403395584983322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3.7302180333303792</v>
      </c>
      <c r="C36" s="18">
        <f t="shared" si="12"/>
        <v>-2.3997502118741743</v>
      </c>
      <c r="D36" s="18">
        <f t="shared" si="12"/>
        <v>-0.19476109191626234</v>
      </c>
      <c r="E36" s="18">
        <f t="shared" si="12"/>
        <v>7.7834686890354554E-2</v>
      </c>
      <c r="F36" s="18">
        <f t="shared" si="13"/>
        <v>-1.3113198522529679E-2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3.7318218509752477</v>
      </c>
      <c r="C37" s="18">
        <f t="shared" si="12"/>
        <v>-3.1679946739060605</v>
      </c>
      <c r="D37" s="18">
        <f>IF(E$5-D$5 &lt;&gt; 0,(EXP(LN(E10/D10)/(E$5-D$5))-1)*100,0)</f>
        <v>0.71788176312299612</v>
      </c>
      <c r="E37" s="18">
        <f t="shared" si="12"/>
        <v>0.50157668292352131</v>
      </c>
      <c r="F37" s="18">
        <f t="shared" si="13"/>
        <v>0.57362671099381313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2.8593365584546726</v>
      </c>
      <c r="C38" s="18">
        <f t="shared" si="12"/>
        <v>-4.1293300321643134</v>
      </c>
      <c r="D38" s="18">
        <f t="shared" si="12"/>
        <v>0.6160093421197832</v>
      </c>
      <c r="E38" s="18">
        <f t="shared" si="12"/>
        <v>0.54675734406555154</v>
      </c>
      <c r="F38" s="18">
        <f t="shared" si="13"/>
        <v>0.56983604571034796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1.4014179621000489</v>
      </c>
      <c r="C39" s="18">
        <f t="shared" si="12"/>
        <v>2.6361068903561602</v>
      </c>
      <c r="D39" s="18">
        <f t="shared" si="12"/>
        <v>1.0151723581555361</v>
      </c>
      <c r="E39" s="18">
        <f t="shared" si="12"/>
        <v>0.59308658419292559</v>
      </c>
      <c r="F39" s="18">
        <f t="shared" si="13"/>
        <v>0.73358551517055393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2.6292211088015716</v>
      </c>
      <c r="C41" s="18">
        <f>IF(D$5-C$5 &lt;&gt; 0,(EXP(LN(D14/C14)/(D$5-C$5))-1)*100,0)</f>
        <v>-2.3180699538001948</v>
      </c>
      <c r="D41" s="18">
        <f>IF(E$5-D$5 &lt;&gt; 0,(EXP(LN(E14/D14)/(E$5-D$5))-1)*100,0)</f>
        <v>0.59055885281917853</v>
      </c>
      <c r="E41" s="18">
        <f>IF(F$5-E$5 &lt;&gt; 0,(EXP(LN(F14/E14)/(F$5-E$5))-1)*100,0)</f>
        <v>0.42873424875549127</v>
      </c>
      <c r="F41" s="18">
        <f>IF(F$5-D$5 &lt;&gt; 0,(EXP(LN(F14/D14)/(F$5-D$5))-1)*100,0)</f>
        <v>0.48264683667567088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7.1250000000000568</v>
      </c>
      <c r="C45" s="27">
        <f>D7-C7</f>
        <v>-3.1570000000000107</v>
      </c>
      <c r="D45" s="27">
        <f>E7-D7</f>
        <v>-0.60600000000001941</v>
      </c>
      <c r="E45" s="27">
        <f>F7-E7</f>
        <v>-0.24200000000001864</v>
      </c>
      <c r="F45" s="27">
        <f>F7-D7</f>
        <v>-0.84800000000003806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-0.53000000000015746</v>
      </c>
      <c r="C46" s="27">
        <f>D8-C8</f>
        <v>-5.5469999999997697</v>
      </c>
      <c r="D46" s="27">
        <f t="shared" si="14"/>
        <v>-3.6320000000001471</v>
      </c>
      <c r="E46" s="27">
        <f t="shared" si="14"/>
        <v>-7.3040000000000447</v>
      </c>
      <c r="F46" s="27">
        <f t="shared" ref="F46:F52" si="15">F8-D8</f>
        <v>-10.936000000000192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12.220000000000027</v>
      </c>
      <c r="C47" s="27">
        <f t="shared" ref="C47:C50" si="16">D9-C9</f>
        <v>-2.1520000000002852</v>
      </c>
      <c r="D47" s="27">
        <f t="shared" si="14"/>
        <v>-0.84899999999981901</v>
      </c>
      <c r="E47" s="27">
        <f t="shared" si="14"/>
        <v>0.67700000000014882</v>
      </c>
      <c r="F47" s="27">
        <f t="shared" si="15"/>
        <v>-0.17199999999967019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58.15200000000101</v>
      </c>
      <c r="C48" s="27">
        <f t="shared" si="16"/>
        <v>-13.514000000001772</v>
      </c>
      <c r="D48" s="27">
        <f t="shared" si="14"/>
        <v>15.041000000001475</v>
      </c>
      <c r="E48" s="27">
        <f t="shared" si="14"/>
        <v>21.963999999999317</v>
      </c>
      <c r="F48" s="27">
        <f t="shared" si="15"/>
        <v>37.005000000000791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53.281000000000006</v>
      </c>
      <c r="C49" s="27">
        <f t="shared" si="16"/>
        <v>-20.630999999999688</v>
      </c>
      <c r="D49" s="27">
        <f t="shared" si="14"/>
        <v>14.935999999999467</v>
      </c>
      <c r="E49" s="27">
        <f t="shared" si="14"/>
        <v>27.680000000000462</v>
      </c>
      <c r="F49" s="27">
        <f t="shared" si="15"/>
        <v>42.615999999999929</v>
      </c>
    </row>
    <row r="50" spans="1:6" x14ac:dyDescent="0.2">
      <c r="A50" t="str">
        <f>$A$12</f>
        <v>Non-marketed services</v>
      </c>
      <c r="B50" s="27">
        <f t="shared" si="14"/>
        <v>19.919999999999959</v>
      </c>
      <c r="C50" s="27">
        <f t="shared" si="16"/>
        <v>9.6980000000002065</v>
      </c>
      <c r="D50" s="27">
        <f t="shared" si="14"/>
        <v>19.558999999999969</v>
      </c>
      <c r="E50" s="27">
        <f t="shared" si="14"/>
        <v>24.19299999999987</v>
      </c>
      <c r="F50" s="27">
        <f t="shared" si="15"/>
        <v>43.751999999999839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150.1680000000008</v>
      </c>
      <c r="C52" s="29">
        <f>D14-C14</f>
        <v>-35.30300000000102</v>
      </c>
      <c r="D52" s="29">
        <f t="shared" si="14"/>
        <v>44.449000000000979</v>
      </c>
      <c r="E52" s="29">
        <f t="shared" si="14"/>
        <v>66.96799999999962</v>
      </c>
      <c r="F52" s="29">
        <f t="shared" si="15"/>
        <v>111.4170000000006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Manchester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6.5050000000000079</v>
      </c>
      <c r="C5" s="11">
        <v>7.2789999999999981</v>
      </c>
      <c r="D5" s="11">
        <v>7.2630000000000026</v>
      </c>
      <c r="E5" s="11">
        <v>7.5500000000000043</v>
      </c>
      <c r="F5" s="11">
        <v>7.7859999999999987</v>
      </c>
      <c r="G5" s="10"/>
    </row>
    <row r="6" spans="1:7" x14ac:dyDescent="0.2">
      <c r="A6" s="10" t="str">
        <f>name!B5</f>
        <v>Mining and quarrying</v>
      </c>
      <c r="B6" s="11">
        <v>0.20600000000000004</v>
      </c>
      <c r="C6" s="11">
        <v>0.58799999999999941</v>
      </c>
      <c r="D6" s="11">
        <v>0.53599999999999925</v>
      </c>
      <c r="E6" s="11">
        <v>0.43400000000000055</v>
      </c>
      <c r="F6" s="11">
        <v>0.31799999999999951</v>
      </c>
    </row>
    <row r="7" spans="1:7" x14ac:dyDescent="0.2">
      <c r="A7" s="10" t="str">
        <f>name!B6</f>
        <v>Food drink and tobacco</v>
      </c>
      <c r="B7" s="11">
        <v>21.601000000000028</v>
      </c>
      <c r="C7" s="11">
        <v>21.284000000000034</v>
      </c>
      <c r="D7" s="11">
        <v>21.022000000000006</v>
      </c>
      <c r="E7" s="11">
        <v>20.684000000000012</v>
      </c>
      <c r="F7" s="11">
        <v>19.146999999999949</v>
      </c>
      <c r="G7" s="11"/>
    </row>
    <row r="8" spans="1:7" x14ac:dyDescent="0.2">
      <c r="A8" s="10" t="str">
        <f>name!B7</f>
        <v>Engineering</v>
      </c>
      <c r="B8" s="11">
        <v>16.893000000000004</v>
      </c>
      <c r="C8" s="11">
        <v>15.026999999999989</v>
      </c>
      <c r="D8" s="11">
        <v>13.703000000000024</v>
      </c>
      <c r="E8" s="11">
        <v>14.866999999999983</v>
      </c>
      <c r="F8" s="11">
        <v>14.476999999999999</v>
      </c>
      <c r="G8" s="11"/>
    </row>
    <row r="9" spans="1:7" x14ac:dyDescent="0.2">
      <c r="A9" s="10" t="str">
        <f>name!B8</f>
        <v>Rest of manufacturing</v>
      </c>
      <c r="B9" s="11">
        <v>72.109999999999971</v>
      </c>
      <c r="C9" s="11">
        <v>73.76299999999982</v>
      </c>
      <c r="D9" s="11">
        <v>69.802000000000049</v>
      </c>
      <c r="E9" s="11">
        <v>65.343999999999937</v>
      </c>
      <c r="F9" s="11">
        <v>59.966999999999935</v>
      </c>
      <c r="G9" s="11"/>
    </row>
    <row r="10" spans="1:7" x14ac:dyDescent="0.2">
      <c r="A10" s="10" t="str">
        <f>name!B9</f>
        <v>Electricity and gas</v>
      </c>
      <c r="B10" s="11">
        <v>7.2239999999999922</v>
      </c>
      <c r="C10" s="11">
        <v>13.856000000000037</v>
      </c>
      <c r="D10" s="11">
        <v>11.348000000000033</v>
      </c>
      <c r="E10" s="11">
        <v>10.382000000000009</v>
      </c>
      <c r="F10" s="11">
        <v>9.7950000000000124</v>
      </c>
      <c r="G10" s="11"/>
    </row>
    <row r="11" spans="1:7" x14ac:dyDescent="0.2">
      <c r="A11" s="10" t="str">
        <f>name!B10</f>
        <v>Water and sewerage</v>
      </c>
      <c r="B11" s="11">
        <v>8.0469999999999899</v>
      </c>
      <c r="C11" s="11">
        <v>7.3840000000000146</v>
      </c>
      <c r="D11" s="11">
        <v>6.8030000000000053</v>
      </c>
      <c r="E11" s="11">
        <v>6.9780000000000042</v>
      </c>
      <c r="F11" s="11">
        <v>7.2029999999999914</v>
      </c>
      <c r="G11" s="11"/>
    </row>
    <row r="12" spans="1:7" x14ac:dyDescent="0.2">
      <c r="A12" s="10" t="str">
        <f>name!B11</f>
        <v>Construction</v>
      </c>
      <c r="B12" s="11">
        <v>77.455999999999946</v>
      </c>
      <c r="C12" s="11">
        <v>89.675999999999974</v>
      </c>
      <c r="D12" s="11">
        <v>87.523999999999688</v>
      </c>
      <c r="E12" s="11">
        <v>86.674999999999869</v>
      </c>
      <c r="F12" s="11">
        <v>87.352000000000018</v>
      </c>
      <c r="G12" s="11"/>
    </row>
    <row r="13" spans="1:7" x14ac:dyDescent="0.2">
      <c r="A13" s="10" t="str">
        <f>name!B12</f>
        <v>Wholesale and retail trade</v>
      </c>
      <c r="B13" s="11">
        <v>213.12399999999988</v>
      </c>
      <c r="C13" s="11">
        <v>241.92400000000049</v>
      </c>
      <c r="D13" s="11">
        <v>231.78599999999949</v>
      </c>
      <c r="E13" s="11">
        <v>234.73300000000026</v>
      </c>
      <c r="F13" s="11">
        <v>238.82799999999978</v>
      </c>
      <c r="G13" s="11"/>
    </row>
    <row r="14" spans="1:7" x14ac:dyDescent="0.2">
      <c r="A14" s="10" t="str">
        <f>name!B13</f>
        <v>Transport and storage</v>
      </c>
      <c r="B14" s="11">
        <v>71.066000000000216</v>
      </c>
      <c r="C14" s="11">
        <v>94.279000000000295</v>
      </c>
      <c r="D14" s="11">
        <v>92.764999999999901</v>
      </c>
      <c r="E14" s="11">
        <v>99.9230000000003</v>
      </c>
      <c r="F14" s="11">
        <v>102.31000000000013</v>
      </c>
      <c r="G14" s="11"/>
    </row>
    <row r="15" spans="1:7" x14ac:dyDescent="0.2">
      <c r="A15" s="10" t="str">
        <f>name!B14</f>
        <v>Accommodation and food</v>
      </c>
      <c r="B15" s="11">
        <v>84.236999999999938</v>
      </c>
      <c r="C15" s="11">
        <v>90.376000000000246</v>
      </c>
      <c r="D15" s="11">
        <v>88.513999999999925</v>
      </c>
      <c r="E15" s="11">
        <v>93.450000000000173</v>
      </c>
      <c r="F15" s="11">
        <v>108.9320000000001</v>
      </c>
      <c r="G15" s="11"/>
    </row>
    <row r="16" spans="1:7" x14ac:dyDescent="0.2">
      <c r="A16" s="10" t="str">
        <f>name!B15</f>
        <v>Media</v>
      </c>
      <c r="B16" s="11">
        <v>11.83500000000001</v>
      </c>
      <c r="C16" s="11">
        <v>18.230000000000015</v>
      </c>
      <c r="D16" s="11">
        <v>15.027000000000026</v>
      </c>
      <c r="E16" s="11">
        <v>14.905999999999979</v>
      </c>
      <c r="F16" s="11">
        <v>15.30600000000001</v>
      </c>
      <c r="G16" s="11"/>
    </row>
    <row r="17" spans="1:7" x14ac:dyDescent="0.2">
      <c r="A17" s="10" t="str">
        <f>name!B16</f>
        <v>Information technology</v>
      </c>
      <c r="B17" s="11">
        <v>38.611999999999981</v>
      </c>
      <c r="C17" s="11">
        <v>39.208999999999975</v>
      </c>
      <c r="D17" s="11">
        <v>36.182999999999936</v>
      </c>
      <c r="E17" s="11">
        <v>38.867000000000012</v>
      </c>
      <c r="F17" s="11">
        <v>41.998999999999931</v>
      </c>
      <c r="G17" s="11"/>
    </row>
    <row r="18" spans="1:7" x14ac:dyDescent="0.2">
      <c r="A18" s="10" t="str">
        <f>name!B17</f>
        <v>Finance and insurance</v>
      </c>
      <c r="B18" s="11">
        <v>43.267000000000024</v>
      </c>
      <c r="C18" s="11">
        <v>44.982999999999898</v>
      </c>
      <c r="D18" s="11">
        <v>42.862999999999971</v>
      </c>
      <c r="E18" s="11">
        <v>43.057000000000002</v>
      </c>
      <c r="F18" s="11">
        <v>41.908999999999963</v>
      </c>
      <c r="G18" s="11"/>
    </row>
    <row r="19" spans="1:7" x14ac:dyDescent="0.2">
      <c r="A19" s="10" t="str">
        <f>name!B18</f>
        <v>Real estate</v>
      </c>
      <c r="B19" s="11">
        <v>28.171000000000003</v>
      </c>
      <c r="C19" s="11">
        <v>26.128000000000029</v>
      </c>
      <c r="D19" s="11">
        <v>25.847999999999985</v>
      </c>
      <c r="E19" s="11">
        <v>26.667999999999967</v>
      </c>
      <c r="F19" s="11">
        <v>31.446000000000023</v>
      </c>
      <c r="G19" s="11"/>
    </row>
    <row r="20" spans="1:7" x14ac:dyDescent="0.2">
      <c r="A20" s="10" t="str">
        <f>name!B19</f>
        <v>Professional services</v>
      </c>
      <c r="B20" s="11">
        <v>128.04399999999993</v>
      </c>
      <c r="C20" s="11">
        <v>140.36800000000051</v>
      </c>
      <c r="D20" s="11">
        <v>149.79300000000009</v>
      </c>
      <c r="E20" s="11">
        <v>157.7900000000003</v>
      </c>
      <c r="F20" s="11">
        <v>166.89099999999979</v>
      </c>
      <c r="G20" s="11"/>
    </row>
    <row r="21" spans="1:7" x14ac:dyDescent="0.2">
      <c r="A21" s="10" t="str">
        <f>name!B20</f>
        <v>Support services</v>
      </c>
      <c r="B21" s="11">
        <v>126.32200000000006</v>
      </c>
      <c r="C21" s="11">
        <v>149.44699999999966</v>
      </c>
      <c r="D21" s="11">
        <v>132.72800000000029</v>
      </c>
      <c r="E21" s="11">
        <v>139.27999999999957</v>
      </c>
      <c r="F21" s="11">
        <v>148.41000000000039</v>
      </c>
      <c r="G21" s="11"/>
    </row>
    <row r="22" spans="1:7" x14ac:dyDescent="0.2">
      <c r="A22" s="10" t="str">
        <f>name!B21</f>
        <v>Public admin. and defence</v>
      </c>
      <c r="B22" s="11">
        <v>55.045000000000009</v>
      </c>
      <c r="C22" s="11">
        <v>55.883000000000102</v>
      </c>
      <c r="D22" s="11">
        <v>58.112000000000187</v>
      </c>
      <c r="E22" s="11">
        <v>57.756000000000114</v>
      </c>
      <c r="F22" s="11">
        <v>58.957000000000015</v>
      </c>
      <c r="G22" s="11"/>
    </row>
    <row r="23" spans="1:7" x14ac:dyDescent="0.2">
      <c r="A23" s="10" t="str">
        <f>name!B22</f>
        <v>Education</v>
      </c>
      <c r="B23" s="11">
        <v>116.15300000000013</v>
      </c>
      <c r="C23" s="11">
        <v>125.82899999999988</v>
      </c>
      <c r="D23" s="11">
        <v>127.91500000000011</v>
      </c>
      <c r="E23" s="11">
        <v>133.71100000000013</v>
      </c>
      <c r="F23" s="11">
        <v>140.68799999999979</v>
      </c>
      <c r="G23" s="11"/>
    </row>
    <row r="24" spans="1:7" x14ac:dyDescent="0.2">
      <c r="A24" s="10" t="str">
        <f>name!B23</f>
        <v>Health and social work</v>
      </c>
      <c r="B24" s="11">
        <v>176.77299999999971</v>
      </c>
      <c r="C24" s="11">
        <v>186.17899999999989</v>
      </c>
      <c r="D24" s="11">
        <v>191.56199999999978</v>
      </c>
      <c r="E24" s="11">
        <v>205.68099999999976</v>
      </c>
      <c r="F24" s="11">
        <v>221.69600000000005</v>
      </c>
      <c r="G24" s="11"/>
    </row>
    <row r="25" spans="1:7" x14ac:dyDescent="0.2">
      <c r="A25" s="10" t="str">
        <f>name!B24</f>
        <v>Arts and entertainment</v>
      </c>
      <c r="B25" s="11">
        <v>31.123000000000015</v>
      </c>
      <c r="C25" s="11">
        <v>41.15799999999993</v>
      </c>
      <c r="D25" s="11">
        <v>39.209999999999916</v>
      </c>
      <c r="E25" s="11">
        <v>37.002999999999957</v>
      </c>
      <c r="F25" s="11">
        <v>39.286000000000051</v>
      </c>
      <c r="G25" s="11"/>
    </row>
    <row r="26" spans="1:7" x14ac:dyDescent="0.2">
      <c r="A26" s="10" t="str">
        <f>name!B25</f>
        <v>Other services</v>
      </c>
      <c r="B26" s="11">
        <v>38.96600000000003</v>
      </c>
      <c r="C26" s="11">
        <v>40.097999999999978</v>
      </c>
      <c r="D26" s="11">
        <v>37.338000000000058</v>
      </c>
      <c r="E26" s="11">
        <v>36.354999999999983</v>
      </c>
      <c r="F26" s="11">
        <v>36.359000000000002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1372.78</v>
      </c>
      <c r="C28" s="11">
        <f t="shared" ref="C28:F28" si="0">SUM(C5:C26)</f>
        <v>1522.9480000000005</v>
      </c>
      <c r="D28" s="11">
        <f t="shared" si="0"/>
        <v>1487.6449999999991</v>
      </c>
      <c r="E28" s="11">
        <f t="shared" si="0"/>
        <v>1532.0940000000005</v>
      </c>
      <c r="F28" s="11">
        <f t="shared" si="0"/>
        <v>1599.0620000000001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0.4738559710951506</v>
      </c>
      <c r="C32" s="18">
        <f t="shared" ref="C32:E32" si="1">C5/C$28*100</f>
        <v>0.47795459858117251</v>
      </c>
      <c r="D32" s="18">
        <f t="shared" si="1"/>
        <v>0.48822131624144244</v>
      </c>
      <c r="E32" s="18">
        <f t="shared" si="1"/>
        <v>0.49278960690401513</v>
      </c>
      <c r="F32" s="18">
        <f>F5/F$28*100</f>
        <v>0.48691045125204635</v>
      </c>
    </row>
    <row r="33" spans="1:6" x14ac:dyDescent="0.2">
      <c r="A33" t="str">
        <f>$A$6</f>
        <v>Mining and quarrying</v>
      </c>
      <c r="B33" s="18">
        <f t="shared" ref="B33:F53" si="2">B6/B$28*100</f>
        <v>1.5006046125380618E-2</v>
      </c>
      <c r="C33" s="18">
        <f t="shared" si="2"/>
        <v>3.8609328749241549E-2</v>
      </c>
      <c r="D33" s="18">
        <f t="shared" si="2"/>
        <v>3.6030101267439454E-2</v>
      </c>
      <c r="E33" s="18">
        <f t="shared" si="2"/>
        <v>2.8327243628654665E-2</v>
      </c>
      <c r="F33" s="18">
        <f t="shared" si="2"/>
        <v>1.9886658553577002E-2</v>
      </c>
    </row>
    <row r="34" spans="1:6" x14ac:dyDescent="0.2">
      <c r="A34" t="str">
        <f>$A$7</f>
        <v>Food drink and tobacco</v>
      </c>
      <c r="B34" s="18">
        <f t="shared" si="2"/>
        <v>1.5735223415259565</v>
      </c>
      <c r="C34" s="18">
        <f t="shared" si="2"/>
        <v>1.3975526413245907</v>
      </c>
      <c r="D34" s="18">
        <f t="shared" si="2"/>
        <v>1.4131059493360325</v>
      </c>
      <c r="E34" s="18">
        <f t="shared" si="2"/>
        <v>1.3500477124771721</v>
      </c>
      <c r="F34" s="18">
        <f t="shared" si="2"/>
        <v>1.1973894695765359</v>
      </c>
    </row>
    <row r="35" spans="1:6" x14ac:dyDescent="0.2">
      <c r="A35" t="str">
        <f>$A$8</f>
        <v>Engineering</v>
      </c>
      <c r="B35" s="18">
        <f t="shared" si="2"/>
        <v>1.2305686271653147</v>
      </c>
      <c r="C35" s="18">
        <f t="shared" si="2"/>
        <v>0.98670473318852536</v>
      </c>
      <c r="D35" s="18">
        <f t="shared" si="2"/>
        <v>0.92112029415620211</v>
      </c>
      <c r="E35" s="18">
        <f t="shared" si="2"/>
        <v>0.97037126964794451</v>
      </c>
      <c r="F35" s="18">
        <f t="shared" si="2"/>
        <v>0.90534325748470013</v>
      </c>
    </row>
    <row r="36" spans="1:6" x14ac:dyDescent="0.2">
      <c r="A36" t="str">
        <f>$A$9</f>
        <v>Rest of manufacturing</v>
      </c>
      <c r="B36" s="18">
        <f t="shared" si="2"/>
        <v>5.2528445927242515</v>
      </c>
      <c r="C36" s="18">
        <f t="shared" si="2"/>
        <v>4.8434352321943885</v>
      </c>
      <c r="D36" s="18">
        <f t="shared" si="2"/>
        <v>4.6921140460257718</v>
      </c>
      <c r="E36" s="18">
        <f t="shared" si="2"/>
        <v>4.2650124600709818</v>
      </c>
      <c r="F36" s="18">
        <f t="shared" si="2"/>
        <v>3.750136017240103</v>
      </c>
    </row>
    <row r="37" spans="1:6" x14ac:dyDescent="0.2">
      <c r="A37" t="str">
        <f>$A$10</f>
        <v>Electricity and gas</v>
      </c>
      <c r="B37" s="18">
        <f t="shared" si="2"/>
        <v>0.52623144276577394</v>
      </c>
      <c r="C37" s="18">
        <f t="shared" si="2"/>
        <v>0.9098143863086614</v>
      </c>
      <c r="D37" s="18">
        <f t="shared" si="2"/>
        <v>0.76281639772929966</v>
      </c>
      <c r="E37" s="18">
        <f t="shared" si="2"/>
        <v>0.67763466210297829</v>
      </c>
      <c r="F37" s="18">
        <f t="shared" si="2"/>
        <v>0.61254660544744433</v>
      </c>
    </row>
    <row r="38" spans="1:6" x14ac:dyDescent="0.2">
      <c r="A38" t="str">
        <f>$A$11</f>
        <v>Water and sewerage</v>
      </c>
      <c r="B38" s="18">
        <f t="shared" si="2"/>
        <v>0.58618278238319255</v>
      </c>
      <c r="C38" s="18">
        <f t="shared" si="2"/>
        <v>0.48484912157210963</v>
      </c>
      <c r="D38" s="18">
        <f t="shared" si="2"/>
        <v>0.45729996067610279</v>
      </c>
      <c r="E38" s="18">
        <f t="shared" si="2"/>
        <v>0.45545508304320764</v>
      </c>
      <c r="F38" s="18">
        <f t="shared" si="2"/>
        <v>0.45045157723715473</v>
      </c>
    </row>
    <row r="39" spans="1:6" x14ac:dyDescent="0.2">
      <c r="A39" t="str">
        <f>$A$12</f>
        <v>Construction</v>
      </c>
      <c r="B39" s="18">
        <f t="shared" si="2"/>
        <v>5.6422733431431071</v>
      </c>
      <c r="C39" s="18">
        <f t="shared" si="2"/>
        <v>5.8883166070016797</v>
      </c>
      <c r="D39" s="18">
        <f t="shared" si="2"/>
        <v>5.8833928793495591</v>
      </c>
      <c r="E39" s="18">
        <f t="shared" si="2"/>
        <v>5.657289957404692</v>
      </c>
      <c r="F39" s="18">
        <f t="shared" si="2"/>
        <v>5.462702509346105</v>
      </c>
    </row>
    <row r="40" spans="1:6" x14ac:dyDescent="0.2">
      <c r="A40" t="str">
        <f>$A$13</f>
        <v>Wholesale and retail trade</v>
      </c>
      <c r="B40" s="18">
        <f t="shared" si="2"/>
        <v>15.524993079736001</v>
      </c>
      <c r="C40" s="18">
        <f t="shared" si="2"/>
        <v>15.885243619611463</v>
      </c>
      <c r="D40" s="18">
        <f t="shared" si="2"/>
        <v>15.580733306669242</v>
      </c>
      <c r="E40" s="18">
        <f t="shared" si="2"/>
        <v>15.321057324158973</v>
      </c>
      <c r="F40" s="18">
        <f t="shared" si="2"/>
        <v>14.935505940357519</v>
      </c>
    </row>
    <row r="41" spans="1:6" x14ac:dyDescent="0.2">
      <c r="A41" t="str">
        <f>$A$14</f>
        <v>Transport and storage</v>
      </c>
      <c r="B41" s="18">
        <f t="shared" si="2"/>
        <v>5.1767945337199128</v>
      </c>
      <c r="C41" s="18">
        <f t="shared" si="2"/>
        <v>6.1905593624995907</v>
      </c>
      <c r="D41" s="18">
        <f t="shared" si="2"/>
        <v>6.2356946717798909</v>
      </c>
      <c r="E41" s="18">
        <f t="shared" si="2"/>
        <v>6.521988859691394</v>
      </c>
      <c r="F41" s="18">
        <f t="shared" si="2"/>
        <v>6.3981259013096512</v>
      </c>
    </row>
    <row r="42" spans="1:6" x14ac:dyDescent="0.2">
      <c r="A42" t="str">
        <f>$A$15</f>
        <v>Accommodation and food</v>
      </c>
      <c r="B42" s="18">
        <f t="shared" si="2"/>
        <v>6.1362345022509031</v>
      </c>
      <c r="C42" s="18">
        <f t="shared" si="2"/>
        <v>5.9342800936079376</v>
      </c>
      <c r="D42" s="18">
        <f t="shared" si="2"/>
        <v>5.9499410141532403</v>
      </c>
      <c r="E42" s="18">
        <f t="shared" si="2"/>
        <v>6.0994952006861292</v>
      </c>
      <c r="F42" s="18">
        <f t="shared" si="2"/>
        <v>6.8122436778561486</v>
      </c>
    </row>
    <row r="43" spans="1:6" x14ac:dyDescent="0.2">
      <c r="A43" t="str">
        <f>$A$16</f>
        <v>Media</v>
      </c>
      <c r="B43" s="18">
        <f t="shared" si="2"/>
        <v>0.86211920336834813</v>
      </c>
      <c r="C43" s="18">
        <f t="shared" si="2"/>
        <v>1.1970205154739366</v>
      </c>
      <c r="D43" s="18">
        <f t="shared" si="2"/>
        <v>1.0101200219138327</v>
      </c>
      <c r="E43" s="18">
        <f t="shared" si="2"/>
        <v>0.97291680536572656</v>
      </c>
      <c r="F43" s="18">
        <f t="shared" si="2"/>
        <v>0.95718615038066124</v>
      </c>
    </row>
    <row r="44" spans="1:6" x14ac:dyDescent="0.2">
      <c r="A44" t="str">
        <f>$A$17</f>
        <v>Information technology</v>
      </c>
      <c r="B44" s="18">
        <f t="shared" si="2"/>
        <v>2.8126866650155145</v>
      </c>
      <c r="C44" s="18">
        <f t="shared" si="2"/>
        <v>2.5745462090629463</v>
      </c>
      <c r="D44" s="18">
        <f t="shared" si="2"/>
        <v>2.4322334965667181</v>
      </c>
      <c r="E44" s="18">
        <f t="shared" si="2"/>
        <v>2.5368547882832253</v>
      </c>
      <c r="F44" s="18">
        <f t="shared" si="2"/>
        <v>2.6264772723008818</v>
      </c>
    </row>
    <row r="45" spans="1:6" x14ac:dyDescent="0.2">
      <c r="A45" t="str">
        <f>$A$18</f>
        <v>Finance and insurance</v>
      </c>
      <c r="B45" s="18">
        <f t="shared" si="2"/>
        <v>3.1517796005186574</v>
      </c>
      <c r="C45" s="18">
        <f t="shared" si="2"/>
        <v>2.9536793114406978</v>
      </c>
      <c r="D45" s="18">
        <f t="shared" si="2"/>
        <v>2.8812653556460042</v>
      </c>
      <c r="E45" s="18">
        <f t="shared" si="2"/>
        <v>2.8103367025783004</v>
      </c>
      <c r="F45" s="18">
        <f t="shared" si="2"/>
        <v>2.6208489727102489</v>
      </c>
    </row>
    <row r="46" spans="1:6" x14ac:dyDescent="0.2">
      <c r="A46" t="str">
        <f>$A$19</f>
        <v>Real estate</v>
      </c>
      <c r="B46" s="18">
        <f t="shared" si="2"/>
        <v>2.0521132300878508</v>
      </c>
      <c r="C46" s="18">
        <f t="shared" si="2"/>
        <v>1.7156199686397711</v>
      </c>
      <c r="D46" s="18">
        <f t="shared" si="2"/>
        <v>1.7375113014193575</v>
      </c>
      <c r="E46" s="18">
        <f t="shared" si="2"/>
        <v>1.7406242697902321</v>
      </c>
      <c r="F46" s="18">
        <f t="shared" si="2"/>
        <v>1.9665278769678736</v>
      </c>
    </row>
    <row r="47" spans="1:6" x14ac:dyDescent="0.2">
      <c r="A47" s="10" t="str">
        <f>$A$20</f>
        <v>Professional services</v>
      </c>
      <c r="B47" s="18">
        <f t="shared" si="2"/>
        <v>9.327350340185605</v>
      </c>
      <c r="C47" s="18">
        <f t="shared" si="2"/>
        <v>9.2168609827781669</v>
      </c>
      <c r="D47" s="18">
        <f t="shared" si="2"/>
        <v>10.06913611782382</v>
      </c>
      <c r="E47" s="18">
        <f t="shared" si="2"/>
        <v>10.298976433560881</v>
      </c>
      <c r="F47" s="18">
        <f t="shared" si="2"/>
        <v>10.436806077562958</v>
      </c>
    </row>
    <row r="48" spans="1:6" x14ac:dyDescent="0.2">
      <c r="A48" s="10" t="str">
        <f>$A$21</f>
        <v>Support services</v>
      </c>
      <c r="B48" s="18">
        <f t="shared" si="2"/>
        <v>9.2019114497588888</v>
      </c>
      <c r="C48" s="18">
        <f t="shared" si="2"/>
        <v>9.8130074040610449</v>
      </c>
      <c r="D48" s="18">
        <f t="shared" si="2"/>
        <v>8.9220210466879113</v>
      </c>
      <c r="E48" s="18">
        <f t="shared" si="2"/>
        <v>9.0908260198133757</v>
      </c>
      <c r="F48" s="18">
        <f t="shared" si="2"/>
        <v>9.2810660249571555</v>
      </c>
    </row>
    <row r="49" spans="1:9" x14ac:dyDescent="0.2">
      <c r="A49" s="10" t="str">
        <f>$A$22</f>
        <v>Public admin. and defence</v>
      </c>
      <c r="B49" s="18">
        <f t="shared" si="2"/>
        <v>4.0097466454930872</v>
      </c>
      <c r="C49" s="18">
        <f t="shared" si="2"/>
        <v>3.6693964600235911</v>
      </c>
      <c r="D49" s="18">
        <f t="shared" si="2"/>
        <v>3.9063082926370356</v>
      </c>
      <c r="E49" s="18">
        <f t="shared" si="2"/>
        <v>3.7697425875958062</v>
      </c>
      <c r="F49" s="18">
        <f t="shared" si="2"/>
        <v>3.6869739885007595</v>
      </c>
    </row>
    <row r="50" spans="1:9" x14ac:dyDescent="0.2">
      <c r="A50" s="10" t="str">
        <f>$A$23</f>
        <v>Education</v>
      </c>
      <c r="B50" s="18">
        <f t="shared" si="2"/>
        <v>8.4611518233074587</v>
      </c>
      <c r="C50" s="18">
        <f t="shared" si="2"/>
        <v>8.2621993659665236</v>
      </c>
      <c r="D50" s="18">
        <f t="shared" si="2"/>
        <v>8.5984895590009831</v>
      </c>
      <c r="E50" s="18">
        <f t="shared" si="2"/>
        <v>8.7273365733434165</v>
      </c>
      <c r="F50" s="18">
        <f t="shared" si="2"/>
        <v>8.7981579200806337</v>
      </c>
    </row>
    <row r="51" spans="1:9" x14ac:dyDescent="0.2">
      <c r="A51" s="10" t="str">
        <f>$A$24</f>
        <v>Health and social work</v>
      </c>
      <c r="B51" s="18">
        <f t="shared" si="2"/>
        <v>12.877008697679141</v>
      </c>
      <c r="C51" s="18">
        <f t="shared" si="2"/>
        <v>12.224908532661642</v>
      </c>
      <c r="D51" s="18">
        <f t="shared" si="2"/>
        <v>12.876862423494845</v>
      </c>
      <c r="E51" s="18">
        <f t="shared" si="2"/>
        <v>13.424829024850935</v>
      </c>
      <c r="F51" s="18">
        <f t="shared" si="2"/>
        <v>13.864127844949103</v>
      </c>
    </row>
    <row r="52" spans="1:9" x14ac:dyDescent="0.2">
      <c r="A52" s="10" t="str">
        <f>$A$25</f>
        <v>Arts and entertainment</v>
      </c>
      <c r="B52" s="18">
        <f t="shared" si="2"/>
        <v>2.2671513279622384</v>
      </c>
      <c r="C52" s="18">
        <f t="shared" si="2"/>
        <v>2.7025216881994605</v>
      </c>
      <c r="D52" s="18">
        <f t="shared" si="2"/>
        <v>2.6357094602542905</v>
      </c>
      <c r="E52" s="18">
        <f t="shared" si="2"/>
        <v>2.4151912350025486</v>
      </c>
      <c r="F52" s="18">
        <f t="shared" si="2"/>
        <v>2.4568153079743031</v>
      </c>
    </row>
    <row r="53" spans="1:9" x14ac:dyDescent="0.2">
      <c r="A53" s="10" t="str">
        <f>$A$26</f>
        <v>Other services</v>
      </c>
      <c r="B53" s="18">
        <f t="shared" si="2"/>
        <v>2.8384737539882599</v>
      </c>
      <c r="C53" s="18">
        <f t="shared" si="2"/>
        <v>2.6329198370528712</v>
      </c>
      <c r="D53" s="18">
        <f t="shared" si="2"/>
        <v>2.5098729871710037</v>
      </c>
      <c r="E53" s="18">
        <f t="shared" si="2"/>
        <v>2.3728961799993975</v>
      </c>
      <c r="F53" s="18">
        <f t="shared" si="2"/>
        <v>2.2737704979544255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Manchester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2.850428312726927</v>
      </c>
      <c r="C63" s="18">
        <f>IF(AND(D$3-C$3 &lt;&gt; 0,C5&lt;&gt;0,D5&lt;&gt;0),(EXP(LN(D5/C5)/(D$3-C$3))-1)*100,0)</f>
        <v>-0.21981041351828434</v>
      </c>
      <c r="D63" s="18">
        <f t="shared" ref="B63:E78" si="3">IF(AND(E$3-D$3 &lt;&gt; 0,D5&lt;&gt;0,E5&lt;&gt;0),(EXP(LN(E5/D5)/(E$3-D$3))-1)*100,0)</f>
        <v>0.77810354615486244</v>
      </c>
      <c r="E63" s="18">
        <f t="shared" si="3"/>
        <v>0.30827104018602558</v>
      </c>
      <c r="F63" s="18">
        <f>IF(AND(F$3-D$3 &lt;&gt; 0,D5&lt;&gt;0,F5&lt;&gt;0),(EXP(LN(F5/D5)/(F$3-D$3))-1)*100,0)</f>
        <v>0.46463799403173578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29.980297433463797</v>
      </c>
      <c r="C64" s="18">
        <f t="shared" ref="C64:C78" si="4">IF(AND(D$3-C$3 &lt;&gt; 0,C6&lt;&gt;0,D6&lt;&gt;0),(EXP(LN(D6/C6)/(D$3-C$3))-1)*100,0)</f>
        <v>-8.8435374149660184</v>
      </c>
      <c r="D64" s="18">
        <f t="shared" si="3"/>
        <v>-4.1339158734899684</v>
      </c>
      <c r="E64" s="18">
        <f t="shared" si="3"/>
        <v>-3.0620705737456566</v>
      </c>
      <c r="F64" s="18">
        <f t="shared" ref="F64:F84" si="5">IF(AND(F$3-D$3 &lt;&gt; 0,D6&lt;&gt;0,F6&lt;&gt;0),(EXP(LN(F6/D6)/(F$3-D$3))-1)*100,0)</f>
        <v>-3.4206773141320257</v>
      </c>
    </row>
    <row r="65" spans="1:6" x14ac:dyDescent="0.2">
      <c r="A65" t="str">
        <f>$A$7</f>
        <v>Food drink and tobacco</v>
      </c>
      <c r="B65" s="18">
        <f t="shared" si="3"/>
        <v>-0.36891765004991584</v>
      </c>
      <c r="C65" s="18">
        <f t="shared" si="4"/>
        <v>-1.2309716218757205</v>
      </c>
      <c r="D65" s="18">
        <f t="shared" si="3"/>
        <v>-0.32365617785068412</v>
      </c>
      <c r="E65" s="18">
        <f t="shared" si="3"/>
        <v>-0.7691707167734485</v>
      </c>
      <c r="F65" s="18">
        <f t="shared" si="5"/>
        <v>-0.62088756412572721</v>
      </c>
    </row>
    <row r="66" spans="1:6" x14ac:dyDescent="0.2">
      <c r="A66" t="str">
        <f>$A$8</f>
        <v>Engineering</v>
      </c>
      <c r="B66" s="18">
        <f t="shared" si="3"/>
        <v>-2.8838681443251413</v>
      </c>
      <c r="C66" s="18">
        <f t="shared" si="4"/>
        <v>-8.8108072136818034</v>
      </c>
      <c r="D66" s="18">
        <f t="shared" si="3"/>
        <v>1.6439506680235194</v>
      </c>
      <c r="E66" s="18">
        <f t="shared" si="3"/>
        <v>-0.26547507460944475</v>
      </c>
      <c r="F66" s="18">
        <f t="shared" si="5"/>
        <v>0.36698104055388203</v>
      </c>
    </row>
    <row r="67" spans="1:6" x14ac:dyDescent="0.2">
      <c r="A67" t="str">
        <f>$A$9</f>
        <v>Rest of manufacturing</v>
      </c>
      <c r="B67" s="18">
        <f t="shared" si="3"/>
        <v>0.5682212861989111</v>
      </c>
      <c r="C67" s="18">
        <f t="shared" si="4"/>
        <v>-5.3699008988243202</v>
      </c>
      <c r="D67" s="18">
        <f t="shared" si="3"/>
        <v>-1.3112677851089383</v>
      </c>
      <c r="E67" s="18">
        <f t="shared" si="3"/>
        <v>-0.85503571452453242</v>
      </c>
      <c r="F67" s="18">
        <f t="shared" si="5"/>
        <v>-1.0073469393359846</v>
      </c>
    </row>
    <row r="68" spans="1:6" x14ac:dyDescent="0.2">
      <c r="A68" t="str">
        <f>$A$10</f>
        <v>Electricity and gas</v>
      </c>
      <c r="B68" s="18">
        <f t="shared" si="3"/>
        <v>17.683353177121617</v>
      </c>
      <c r="C68" s="18">
        <f t="shared" si="4"/>
        <v>-18.100461893764418</v>
      </c>
      <c r="D68" s="18">
        <f t="shared" si="3"/>
        <v>-1.7636224663155509</v>
      </c>
      <c r="E68" s="18">
        <f t="shared" si="3"/>
        <v>-0.58032443469749895</v>
      </c>
      <c r="F68" s="18">
        <f t="shared" si="5"/>
        <v>-0.97633239451641041</v>
      </c>
    </row>
    <row r="69" spans="1:6" x14ac:dyDescent="0.2">
      <c r="A69" t="str">
        <f>$A$11</f>
        <v>Water and sewerage</v>
      </c>
      <c r="B69" s="18">
        <f t="shared" si="3"/>
        <v>-2.1266571872397999</v>
      </c>
      <c r="C69" s="18">
        <f t="shared" si="4"/>
        <v>-7.8683640303359725</v>
      </c>
      <c r="D69" s="18">
        <f t="shared" si="3"/>
        <v>0.50926539839017959</v>
      </c>
      <c r="E69" s="18">
        <f t="shared" si="3"/>
        <v>0.31785672800330733</v>
      </c>
      <c r="F69" s="18">
        <f t="shared" si="5"/>
        <v>0.38161908198750538</v>
      </c>
    </row>
    <row r="70" spans="1:6" x14ac:dyDescent="0.2">
      <c r="A70" t="str">
        <f>$A$12</f>
        <v>Construction</v>
      </c>
      <c r="B70" s="18">
        <f t="shared" si="3"/>
        <v>3.7302180333303792</v>
      </c>
      <c r="C70" s="18">
        <f t="shared" si="4"/>
        <v>-2.3997502118741743</v>
      </c>
      <c r="D70" s="18">
        <f t="shared" si="3"/>
        <v>-0.19476109191626234</v>
      </c>
      <c r="E70" s="18">
        <f t="shared" si="3"/>
        <v>7.7834686890354554E-2</v>
      </c>
      <c r="F70" s="18">
        <f t="shared" si="5"/>
        <v>-1.3113198522529679E-2</v>
      </c>
    </row>
    <row r="71" spans="1:6" x14ac:dyDescent="0.2">
      <c r="A71" t="str">
        <f>$A$13</f>
        <v>Wholesale and retail trade</v>
      </c>
      <c r="B71" s="18">
        <f t="shared" si="3"/>
        <v>3.2194757565350729</v>
      </c>
      <c r="C71" s="18">
        <f t="shared" si="4"/>
        <v>-4.1905722458296708</v>
      </c>
      <c r="D71" s="18">
        <f t="shared" si="3"/>
        <v>0.25300282961195908</v>
      </c>
      <c r="E71" s="18">
        <f t="shared" si="3"/>
        <v>0.17309893930590459</v>
      </c>
      <c r="F71" s="18">
        <f t="shared" si="5"/>
        <v>0.19972649076778204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7.3218805396105813</v>
      </c>
      <c r="C72" s="18">
        <f t="shared" si="4"/>
        <v>-1.6058719333047589</v>
      </c>
      <c r="D72" s="18">
        <f t="shared" si="3"/>
        <v>1.4977145185277374</v>
      </c>
      <c r="E72" s="18">
        <f t="shared" si="3"/>
        <v>0.23635418220866455</v>
      </c>
      <c r="F72" s="18">
        <f t="shared" si="5"/>
        <v>0.65505621228680866</v>
      </c>
    </row>
    <row r="73" spans="1:6" x14ac:dyDescent="0.2">
      <c r="A73" t="str">
        <f>$A$15</f>
        <v>Accommodation and food</v>
      </c>
      <c r="B73" s="18">
        <f t="shared" si="6"/>
        <v>1.7741669028981555</v>
      </c>
      <c r="C73" s="18">
        <f>IF(AND(D$3-C$3 &lt;&gt; 0,C15&lt;&gt;0,D15&lt;&gt;0),(EXP(LN(D15/C15)/(D$3-C$3))-1)*100,0)</f>
        <v>-2.0602814906615863</v>
      </c>
      <c r="D73" s="18">
        <f t="shared" si="3"/>
        <v>1.0912269654647311</v>
      </c>
      <c r="E73" s="18">
        <f t="shared" si="3"/>
        <v>1.5447833079673234</v>
      </c>
      <c r="F73" s="18">
        <f t="shared" si="5"/>
        <v>1.3933722070526677</v>
      </c>
    </row>
    <row r="74" spans="1:6" x14ac:dyDescent="0.2">
      <c r="A74" t="str">
        <f>$A$16</f>
        <v>Media</v>
      </c>
      <c r="B74" s="18">
        <f t="shared" si="6"/>
        <v>11.40497912603351</v>
      </c>
      <c r="C74" s="18">
        <f>IF(AND(D$3-C$3 &lt;&gt; 0,C16&lt;&gt;0,D16&lt;&gt;0),(EXP(LN(D16/C16)/(D$3-C$3))-1)*100,0)</f>
        <v>-17.569939659901191</v>
      </c>
      <c r="D74" s="18">
        <f t="shared" si="3"/>
        <v>-0.16156467521166729</v>
      </c>
      <c r="E74" s="18">
        <f t="shared" si="3"/>
        <v>0.26516185309912732</v>
      </c>
      <c r="F74" s="18">
        <f t="shared" si="5"/>
        <v>0.1227174052229385</v>
      </c>
    </row>
    <row r="75" spans="1:6" x14ac:dyDescent="0.2">
      <c r="A75" t="str">
        <f>$A$17</f>
        <v>Information technology</v>
      </c>
      <c r="B75" s="18">
        <f t="shared" si="6"/>
        <v>0.38431669229170851</v>
      </c>
      <c r="C75" s="18">
        <f t="shared" si="4"/>
        <v>-7.7176158535031236</v>
      </c>
      <c r="D75" s="18">
        <f t="shared" si="3"/>
        <v>1.4414129223070171</v>
      </c>
      <c r="E75" s="18">
        <f t="shared" si="3"/>
        <v>0.77801338669205578</v>
      </c>
      <c r="F75" s="18">
        <f t="shared" si="5"/>
        <v>0.99866310827110283</v>
      </c>
    </row>
    <row r="76" spans="1:6" x14ac:dyDescent="0.2">
      <c r="A76" t="str">
        <f>$A$18</f>
        <v>Finance and insurance</v>
      </c>
      <c r="B76" s="18">
        <f t="shared" si="6"/>
        <v>0.97710330688494107</v>
      </c>
      <c r="C76" s="18">
        <f t="shared" si="4"/>
        <v>-4.7128915368026441</v>
      </c>
      <c r="D76" s="18">
        <f t="shared" si="3"/>
        <v>9.0357524878004192E-2</v>
      </c>
      <c r="E76" s="18">
        <f t="shared" si="3"/>
        <v>-0.26987735735470864</v>
      </c>
      <c r="F76" s="18">
        <f t="shared" si="5"/>
        <v>-0.149943351996773</v>
      </c>
    </row>
    <row r="77" spans="1:6" x14ac:dyDescent="0.2">
      <c r="A77" t="str">
        <f>$A$19</f>
        <v>Real estate</v>
      </c>
      <c r="B77" s="18">
        <f t="shared" si="6"/>
        <v>-1.8645369682292912</v>
      </c>
      <c r="C77" s="18">
        <f t="shared" si="4"/>
        <v>-1.071647274954235</v>
      </c>
      <c r="D77" s="18">
        <f t="shared" si="3"/>
        <v>0.62657715790350732</v>
      </c>
      <c r="E77" s="18">
        <f t="shared" si="3"/>
        <v>1.6617301051196076</v>
      </c>
      <c r="F77" s="18">
        <f t="shared" si="5"/>
        <v>1.3155013118309355</v>
      </c>
    </row>
    <row r="78" spans="1:6" x14ac:dyDescent="0.2">
      <c r="A78" t="str">
        <f>$A$20</f>
        <v>Professional services</v>
      </c>
      <c r="B78" s="18">
        <f t="shared" si="6"/>
        <v>2.3239318598010428</v>
      </c>
      <c r="C78" s="18">
        <f t="shared" si="4"/>
        <v>6.7144933318131983</v>
      </c>
      <c r="D78" s="18">
        <f t="shared" si="3"/>
        <v>1.0456429133399503</v>
      </c>
      <c r="E78" s="18">
        <f t="shared" si="3"/>
        <v>0.56233389115487586</v>
      </c>
      <c r="F78" s="18">
        <f t="shared" si="5"/>
        <v>0.7231794950006476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4.2922536195939109</v>
      </c>
      <c r="C79" s="18">
        <f t="shared" ref="C79:C84" si="8">IF(AND(D$3-C$3 &lt;&gt; 0,C21&lt;&gt;0,D21&lt;&gt;0),(EXP(LN(D21/C21)/(D$3-C$3))-1)*100,0)</f>
        <v>-11.187243638212486</v>
      </c>
      <c r="D79" s="18">
        <f t="shared" ref="D79:D84" si="9">IF(AND(E$3-D$3 &lt;&gt; 0,D21&lt;&gt;0,E21&lt;&gt;0),(EXP(LN(E21/D21)/(E$3-D$3))-1)*100,0)</f>
        <v>0.9683459023743346</v>
      </c>
      <c r="E79" s="18">
        <f t="shared" ref="E79:E84" si="10">IF(AND(F$3-E$3 &lt;&gt; 0,E21&lt;&gt;0,F21&lt;&gt;0),(EXP(LN(F21/E21)/(F$3-E$3))-1)*100,0)</f>
        <v>0.6369441007943788</v>
      </c>
      <c r="F79" s="18">
        <f t="shared" si="5"/>
        <v>0.7472903315125734</v>
      </c>
    </row>
    <row r="80" spans="1:6" x14ac:dyDescent="0.2">
      <c r="A80" s="10" t="str">
        <f>$A$22</f>
        <v>Public admin. and defence</v>
      </c>
      <c r="B80" s="18">
        <f t="shared" si="7"/>
        <v>0.37844397002373409</v>
      </c>
      <c r="C80" s="18">
        <f t="shared" si="8"/>
        <v>3.988690657266214</v>
      </c>
      <c r="D80" s="18">
        <f t="shared" si="9"/>
        <v>-0.12282336767988067</v>
      </c>
      <c r="E80" s="18">
        <f t="shared" si="10"/>
        <v>0.20602318195201974</v>
      </c>
      <c r="F80" s="18">
        <f t="shared" si="5"/>
        <v>9.6287537739780937E-2</v>
      </c>
    </row>
    <row r="81" spans="1:6" x14ac:dyDescent="0.2">
      <c r="A81" s="10" t="str">
        <f>$A$23</f>
        <v>Education</v>
      </c>
      <c r="B81" s="18">
        <f t="shared" si="7"/>
        <v>2.0205307288670538</v>
      </c>
      <c r="C81" s="18">
        <f t="shared" si="8"/>
        <v>1.6578054343595161</v>
      </c>
      <c r="D81" s="18">
        <f t="shared" si="9"/>
        <v>0.89023470022309148</v>
      </c>
      <c r="E81" s="18">
        <f t="shared" si="10"/>
        <v>0.50993494673554629</v>
      </c>
      <c r="F81" s="18">
        <f t="shared" si="5"/>
        <v>0.63654198409452967</v>
      </c>
    </row>
    <row r="82" spans="1:6" x14ac:dyDescent="0.2">
      <c r="A82" s="10" t="str">
        <f>$A$24</f>
        <v>Health and social work</v>
      </c>
      <c r="B82" s="18">
        <f t="shared" si="7"/>
        <v>1.3044890026174594</v>
      </c>
      <c r="C82" s="18">
        <f t="shared" si="8"/>
        <v>2.8913035304733103</v>
      </c>
      <c r="D82" s="18">
        <f t="shared" si="9"/>
        <v>1.4324609621498618</v>
      </c>
      <c r="E82" s="18">
        <f t="shared" si="10"/>
        <v>0.75262457980158626</v>
      </c>
      <c r="F82" s="18">
        <f t="shared" si="5"/>
        <v>0.97872891489023672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7.2366411271545195</v>
      </c>
      <c r="C83" s="18">
        <f t="shared" si="8"/>
        <v>-4.732980222557015</v>
      </c>
      <c r="D83" s="18">
        <f t="shared" si="9"/>
        <v>-1.1519699424186736</v>
      </c>
      <c r="E83" s="18">
        <f t="shared" si="10"/>
        <v>0.60048805301176067</v>
      </c>
      <c r="F83" s="18">
        <f t="shared" si="5"/>
        <v>1.2910200013593887E-2</v>
      </c>
    </row>
    <row r="84" spans="1:6" x14ac:dyDescent="0.2">
      <c r="A84" s="10" t="str">
        <f>$A$26</f>
        <v>Other services</v>
      </c>
      <c r="B84" s="18">
        <f t="shared" si="7"/>
        <v>0.71849353571185048</v>
      </c>
      <c r="C84" s="18">
        <f t="shared" si="8"/>
        <v>-6.8831363160255403</v>
      </c>
      <c r="D84" s="18">
        <f t="shared" si="9"/>
        <v>-0.53217547650855623</v>
      </c>
      <c r="E84" s="18">
        <f t="shared" si="10"/>
        <v>1.100206839987905E-3</v>
      </c>
      <c r="F84" s="18">
        <f t="shared" si="5"/>
        <v>-0.17697527131975699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2.6292211088015716</v>
      </c>
      <c r="C86" s="18">
        <f>IF(AND(D$3-C$3 &lt;&gt; 0,C28&lt;&gt;0,D28&lt;&gt;0),(EXP(LN(D28/C28)/(D$3-C$3))-1)*100,0)</f>
        <v>-2.3180699538002281</v>
      </c>
      <c r="D86" s="18">
        <f>IF(AND(E$3-D$3 &lt;&gt; 0,D28&lt;&gt;0,E28&lt;&gt;0),(EXP(LN(E28/D28)/(E$3-D$3))-1)*100,0)</f>
        <v>0.59055885281917853</v>
      </c>
      <c r="E86" s="18">
        <f>IF(AND(F$3-E$3 &lt;&gt; 0,E28&lt;&gt;0,F28&lt;&gt;0),(EXP(LN(F28/E28)/(F$3-E$3))-1)*100,0)</f>
        <v>0.42873424875549127</v>
      </c>
      <c r="F86" s="18">
        <f>IF(AND(F$3-D$3 &lt;&gt; 0,D28&lt;&gt;0,F28&lt;&gt;0),(EXP(LN(F28/D28)/(F$3-D$3))-1)*100,0)</f>
        <v>0.48264683667569308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0.77399999999999025</v>
      </c>
      <c r="C90" s="27">
        <f>D5-C5</f>
        <v>-1.5999999999995573E-2</v>
      </c>
      <c r="D90" s="27">
        <f t="shared" si="11"/>
        <v>0.2870000000000017</v>
      </c>
      <c r="E90" s="27">
        <f t="shared" si="11"/>
        <v>0.23599999999999444</v>
      </c>
      <c r="F90" s="27">
        <f>F5-D5</f>
        <v>0.52299999999999613</v>
      </c>
    </row>
    <row r="91" spans="1:6" x14ac:dyDescent="0.2">
      <c r="A91" t="str">
        <f>$A$6</f>
        <v>Mining and quarrying</v>
      </c>
      <c r="B91" s="27">
        <f t="shared" si="11"/>
        <v>0.38199999999999934</v>
      </c>
      <c r="C91" s="27">
        <f t="shared" ref="C91:C105" si="12">D6-C6</f>
        <v>-5.2000000000000157E-2</v>
      </c>
      <c r="D91" s="27">
        <f t="shared" si="11"/>
        <v>-0.1019999999999987</v>
      </c>
      <c r="E91" s="27">
        <f t="shared" si="11"/>
        <v>-0.11600000000000105</v>
      </c>
      <c r="F91" s="27">
        <f t="shared" ref="F91:F111" si="13">F6-D6</f>
        <v>-0.21799999999999975</v>
      </c>
    </row>
    <row r="92" spans="1:6" x14ac:dyDescent="0.2">
      <c r="A92" t="str">
        <f>$A$7</f>
        <v>Food drink and tobacco</v>
      </c>
      <c r="B92" s="27">
        <f t="shared" si="11"/>
        <v>-0.31699999999999307</v>
      </c>
      <c r="C92" s="27">
        <f t="shared" si="12"/>
        <v>-0.26200000000002888</v>
      </c>
      <c r="D92" s="27">
        <f t="shared" si="11"/>
        <v>-0.33799999999999386</v>
      </c>
      <c r="E92" s="27">
        <f t="shared" si="11"/>
        <v>-1.537000000000063</v>
      </c>
      <c r="F92" s="27">
        <f t="shared" si="13"/>
        <v>-1.8750000000000568</v>
      </c>
    </row>
    <row r="93" spans="1:6" x14ac:dyDescent="0.2">
      <c r="A93" t="str">
        <f>$A$8</f>
        <v>Engineering</v>
      </c>
      <c r="B93" s="27">
        <f t="shared" si="11"/>
        <v>-1.8660000000000156</v>
      </c>
      <c r="C93" s="27">
        <f t="shared" si="12"/>
        <v>-1.3239999999999643</v>
      </c>
      <c r="D93" s="27">
        <f t="shared" si="11"/>
        <v>1.1639999999999588</v>
      </c>
      <c r="E93" s="27">
        <f t="shared" si="11"/>
        <v>-0.38999999999998458</v>
      </c>
      <c r="F93" s="27">
        <f t="shared" si="13"/>
        <v>0.77399999999997426</v>
      </c>
    </row>
    <row r="94" spans="1:6" x14ac:dyDescent="0.2">
      <c r="A94" t="str">
        <f>$A$9</f>
        <v>Rest of manufacturing</v>
      </c>
      <c r="B94" s="27">
        <f t="shared" si="11"/>
        <v>1.6529999999998495</v>
      </c>
      <c r="C94" s="27">
        <f t="shared" si="12"/>
        <v>-3.9609999999997711</v>
      </c>
      <c r="D94" s="27">
        <f t="shared" si="11"/>
        <v>-4.4580000000001121</v>
      </c>
      <c r="E94" s="27">
        <f t="shared" si="11"/>
        <v>-5.3770000000000024</v>
      </c>
      <c r="F94" s="27">
        <f t="shared" si="13"/>
        <v>-9.8350000000001145</v>
      </c>
    </row>
    <row r="95" spans="1:6" x14ac:dyDescent="0.2">
      <c r="A95" t="str">
        <f>$A$10</f>
        <v>Electricity and gas</v>
      </c>
      <c r="B95" s="27">
        <f t="shared" si="11"/>
        <v>6.632000000000045</v>
      </c>
      <c r="C95" s="27">
        <f t="shared" si="12"/>
        <v>-2.5080000000000044</v>
      </c>
      <c r="D95" s="27">
        <f t="shared" si="11"/>
        <v>-0.96600000000002417</v>
      </c>
      <c r="E95" s="27">
        <f t="shared" si="11"/>
        <v>-0.58699999999999619</v>
      </c>
      <c r="F95" s="27">
        <f t="shared" si="13"/>
        <v>-1.5530000000000204</v>
      </c>
    </row>
    <row r="96" spans="1:6" x14ac:dyDescent="0.2">
      <c r="A96" t="str">
        <f>$A$11</f>
        <v>Water and sewerage</v>
      </c>
      <c r="B96" s="27">
        <f t="shared" si="11"/>
        <v>-0.66299999999997539</v>
      </c>
      <c r="C96" s="27">
        <f t="shared" si="12"/>
        <v>-0.58100000000000929</v>
      </c>
      <c r="D96" s="27">
        <f t="shared" si="11"/>
        <v>0.17499999999999893</v>
      </c>
      <c r="E96" s="27">
        <f t="shared" si="11"/>
        <v>0.22499999999998721</v>
      </c>
      <c r="F96" s="27">
        <f t="shared" si="13"/>
        <v>0.39999999999998614</v>
      </c>
    </row>
    <row r="97" spans="1:6" x14ac:dyDescent="0.2">
      <c r="A97" t="str">
        <f>$A$12</f>
        <v>Construction</v>
      </c>
      <c r="B97" s="27">
        <f t="shared" si="11"/>
        <v>12.220000000000027</v>
      </c>
      <c r="C97" s="27">
        <f t="shared" si="12"/>
        <v>-2.1520000000002852</v>
      </c>
      <c r="D97" s="27">
        <f t="shared" si="11"/>
        <v>-0.84899999999981901</v>
      </c>
      <c r="E97" s="27">
        <f t="shared" si="11"/>
        <v>0.67700000000014882</v>
      </c>
      <c r="F97" s="27">
        <f t="shared" si="13"/>
        <v>-0.17199999999967019</v>
      </c>
    </row>
    <row r="98" spans="1:6" x14ac:dyDescent="0.2">
      <c r="A98" t="str">
        <f>$A$13</f>
        <v>Wholesale and retail trade</v>
      </c>
      <c r="B98" s="27">
        <f t="shared" si="11"/>
        <v>28.800000000000608</v>
      </c>
      <c r="C98" s="27">
        <f t="shared" si="12"/>
        <v>-10.138000000001</v>
      </c>
      <c r="D98" s="27">
        <f t="shared" si="11"/>
        <v>2.9470000000007701</v>
      </c>
      <c r="E98" s="27">
        <f t="shared" si="11"/>
        <v>4.0949999999995157</v>
      </c>
      <c r="F98" s="27">
        <f t="shared" si="13"/>
        <v>7.0420000000002858</v>
      </c>
    </row>
    <row r="99" spans="1:6" x14ac:dyDescent="0.2">
      <c r="A99" t="str">
        <f>$A$14</f>
        <v>Transport and storage</v>
      </c>
      <c r="B99" s="27">
        <f t="shared" si="11"/>
        <v>23.213000000000079</v>
      </c>
      <c r="C99" s="27">
        <f t="shared" si="12"/>
        <v>-1.5140000000003937</v>
      </c>
      <c r="D99" s="27">
        <f t="shared" si="11"/>
        <v>7.1580000000003992</v>
      </c>
      <c r="E99" s="27">
        <f t="shared" si="11"/>
        <v>2.3869999999998299</v>
      </c>
      <c r="F99" s="27">
        <f t="shared" si="13"/>
        <v>9.5450000000002291</v>
      </c>
    </row>
    <row r="100" spans="1:6" x14ac:dyDescent="0.2">
      <c r="A100" t="str">
        <f>$A$15</f>
        <v>Accommodation and food</v>
      </c>
      <c r="B100" s="27">
        <f t="shared" si="11"/>
        <v>6.1390000000003084</v>
      </c>
      <c r="C100" s="27">
        <f t="shared" si="12"/>
        <v>-1.8620000000003216</v>
      </c>
      <c r="D100" s="27">
        <f t="shared" si="11"/>
        <v>4.9360000000002486</v>
      </c>
      <c r="E100" s="27">
        <f t="shared" si="11"/>
        <v>15.481999999999928</v>
      </c>
      <c r="F100" s="27">
        <f t="shared" si="13"/>
        <v>20.418000000000177</v>
      </c>
    </row>
    <row r="101" spans="1:6" x14ac:dyDescent="0.2">
      <c r="A101" t="str">
        <f>$A$16</f>
        <v>Media</v>
      </c>
      <c r="B101" s="27">
        <f t="shared" si="11"/>
        <v>6.3950000000000049</v>
      </c>
      <c r="C101" s="27">
        <f t="shared" si="12"/>
        <v>-3.2029999999999887</v>
      </c>
      <c r="D101" s="27">
        <f t="shared" si="11"/>
        <v>-0.12100000000004663</v>
      </c>
      <c r="E101" s="27">
        <f t="shared" si="11"/>
        <v>0.40000000000003055</v>
      </c>
      <c r="F101" s="27">
        <f t="shared" si="13"/>
        <v>0.27899999999998393</v>
      </c>
    </row>
    <row r="102" spans="1:6" x14ac:dyDescent="0.2">
      <c r="A102" t="str">
        <f>$A$17</f>
        <v>Information technology</v>
      </c>
      <c r="B102" s="27">
        <f t="shared" si="11"/>
        <v>0.5969999999999942</v>
      </c>
      <c r="C102" s="27">
        <f t="shared" si="12"/>
        <v>-3.0260000000000389</v>
      </c>
      <c r="D102" s="27">
        <f t="shared" si="11"/>
        <v>2.6840000000000757</v>
      </c>
      <c r="E102" s="27">
        <f t="shared" si="11"/>
        <v>3.1319999999999197</v>
      </c>
      <c r="F102" s="27">
        <f t="shared" si="13"/>
        <v>5.8159999999999954</v>
      </c>
    </row>
    <row r="103" spans="1:6" x14ac:dyDescent="0.2">
      <c r="A103" t="str">
        <f>$A$18</f>
        <v>Finance and insurance</v>
      </c>
      <c r="B103" s="27">
        <f t="shared" si="11"/>
        <v>1.7159999999998732</v>
      </c>
      <c r="C103" s="27">
        <f t="shared" si="12"/>
        <v>-2.1199999999999264</v>
      </c>
      <c r="D103" s="27">
        <f t="shared" si="11"/>
        <v>0.19400000000003104</v>
      </c>
      <c r="E103" s="27">
        <f t="shared" si="11"/>
        <v>-1.1480000000000388</v>
      </c>
      <c r="F103" s="27">
        <f t="shared" si="13"/>
        <v>-0.95400000000000773</v>
      </c>
    </row>
    <row r="104" spans="1:6" x14ac:dyDescent="0.2">
      <c r="A104" t="str">
        <f>$A$19</f>
        <v>Real estate</v>
      </c>
      <c r="B104" s="27">
        <f t="shared" si="11"/>
        <v>-2.0429999999999744</v>
      </c>
      <c r="C104" s="27">
        <f t="shared" si="12"/>
        <v>-0.28000000000004377</v>
      </c>
      <c r="D104" s="27">
        <f t="shared" si="11"/>
        <v>0.81999999999998252</v>
      </c>
      <c r="E104" s="27">
        <f t="shared" si="11"/>
        <v>4.7780000000000555</v>
      </c>
      <c r="F104" s="27">
        <f t="shared" si="13"/>
        <v>5.5980000000000381</v>
      </c>
    </row>
    <row r="105" spans="1:6" x14ac:dyDescent="0.2">
      <c r="A105" t="str">
        <f>$A$20</f>
        <v>Professional services</v>
      </c>
      <c r="B105" s="27">
        <f t="shared" si="11"/>
        <v>12.324000000000581</v>
      </c>
      <c r="C105" s="27">
        <f t="shared" si="12"/>
        <v>9.424999999999585</v>
      </c>
      <c r="D105" s="27">
        <f t="shared" si="11"/>
        <v>7.997000000000213</v>
      </c>
      <c r="E105" s="27">
        <f t="shared" si="11"/>
        <v>9.1009999999994875</v>
      </c>
      <c r="F105" s="27">
        <f t="shared" si="13"/>
        <v>17.097999999999701</v>
      </c>
    </row>
    <row r="106" spans="1:6" x14ac:dyDescent="0.2">
      <c r="A106" s="10" t="str">
        <f>$A$21</f>
        <v>Support services</v>
      </c>
      <c r="B106" s="27">
        <f t="shared" ref="B106:B111" si="14">C21-B21</f>
        <v>23.124999999999602</v>
      </c>
      <c r="C106" s="27">
        <f t="shared" ref="C106:C111" si="15">D21-C21</f>
        <v>-16.718999999999369</v>
      </c>
      <c r="D106" s="27">
        <f t="shared" ref="D106:D111" si="16">E21-D21</f>
        <v>6.551999999999282</v>
      </c>
      <c r="E106" s="27">
        <f t="shared" ref="E106:E111" si="17">F21-E21</f>
        <v>9.1300000000008197</v>
      </c>
      <c r="F106" s="27">
        <f t="shared" si="13"/>
        <v>15.682000000000102</v>
      </c>
    </row>
    <row r="107" spans="1:6" x14ac:dyDescent="0.2">
      <c r="A107" s="10" t="str">
        <f>$A$22</f>
        <v>Public admin. and defence</v>
      </c>
      <c r="B107" s="27">
        <f t="shared" si="14"/>
        <v>0.83800000000009334</v>
      </c>
      <c r="C107" s="27">
        <f t="shared" si="15"/>
        <v>2.2290000000000845</v>
      </c>
      <c r="D107" s="27">
        <f t="shared" si="16"/>
        <v>-0.3560000000000727</v>
      </c>
      <c r="E107" s="27">
        <f t="shared" si="17"/>
        <v>1.200999999999901</v>
      </c>
      <c r="F107" s="27">
        <f t="shared" si="13"/>
        <v>0.84499999999982833</v>
      </c>
    </row>
    <row r="108" spans="1:6" x14ac:dyDescent="0.2">
      <c r="A108" s="10" t="str">
        <f>$A$23</f>
        <v>Education</v>
      </c>
      <c r="B108" s="27">
        <f t="shared" si="14"/>
        <v>9.6759999999997461</v>
      </c>
      <c r="C108" s="27">
        <f t="shared" si="15"/>
        <v>2.0860000000002259</v>
      </c>
      <c r="D108" s="27">
        <f t="shared" si="16"/>
        <v>5.7960000000000207</v>
      </c>
      <c r="E108" s="27">
        <f t="shared" si="17"/>
        <v>6.9769999999996628</v>
      </c>
      <c r="F108" s="27">
        <f t="shared" si="13"/>
        <v>12.772999999999683</v>
      </c>
    </row>
    <row r="109" spans="1:6" x14ac:dyDescent="0.2">
      <c r="A109" s="10" t="str">
        <f>$A$24</f>
        <v>Health and social work</v>
      </c>
      <c r="B109" s="27">
        <f t="shared" si="14"/>
        <v>9.4060000000001764</v>
      </c>
      <c r="C109" s="27">
        <f t="shared" si="15"/>
        <v>5.3829999999998961</v>
      </c>
      <c r="D109" s="27">
        <f t="shared" si="16"/>
        <v>14.118999999999971</v>
      </c>
      <c r="E109" s="27">
        <f t="shared" si="17"/>
        <v>16.015000000000299</v>
      </c>
      <c r="F109" s="27">
        <f t="shared" si="13"/>
        <v>30.13400000000027</v>
      </c>
    </row>
    <row r="110" spans="1:6" x14ac:dyDescent="0.2">
      <c r="A110" s="10" t="str">
        <f>$A$25</f>
        <v>Arts and entertainment</v>
      </c>
      <c r="B110" s="27">
        <f t="shared" si="14"/>
        <v>10.034999999999915</v>
      </c>
      <c r="C110" s="27">
        <f t="shared" si="15"/>
        <v>-1.9480000000000146</v>
      </c>
      <c r="D110" s="27">
        <f t="shared" si="16"/>
        <v>-2.2069999999999581</v>
      </c>
      <c r="E110" s="27">
        <f t="shared" si="17"/>
        <v>2.2830000000000936</v>
      </c>
      <c r="F110" s="27">
        <f t="shared" si="13"/>
        <v>7.6000000000135515E-2</v>
      </c>
    </row>
    <row r="111" spans="1:6" x14ac:dyDescent="0.2">
      <c r="A111" s="10" t="str">
        <f>$A$26</f>
        <v>Other services</v>
      </c>
      <c r="B111" s="27">
        <f t="shared" si="14"/>
        <v>1.1319999999999482</v>
      </c>
      <c r="C111" s="27">
        <f t="shared" si="15"/>
        <v>-2.7599999999999199</v>
      </c>
      <c r="D111" s="27">
        <f t="shared" si="16"/>
        <v>-0.98300000000007515</v>
      </c>
      <c r="E111" s="27">
        <f t="shared" si="17"/>
        <v>4.0000000000190994E-3</v>
      </c>
      <c r="F111" s="27">
        <f t="shared" si="13"/>
        <v>-0.97900000000005605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150.16800000000057</v>
      </c>
      <c r="C113" s="29">
        <f>D28-C28</f>
        <v>-35.303000000001475</v>
      </c>
      <c r="D113" s="29">
        <f>E28-D28</f>
        <v>44.449000000001433</v>
      </c>
      <c r="E113" s="29">
        <f>F28-E28</f>
        <v>66.96799999999962</v>
      </c>
      <c r="F113" s="29">
        <f>F28-D28</f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Manchester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21.981999999999992</v>
      </c>
      <c r="C7" s="31">
        <f>'Ind T1'!C7</f>
        <v>29.107000000000049</v>
      </c>
      <c r="D7" s="31">
        <f>'Ind T1'!D7</f>
        <v>25.950000000000038</v>
      </c>
      <c r="E7" s="31">
        <f>'Ind T1'!E7</f>
        <v>25.344000000000019</v>
      </c>
      <c r="F7" s="31">
        <f>'Ind T1'!F7</f>
        <v>25.102</v>
      </c>
      <c r="H7" s="31">
        <f>C7-B7</f>
        <v>7.1250000000000568</v>
      </c>
      <c r="I7" s="31">
        <f>D7-C7</f>
        <v>-3.1570000000000107</v>
      </c>
      <c r="J7" s="31">
        <f>E7-D7</f>
        <v>-0.60600000000001941</v>
      </c>
      <c r="K7" s="31">
        <f>F7-E7</f>
        <v>-0.24200000000001864</v>
      </c>
      <c r="L7" s="31">
        <f>F7-D7</f>
        <v>-0.84800000000003806</v>
      </c>
    </row>
    <row r="8" spans="1:12" x14ac:dyDescent="0.2">
      <c r="A8" t="str">
        <f>'Ind T2'!A5</f>
        <v>Agriculture</v>
      </c>
      <c r="B8" s="32">
        <f>'Ind T2'!B5</f>
        <v>6.5050000000000079</v>
      </c>
      <c r="C8" s="32">
        <f>'Ind T2'!C5</f>
        <v>7.2789999999999981</v>
      </c>
      <c r="D8" s="32">
        <f>'Ind T2'!D5</f>
        <v>7.2630000000000026</v>
      </c>
      <c r="E8" s="32">
        <f>'Ind T2'!E5</f>
        <v>7.5500000000000043</v>
      </c>
      <c r="F8" s="32">
        <f>'Ind T2'!F5</f>
        <v>7.7859999999999987</v>
      </c>
      <c r="H8" s="11">
        <f t="shared" ref="H8:H40" si="0">C8-B8</f>
        <v>0.77399999999999025</v>
      </c>
      <c r="I8" s="31">
        <f t="shared" ref="I8:I38" si="1">D8-C8</f>
        <v>-1.5999999999995573E-2</v>
      </c>
      <c r="J8" s="11">
        <f t="shared" ref="J8:J38" si="2">E8-D8</f>
        <v>0.2870000000000017</v>
      </c>
      <c r="K8" s="11">
        <f t="shared" ref="K8:K38" si="3">F8-E8</f>
        <v>0.23599999999999444</v>
      </c>
      <c r="L8" s="31">
        <f t="shared" ref="L8:L40" si="4">F8-D8</f>
        <v>0.52299999999999613</v>
      </c>
    </row>
    <row r="9" spans="1:12" x14ac:dyDescent="0.2">
      <c r="A9" t="str">
        <f>'Ind T2'!A6</f>
        <v>Mining and quarrying</v>
      </c>
      <c r="B9" s="32">
        <f>'Ind T2'!B6</f>
        <v>0.20600000000000004</v>
      </c>
      <c r="C9" s="32">
        <f>'Ind T2'!C6</f>
        <v>0.58799999999999941</v>
      </c>
      <c r="D9" s="32">
        <f>'Ind T2'!D6</f>
        <v>0.53599999999999925</v>
      </c>
      <c r="E9" s="32">
        <f>'Ind T2'!E6</f>
        <v>0.43400000000000055</v>
      </c>
      <c r="F9" s="32">
        <f>'Ind T2'!F6</f>
        <v>0.31799999999999951</v>
      </c>
      <c r="H9" s="11">
        <f t="shared" si="0"/>
        <v>0.38199999999999934</v>
      </c>
      <c r="I9" s="31">
        <f t="shared" si="1"/>
        <v>-5.2000000000000157E-2</v>
      </c>
      <c r="J9" s="11">
        <f t="shared" si="2"/>
        <v>-0.1019999999999987</v>
      </c>
      <c r="K9" s="11">
        <f t="shared" si="3"/>
        <v>-0.11600000000000105</v>
      </c>
      <c r="L9" s="31">
        <f t="shared" si="4"/>
        <v>-0.21799999999999975</v>
      </c>
    </row>
    <row r="10" spans="1:12" x14ac:dyDescent="0.2">
      <c r="A10" t="str">
        <f>'Ind T2'!A10</f>
        <v>Electricity and gas</v>
      </c>
      <c r="B10" s="32">
        <f>'Ind T2'!B10</f>
        <v>7.2239999999999922</v>
      </c>
      <c r="C10" s="32">
        <f>'Ind T2'!C10</f>
        <v>13.856000000000037</v>
      </c>
      <c r="D10" s="32">
        <f>'Ind T2'!D10</f>
        <v>11.348000000000033</v>
      </c>
      <c r="E10" s="32">
        <f>'Ind T2'!E10</f>
        <v>10.382000000000009</v>
      </c>
      <c r="F10" s="32">
        <f>'Ind T2'!F10</f>
        <v>9.7950000000000124</v>
      </c>
      <c r="H10" s="11">
        <f t="shared" si="0"/>
        <v>6.632000000000045</v>
      </c>
      <c r="I10" s="31">
        <f t="shared" si="1"/>
        <v>-2.5080000000000044</v>
      </c>
      <c r="J10" s="11">
        <f t="shared" si="2"/>
        <v>-0.96600000000002417</v>
      </c>
      <c r="K10" s="11">
        <f t="shared" si="3"/>
        <v>-0.58699999999999619</v>
      </c>
      <c r="L10" s="31">
        <f t="shared" si="4"/>
        <v>-1.5530000000000204</v>
      </c>
    </row>
    <row r="11" spans="1:12" x14ac:dyDescent="0.2">
      <c r="A11" t="str">
        <f>'Ind T2'!A11</f>
        <v>Water and sewerage</v>
      </c>
      <c r="B11" s="32">
        <f>'Ind T2'!B11</f>
        <v>8.0469999999999899</v>
      </c>
      <c r="C11" s="32">
        <f>'Ind T2'!C11</f>
        <v>7.3840000000000146</v>
      </c>
      <c r="D11" s="32">
        <f>'Ind T2'!D11</f>
        <v>6.8030000000000053</v>
      </c>
      <c r="E11" s="32">
        <f>'Ind T2'!E11</f>
        <v>6.9780000000000042</v>
      </c>
      <c r="F11" s="32">
        <f>'Ind T2'!F11</f>
        <v>7.2029999999999914</v>
      </c>
      <c r="H11" s="11">
        <f t="shared" ref="H11" si="5">C11-B11</f>
        <v>-0.66299999999997539</v>
      </c>
      <c r="I11" s="31">
        <f t="shared" ref="I11" si="6">D11-C11</f>
        <v>-0.58100000000000929</v>
      </c>
      <c r="J11" s="11">
        <f t="shared" ref="J11" si="7">E11-D11</f>
        <v>0.17499999999999893</v>
      </c>
      <c r="K11" s="11">
        <f t="shared" ref="K11" si="8">F11-E11</f>
        <v>0.22499999999998721</v>
      </c>
      <c r="L11" s="31">
        <f t="shared" si="4"/>
        <v>0.39999999999998614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110.604</v>
      </c>
      <c r="C13" s="31">
        <f>'Ind T1'!C8</f>
        <v>110.07399999999984</v>
      </c>
      <c r="D13" s="31">
        <f>'Ind T1'!D8</f>
        <v>104.52700000000007</v>
      </c>
      <c r="E13" s="31">
        <f>'Ind T1'!E8</f>
        <v>100.89499999999992</v>
      </c>
      <c r="F13" s="31">
        <f>'Ind T1'!F8</f>
        <v>93.59099999999988</v>
      </c>
      <c r="H13" s="31">
        <f t="shared" si="0"/>
        <v>-0.53000000000015746</v>
      </c>
      <c r="I13" s="31">
        <f t="shared" si="1"/>
        <v>-5.5469999999997697</v>
      </c>
      <c r="J13" s="31">
        <f t="shared" si="2"/>
        <v>-3.6320000000001471</v>
      </c>
      <c r="K13" s="31">
        <f t="shared" si="3"/>
        <v>-7.3040000000000447</v>
      </c>
      <c r="L13" s="31">
        <f t="shared" si="4"/>
        <v>-10.936000000000192</v>
      </c>
    </row>
    <row r="14" spans="1:12" x14ac:dyDescent="0.2">
      <c r="A14" t="str">
        <f>'Ind T2'!A7</f>
        <v>Food drink and tobacco</v>
      </c>
      <c r="B14" s="32">
        <f>'Ind T2'!B7</f>
        <v>21.601000000000028</v>
      </c>
      <c r="C14" s="32">
        <f>'Ind T2'!C7</f>
        <v>21.284000000000034</v>
      </c>
      <c r="D14" s="32">
        <f>'Ind T2'!D7</f>
        <v>21.022000000000006</v>
      </c>
      <c r="E14" s="32">
        <f>'Ind T2'!E7</f>
        <v>20.684000000000012</v>
      </c>
      <c r="F14" s="32">
        <f>'Ind T2'!F7</f>
        <v>19.146999999999949</v>
      </c>
      <c r="H14" s="11">
        <f t="shared" si="0"/>
        <v>-0.31699999999999307</v>
      </c>
      <c r="I14" s="31">
        <f t="shared" si="1"/>
        <v>-0.26200000000002888</v>
      </c>
      <c r="J14" s="11">
        <f t="shared" si="2"/>
        <v>-0.33799999999999386</v>
      </c>
      <c r="K14" s="11">
        <f t="shared" si="3"/>
        <v>-1.537000000000063</v>
      </c>
      <c r="L14" s="31">
        <f t="shared" si="4"/>
        <v>-1.8750000000000568</v>
      </c>
    </row>
    <row r="15" spans="1:12" x14ac:dyDescent="0.2">
      <c r="A15" t="str">
        <f>'Ind T2'!A8</f>
        <v>Engineering</v>
      </c>
      <c r="B15" s="32">
        <f>'Ind T2'!B8</f>
        <v>16.893000000000004</v>
      </c>
      <c r="C15" s="32">
        <f>'Ind T2'!C8</f>
        <v>15.026999999999989</v>
      </c>
      <c r="D15" s="32">
        <f>'Ind T2'!D8</f>
        <v>13.703000000000024</v>
      </c>
      <c r="E15" s="32">
        <f>'Ind T2'!E8</f>
        <v>14.866999999999983</v>
      </c>
      <c r="F15" s="32">
        <f>'Ind T2'!F8</f>
        <v>14.476999999999999</v>
      </c>
      <c r="H15" s="11">
        <f t="shared" si="0"/>
        <v>-1.8660000000000156</v>
      </c>
      <c r="I15" s="31">
        <f t="shared" si="1"/>
        <v>-1.3239999999999643</v>
      </c>
      <c r="J15" s="11">
        <f t="shared" si="2"/>
        <v>1.1639999999999588</v>
      </c>
      <c r="K15" s="11">
        <f t="shared" si="3"/>
        <v>-0.38999999999998458</v>
      </c>
      <c r="L15" s="31">
        <f t="shared" si="4"/>
        <v>0.77399999999997426</v>
      </c>
    </row>
    <row r="16" spans="1:12" x14ac:dyDescent="0.2">
      <c r="A16" t="str">
        <f>'Ind T2'!A9</f>
        <v>Rest of manufacturing</v>
      </c>
      <c r="B16" s="32">
        <f>'Ind T2'!B9</f>
        <v>72.109999999999971</v>
      </c>
      <c r="C16" s="32">
        <f>'Ind T2'!C9</f>
        <v>73.76299999999982</v>
      </c>
      <c r="D16" s="32">
        <f>'Ind T2'!D9</f>
        <v>69.802000000000049</v>
      </c>
      <c r="E16" s="32">
        <f>'Ind T2'!E9</f>
        <v>65.343999999999937</v>
      </c>
      <c r="F16" s="32">
        <f>'Ind T2'!F9</f>
        <v>59.966999999999935</v>
      </c>
      <c r="H16" s="11">
        <f t="shared" si="0"/>
        <v>1.6529999999998495</v>
      </c>
      <c r="I16" s="31">
        <f t="shared" si="1"/>
        <v>-3.9609999999997711</v>
      </c>
      <c r="J16" s="11">
        <f t="shared" si="2"/>
        <v>-4.4580000000001121</v>
      </c>
      <c r="K16" s="11">
        <f t="shared" si="3"/>
        <v>-5.3770000000000024</v>
      </c>
      <c r="L16" s="31">
        <f t="shared" si="4"/>
        <v>-9.8350000000001145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77.455999999999946</v>
      </c>
      <c r="C18" s="31">
        <f>'Ind T1'!C9</f>
        <v>89.675999999999974</v>
      </c>
      <c r="D18" s="31">
        <f>'Ind T1'!D9</f>
        <v>87.523999999999688</v>
      </c>
      <c r="E18" s="31">
        <f>'Ind T1'!E9</f>
        <v>86.674999999999869</v>
      </c>
      <c r="F18" s="31">
        <f>'Ind T1'!F9</f>
        <v>87.352000000000018</v>
      </c>
      <c r="H18" s="31">
        <f t="shared" si="0"/>
        <v>12.220000000000027</v>
      </c>
      <c r="I18" s="31">
        <f t="shared" si="1"/>
        <v>-2.1520000000002852</v>
      </c>
      <c r="J18" s="31">
        <f t="shared" si="2"/>
        <v>-0.84899999999981901</v>
      </c>
      <c r="K18" s="31">
        <f t="shared" si="3"/>
        <v>0.67700000000014882</v>
      </c>
      <c r="L18" s="31">
        <f t="shared" si="4"/>
        <v>-0.17199999999967019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368.42700000000002</v>
      </c>
      <c r="C20" s="31">
        <f>'Ind T1'!C10</f>
        <v>426.57900000000103</v>
      </c>
      <c r="D20" s="31">
        <f>'Ind T1'!D10</f>
        <v>413.06499999999926</v>
      </c>
      <c r="E20" s="31">
        <f>'Ind T1'!E10</f>
        <v>428.10600000000073</v>
      </c>
      <c r="F20" s="31">
        <f>'Ind T1'!F10</f>
        <v>450.07000000000005</v>
      </c>
      <c r="H20" s="31">
        <f t="shared" si="0"/>
        <v>58.15200000000101</v>
      </c>
      <c r="I20" s="31">
        <f t="shared" si="1"/>
        <v>-13.514000000001772</v>
      </c>
      <c r="J20" s="31">
        <f t="shared" si="2"/>
        <v>15.041000000001475</v>
      </c>
      <c r="K20" s="31">
        <f t="shared" si="3"/>
        <v>21.963999999999317</v>
      </c>
      <c r="L20" s="31">
        <f t="shared" si="4"/>
        <v>37.005000000000791</v>
      </c>
    </row>
    <row r="21" spans="1:12" x14ac:dyDescent="0.2">
      <c r="A21" s="10" t="str">
        <f>'Ind T2'!A13</f>
        <v>Wholesale and retail trade</v>
      </c>
      <c r="B21" s="32">
        <f>'Ind T2'!B13</f>
        <v>213.12399999999988</v>
      </c>
      <c r="C21" s="32">
        <f>'Ind T2'!C13</f>
        <v>241.92400000000049</v>
      </c>
      <c r="D21" s="32">
        <f>'Ind T2'!D13</f>
        <v>231.78599999999949</v>
      </c>
      <c r="E21" s="32">
        <f>'Ind T2'!E13</f>
        <v>234.73300000000026</v>
      </c>
      <c r="F21" s="32">
        <f>'Ind T2'!F13</f>
        <v>238.82799999999978</v>
      </c>
      <c r="H21" s="11">
        <f t="shared" si="0"/>
        <v>28.800000000000608</v>
      </c>
      <c r="I21" s="31">
        <f t="shared" si="1"/>
        <v>-10.138000000001</v>
      </c>
      <c r="J21" s="11">
        <f t="shared" si="2"/>
        <v>2.9470000000007701</v>
      </c>
      <c r="K21" s="11">
        <f t="shared" si="3"/>
        <v>4.0949999999995157</v>
      </c>
      <c r="L21" s="31">
        <f t="shared" si="4"/>
        <v>7.0420000000002858</v>
      </c>
    </row>
    <row r="22" spans="1:12" x14ac:dyDescent="0.2">
      <c r="A22" s="10" t="str">
        <f>'Ind T2'!A14</f>
        <v>Transport and storage</v>
      </c>
      <c r="B22" s="32">
        <f>'Ind T2'!B14</f>
        <v>71.066000000000216</v>
      </c>
      <c r="C22" s="32">
        <f>'Ind T2'!C14</f>
        <v>94.279000000000295</v>
      </c>
      <c r="D22" s="32">
        <f>'Ind T2'!D14</f>
        <v>92.764999999999901</v>
      </c>
      <c r="E22" s="32">
        <f>'Ind T2'!E14</f>
        <v>99.9230000000003</v>
      </c>
      <c r="F22" s="32">
        <f>'Ind T2'!F14</f>
        <v>102.31000000000013</v>
      </c>
      <c r="H22" s="11">
        <f t="shared" si="0"/>
        <v>23.213000000000079</v>
      </c>
      <c r="I22" s="31">
        <f t="shared" si="1"/>
        <v>-1.5140000000003937</v>
      </c>
      <c r="J22" s="11">
        <f t="shared" si="2"/>
        <v>7.1580000000003992</v>
      </c>
      <c r="K22" s="11">
        <f t="shared" si="3"/>
        <v>2.3869999999998299</v>
      </c>
      <c r="L22" s="31">
        <f t="shared" si="4"/>
        <v>9.5450000000002291</v>
      </c>
    </row>
    <row r="23" spans="1:12" x14ac:dyDescent="0.2">
      <c r="A23" s="10" t="str">
        <f>'Ind T2'!A15</f>
        <v>Accommodation and food</v>
      </c>
      <c r="B23" s="32">
        <f>'Ind T2'!B15</f>
        <v>84.236999999999938</v>
      </c>
      <c r="C23" s="32">
        <f>'Ind T2'!C15</f>
        <v>90.376000000000246</v>
      </c>
      <c r="D23" s="32">
        <f>'Ind T2'!D15</f>
        <v>88.513999999999925</v>
      </c>
      <c r="E23" s="32">
        <f>'Ind T2'!E15</f>
        <v>93.450000000000173</v>
      </c>
      <c r="F23" s="32">
        <f>'Ind T2'!F15</f>
        <v>108.9320000000001</v>
      </c>
      <c r="H23" s="11">
        <f t="shared" si="0"/>
        <v>6.1390000000003084</v>
      </c>
      <c r="I23" s="31">
        <f t="shared" si="1"/>
        <v>-1.8620000000003216</v>
      </c>
      <c r="J23" s="11">
        <f t="shared" si="2"/>
        <v>4.9360000000002486</v>
      </c>
      <c r="K23" s="11">
        <f t="shared" si="3"/>
        <v>15.481999999999928</v>
      </c>
      <c r="L23" s="31">
        <f t="shared" si="4"/>
        <v>20.418000000000177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446.34</v>
      </c>
      <c r="C25" s="31">
        <f>'Ind T1'!C11</f>
        <v>499.62099999999998</v>
      </c>
      <c r="D25" s="31">
        <f>'Ind T1'!D11</f>
        <v>478.99000000000029</v>
      </c>
      <c r="E25" s="31">
        <f>'Ind T1'!E11</f>
        <v>493.92599999999976</v>
      </c>
      <c r="F25" s="31">
        <f>'Ind T1'!F11</f>
        <v>521.60600000000022</v>
      </c>
      <c r="H25" s="31">
        <f t="shared" si="0"/>
        <v>53.281000000000006</v>
      </c>
      <c r="I25" s="31">
        <f t="shared" si="1"/>
        <v>-20.630999999999688</v>
      </c>
      <c r="J25" s="31">
        <f t="shared" si="2"/>
        <v>14.935999999999467</v>
      </c>
      <c r="K25" s="31">
        <f t="shared" si="3"/>
        <v>27.680000000000462</v>
      </c>
      <c r="L25" s="31">
        <f t="shared" si="4"/>
        <v>42.615999999999929</v>
      </c>
    </row>
    <row r="26" spans="1:12" x14ac:dyDescent="0.2">
      <c r="A26" s="10" t="str">
        <f>'Ind T2'!A16</f>
        <v>Media</v>
      </c>
      <c r="B26" s="11">
        <f>'Ind T2'!B16</f>
        <v>11.83500000000001</v>
      </c>
      <c r="C26" s="11">
        <f>'Ind T2'!C16</f>
        <v>18.230000000000015</v>
      </c>
      <c r="D26" s="11">
        <f>'Ind T2'!D16</f>
        <v>15.027000000000026</v>
      </c>
      <c r="E26" s="11">
        <f>'Ind T2'!E16</f>
        <v>14.905999999999979</v>
      </c>
      <c r="F26" s="11">
        <f>'Ind T2'!F16</f>
        <v>15.30600000000001</v>
      </c>
      <c r="H26" s="11">
        <f t="shared" si="0"/>
        <v>6.3950000000000049</v>
      </c>
      <c r="I26" s="31">
        <f t="shared" si="1"/>
        <v>-3.2029999999999887</v>
      </c>
      <c r="J26" s="11">
        <f t="shared" si="2"/>
        <v>-0.12100000000004663</v>
      </c>
      <c r="K26" s="11">
        <f t="shared" si="3"/>
        <v>0.40000000000003055</v>
      </c>
      <c r="L26" s="31">
        <f t="shared" si="4"/>
        <v>0.27899999999998393</v>
      </c>
    </row>
    <row r="27" spans="1:12" x14ac:dyDescent="0.2">
      <c r="A27" s="10" t="str">
        <f>'Ind T2'!A17</f>
        <v>Information technology</v>
      </c>
      <c r="B27" s="11">
        <f>'Ind T2'!B17</f>
        <v>38.611999999999981</v>
      </c>
      <c r="C27" s="11">
        <f>'Ind T2'!C17</f>
        <v>39.208999999999975</v>
      </c>
      <c r="D27" s="11">
        <f>'Ind T2'!D17</f>
        <v>36.182999999999936</v>
      </c>
      <c r="E27" s="11">
        <f>'Ind T2'!E17</f>
        <v>38.867000000000012</v>
      </c>
      <c r="F27" s="11">
        <f>'Ind T2'!F17</f>
        <v>41.998999999999931</v>
      </c>
      <c r="H27" s="11">
        <f t="shared" si="0"/>
        <v>0.5969999999999942</v>
      </c>
      <c r="I27" s="31">
        <f t="shared" si="1"/>
        <v>-3.0260000000000389</v>
      </c>
      <c r="J27" s="11">
        <f t="shared" si="2"/>
        <v>2.6840000000000757</v>
      </c>
      <c r="K27" s="11">
        <f t="shared" si="3"/>
        <v>3.1319999999999197</v>
      </c>
      <c r="L27" s="31">
        <f t="shared" si="4"/>
        <v>5.8159999999999954</v>
      </c>
    </row>
    <row r="28" spans="1:12" x14ac:dyDescent="0.2">
      <c r="A28" s="10" t="str">
        <f>'Ind T2'!A18</f>
        <v>Finance and insurance</v>
      </c>
      <c r="B28" s="11">
        <f>'Ind T2'!B18</f>
        <v>43.267000000000024</v>
      </c>
      <c r="C28" s="11">
        <f>'Ind T2'!C18</f>
        <v>44.982999999999898</v>
      </c>
      <c r="D28" s="11">
        <f>'Ind T2'!D18</f>
        <v>42.862999999999971</v>
      </c>
      <c r="E28" s="11">
        <f>'Ind T2'!E18</f>
        <v>43.057000000000002</v>
      </c>
      <c r="F28" s="11">
        <f>'Ind T2'!F18</f>
        <v>41.908999999999963</v>
      </c>
      <c r="H28" s="11">
        <f t="shared" si="0"/>
        <v>1.7159999999998732</v>
      </c>
      <c r="I28" s="31">
        <f t="shared" si="1"/>
        <v>-2.1199999999999264</v>
      </c>
      <c r="J28" s="11">
        <f t="shared" si="2"/>
        <v>0.19400000000003104</v>
      </c>
      <c r="K28" s="11">
        <f t="shared" si="3"/>
        <v>-1.1480000000000388</v>
      </c>
      <c r="L28" s="31">
        <f t="shared" si="4"/>
        <v>-0.95400000000000773</v>
      </c>
    </row>
    <row r="29" spans="1:12" x14ac:dyDescent="0.2">
      <c r="A29" s="10" t="str">
        <f>'Ind T2'!A19</f>
        <v>Real estate</v>
      </c>
      <c r="B29" s="11">
        <f>'Ind T2'!B19</f>
        <v>28.171000000000003</v>
      </c>
      <c r="C29" s="11">
        <f>'Ind T2'!C19</f>
        <v>26.128000000000029</v>
      </c>
      <c r="D29" s="11">
        <f>'Ind T2'!D19</f>
        <v>25.847999999999985</v>
      </c>
      <c r="E29" s="11">
        <f>'Ind T2'!E19</f>
        <v>26.667999999999967</v>
      </c>
      <c r="F29" s="11">
        <f>'Ind T2'!F19</f>
        <v>31.446000000000023</v>
      </c>
      <c r="H29" s="11">
        <f t="shared" ref="H29:H31" si="9">C29-B29</f>
        <v>-2.0429999999999744</v>
      </c>
      <c r="I29" s="31">
        <f t="shared" ref="I29:I31" si="10">D29-C29</f>
        <v>-0.28000000000004377</v>
      </c>
      <c r="J29" s="11">
        <f t="shared" ref="J29:J31" si="11">E29-D29</f>
        <v>0.81999999999998252</v>
      </c>
      <c r="K29" s="11">
        <f t="shared" ref="K29:K31" si="12">F29-E29</f>
        <v>4.7780000000000555</v>
      </c>
      <c r="L29" s="31">
        <f t="shared" si="4"/>
        <v>5.5980000000000381</v>
      </c>
    </row>
    <row r="30" spans="1:12" x14ac:dyDescent="0.2">
      <c r="A30" s="10" t="str">
        <f>'Ind T2'!A20</f>
        <v>Professional services</v>
      </c>
      <c r="B30" s="11">
        <f>'Ind T2'!B20</f>
        <v>128.04399999999993</v>
      </c>
      <c r="C30" s="11">
        <f>'Ind T2'!C20</f>
        <v>140.36800000000051</v>
      </c>
      <c r="D30" s="11">
        <f>'Ind T2'!D20</f>
        <v>149.79300000000009</v>
      </c>
      <c r="E30" s="11">
        <f>'Ind T2'!E20</f>
        <v>157.7900000000003</v>
      </c>
      <c r="F30" s="11">
        <f>'Ind T2'!F20</f>
        <v>166.89099999999979</v>
      </c>
      <c r="H30" s="11">
        <f t="shared" si="9"/>
        <v>12.324000000000581</v>
      </c>
      <c r="I30" s="31">
        <f t="shared" si="10"/>
        <v>9.424999999999585</v>
      </c>
      <c r="J30" s="11">
        <f t="shared" si="11"/>
        <v>7.997000000000213</v>
      </c>
      <c r="K30" s="11">
        <f t="shared" si="12"/>
        <v>9.1009999999994875</v>
      </c>
      <c r="L30" s="31">
        <f t="shared" si="4"/>
        <v>17.097999999999701</v>
      </c>
    </row>
    <row r="31" spans="1:12" x14ac:dyDescent="0.2">
      <c r="A31" s="10" t="str">
        <f>'Ind T2'!A21</f>
        <v>Support services</v>
      </c>
      <c r="B31" s="11">
        <f>'Ind T2'!B21</f>
        <v>126.32200000000006</v>
      </c>
      <c r="C31" s="11">
        <f>'Ind T2'!C21</f>
        <v>149.44699999999966</v>
      </c>
      <c r="D31" s="11">
        <f>'Ind T2'!D21</f>
        <v>132.72800000000029</v>
      </c>
      <c r="E31" s="11">
        <f>'Ind T2'!E21</f>
        <v>139.27999999999957</v>
      </c>
      <c r="F31" s="11">
        <f>'Ind T2'!F21</f>
        <v>148.41000000000039</v>
      </c>
      <c r="H31" s="11">
        <f t="shared" si="9"/>
        <v>23.124999999999602</v>
      </c>
      <c r="I31" s="31">
        <f t="shared" si="10"/>
        <v>-16.718999999999369</v>
      </c>
      <c r="J31" s="11">
        <f t="shared" si="11"/>
        <v>6.551999999999282</v>
      </c>
      <c r="K31" s="11">
        <f t="shared" si="12"/>
        <v>9.1300000000008197</v>
      </c>
      <c r="L31" s="31">
        <f t="shared" si="4"/>
        <v>15.682000000000102</v>
      </c>
    </row>
    <row r="32" spans="1:12" x14ac:dyDescent="0.2">
      <c r="A32" s="10" t="str">
        <f>'Ind T2'!A25</f>
        <v>Arts and entertainment</v>
      </c>
      <c r="B32" s="11">
        <f>'Ind T2'!B25</f>
        <v>31.123000000000015</v>
      </c>
      <c r="C32" s="11">
        <f>'Ind T2'!C25</f>
        <v>41.15799999999993</v>
      </c>
      <c r="D32" s="11">
        <f>'Ind T2'!D25</f>
        <v>39.209999999999916</v>
      </c>
      <c r="E32" s="11">
        <f>'Ind T2'!E25</f>
        <v>37.002999999999957</v>
      </c>
      <c r="F32" s="11">
        <f>'Ind T2'!F25</f>
        <v>39.286000000000051</v>
      </c>
      <c r="H32" s="11">
        <f t="shared" ref="H32" si="13">C32-B32</f>
        <v>10.034999999999915</v>
      </c>
      <c r="I32" s="31">
        <f t="shared" ref="I32:I33" si="14">D32-C32</f>
        <v>-1.9480000000000146</v>
      </c>
      <c r="J32" s="11">
        <f t="shared" ref="J32:J33" si="15">E32-D32</f>
        <v>-2.2069999999999581</v>
      </c>
      <c r="K32" s="11">
        <f t="shared" ref="K32:K33" si="16">F32-E32</f>
        <v>2.2830000000000936</v>
      </c>
      <c r="L32" s="31">
        <f t="shared" si="4"/>
        <v>7.6000000000135515E-2</v>
      </c>
    </row>
    <row r="33" spans="1:12" x14ac:dyDescent="0.2">
      <c r="A33" s="10" t="str">
        <f>'Ind T2'!A26</f>
        <v>Other services</v>
      </c>
      <c r="B33" s="11">
        <f>'Ind T2'!B26</f>
        <v>38.96600000000003</v>
      </c>
      <c r="C33" s="11">
        <f>'Ind T2'!C26</f>
        <v>40.097999999999978</v>
      </c>
      <c r="D33" s="11">
        <f>'Ind T2'!D26</f>
        <v>37.338000000000058</v>
      </c>
      <c r="E33" s="11">
        <f>'Ind T2'!E26</f>
        <v>36.354999999999983</v>
      </c>
      <c r="F33" s="11">
        <f>'Ind T2'!F26</f>
        <v>36.359000000000002</v>
      </c>
      <c r="H33" s="11">
        <f>C33-B33</f>
        <v>1.1319999999999482</v>
      </c>
      <c r="I33" s="31">
        <f t="shared" si="14"/>
        <v>-2.7599999999999199</v>
      </c>
      <c r="J33" s="11">
        <f t="shared" si="15"/>
        <v>-0.98300000000007515</v>
      </c>
      <c r="K33" s="11">
        <f t="shared" si="16"/>
        <v>4.0000000000190994E-3</v>
      </c>
      <c r="L33" s="31">
        <f t="shared" si="4"/>
        <v>-0.97900000000005605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347.97099999999989</v>
      </c>
      <c r="C35" s="31">
        <f>'Ind T1'!C12</f>
        <v>367.89099999999985</v>
      </c>
      <c r="D35" s="31">
        <f>'Ind T1'!D12</f>
        <v>377.58900000000006</v>
      </c>
      <c r="E35" s="31">
        <f>'Ind T1'!E12</f>
        <v>397.14800000000002</v>
      </c>
      <c r="F35" s="31">
        <f>'Ind T1'!F12</f>
        <v>421.34099999999989</v>
      </c>
      <c r="H35" s="31">
        <f t="shared" si="0"/>
        <v>19.919999999999959</v>
      </c>
      <c r="I35" s="31">
        <f t="shared" si="1"/>
        <v>9.6980000000002065</v>
      </c>
      <c r="J35" s="31">
        <f t="shared" si="2"/>
        <v>19.558999999999969</v>
      </c>
      <c r="K35" s="31">
        <f t="shared" si="3"/>
        <v>24.19299999999987</v>
      </c>
      <c r="L35" s="31">
        <f t="shared" si="4"/>
        <v>43.751999999999839</v>
      </c>
    </row>
    <row r="36" spans="1:12" x14ac:dyDescent="0.2">
      <c r="A36" s="10" t="str">
        <f>'Ind T2'!A22</f>
        <v>Public admin. and defence</v>
      </c>
      <c r="B36" s="32">
        <f>'Ind T2'!B22</f>
        <v>55.045000000000009</v>
      </c>
      <c r="C36" s="32">
        <f>'Ind T2'!C22</f>
        <v>55.883000000000102</v>
      </c>
      <c r="D36" s="32">
        <f>'Ind T2'!D22</f>
        <v>58.112000000000187</v>
      </c>
      <c r="E36" s="32">
        <f>'Ind T2'!E22</f>
        <v>57.756000000000114</v>
      </c>
      <c r="F36" s="32">
        <f>'Ind T2'!F22</f>
        <v>58.957000000000015</v>
      </c>
      <c r="H36" s="11">
        <f t="shared" si="0"/>
        <v>0.83800000000009334</v>
      </c>
      <c r="I36" s="31">
        <f t="shared" si="1"/>
        <v>2.2290000000000845</v>
      </c>
      <c r="J36" s="11">
        <f t="shared" si="2"/>
        <v>-0.3560000000000727</v>
      </c>
      <c r="K36" s="11">
        <f t="shared" si="3"/>
        <v>1.200999999999901</v>
      </c>
      <c r="L36" s="31">
        <f t="shared" si="4"/>
        <v>0.84499999999982833</v>
      </c>
    </row>
    <row r="37" spans="1:12" x14ac:dyDescent="0.2">
      <c r="A37" s="10" t="str">
        <f>'Ind T2'!A23</f>
        <v>Education</v>
      </c>
      <c r="B37" s="32">
        <f>'Ind T2'!B23</f>
        <v>116.15300000000013</v>
      </c>
      <c r="C37" s="32">
        <f>'Ind T2'!C23</f>
        <v>125.82899999999988</v>
      </c>
      <c r="D37" s="32">
        <f>'Ind T2'!D23</f>
        <v>127.91500000000011</v>
      </c>
      <c r="E37" s="32">
        <f>'Ind T2'!E23</f>
        <v>133.71100000000013</v>
      </c>
      <c r="F37" s="32">
        <f>'Ind T2'!F23</f>
        <v>140.68799999999979</v>
      </c>
      <c r="H37" s="11">
        <f t="shared" si="0"/>
        <v>9.6759999999997461</v>
      </c>
      <c r="I37" s="31">
        <f t="shared" si="1"/>
        <v>2.0860000000002259</v>
      </c>
      <c r="J37" s="11">
        <f t="shared" si="2"/>
        <v>5.7960000000000207</v>
      </c>
      <c r="K37" s="11">
        <f t="shared" si="3"/>
        <v>6.9769999999996628</v>
      </c>
      <c r="L37" s="31">
        <f t="shared" si="4"/>
        <v>12.772999999999683</v>
      </c>
    </row>
    <row r="38" spans="1:12" x14ac:dyDescent="0.2">
      <c r="A38" s="10" t="str">
        <f>'Ind T2'!A24</f>
        <v>Health and social work</v>
      </c>
      <c r="B38" s="32">
        <f>'Ind T2'!B24</f>
        <v>176.77299999999971</v>
      </c>
      <c r="C38" s="32">
        <f>'Ind T2'!C24</f>
        <v>186.17899999999989</v>
      </c>
      <c r="D38" s="32">
        <f>'Ind T2'!D24</f>
        <v>191.56199999999978</v>
      </c>
      <c r="E38" s="32">
        <f>'Ind T2'!E24</f>
        <v>205.68099999999976</v>
      </c>
      <c r="F38" s="32">
        <f>'Ind T2'!F24</f>
        <v>221.69600000000005</v>
      </c>
      <c r="H38" s="11">
        <f t="shared" si="0"/>
        <v>9.4060000000001764</v>
      </c>
      <c r="I38" s="31">
        <f t="shared" si="1"/>
        <v>5.3829999999998961</v>
      </c>
      <c r="J38" s="11">
        <f t="shared" si="2"/>
        <v>14.118999999999971</v>
      </c>
      <c r="K38" s="11">
        <f t="shared" si="3"/>
        <v>16.015000000000299</v>
      </c>
      <c r="L38" s="31">
        <f t="shared" si="4"/>
        <v>30.13400000000027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1372.7799999999997</v>
      </c>
      <c r="C40" s="33">
        <f>'Ind T1'!C14</f>
        <v>1522.9480000000005</v>
      </c>
      <c r="D40" s="33">
        <f>'Ind T1'!D14</f>
        <v>1487.6449999999995</v>
      </c>
      <c r="E40" s="33">
        <f>'Ind T1'!E14</f>
        <v>1532.0940000000005</v>
      </c>
      <c r="F40" s="33">
        <f>'Ind T1'!F14</f>
        <v>1599.0620000000001</v>
      </c>
      <c r="G40" s="24"/>
      <c r="H40" s="34">
        <f t="shared" si="0"/>
        <v>150.1680000000008</v>
      </c>
      <c r="I40" s="34">
        <f>D40-C40</f>
        <v>-35.30300000000102</v>
      </c>
      <c r="J40" s="34">
        <f>E40-D40</f>
        <v>44.449000000000979</v>
      </c>
      <c r="K40" s="34">
        <f>F40-E40</f>
        <v>66.96799999999962</v>
      </c>
      <c r="L40" s="205">
        <f t="shared" si="4"/>
        <v>111.4170000000006</v>
      </c>
    </row>
    <row r="44" spans="1:12" ht="15.75" x14ac:dyDescent="0.25">
      <c r="A44" s="19" t="str">
        <f>CONCATENATE(A1," (Continued)")</f>
        <v>Industry Table 4  Employment by Industry Group in Sector (SIC 2007), 2015-2035, Greater Manchester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7.2710571496233278</v>
      </c>
      <c r="C50" s="44">
        <f t="shared" ref="B50:E54" si="17">IF(AND(D$5-C$5 &lt;&gt; 0,C7&lt;&gt;0,D7&lt;&gt;0),(EXP(LN(D7/C7)/(D$5-C$5))-1)*100,0)</f>
        <v>-10.846188202150708</v>
      </c>
      <c r="D50" s="44">
        <f t="shared" si="17"/>
        <v>-0.47147692126670027</v>
      </c>
      <c r="E50" s="44">
        <f t="shared" si="17"/>
        <v>-9.5898901521762614E-2</v>
      </c>
      <c r="F50" s="44">
        <f>IF(AND(F$5-D$5 &lt;&gt; 0,D7&lt;&gt;0,F7&lt;&gt;0),(EXP(LN(F7/D7)/(F$5-D$5))-1)*100,0)</f>
        <v>-0.22124878575303653</v>
      </c>
      <c r="H50" s="44">
        <f>(B7/B$40)*100</f>
        <v>1.6012762423694982</v>
      </c>
      <c r="I50" s="44">
        <f>(C7/C$40)*100</f>
        <v>1.9112274352111851</v>
      </c>
      <c r="J50" s="44">
        <f>(D7/D$40)*100</f>
        <v>1.7443677759142837</v>
      </c>
      <c r="K50" s="44">
        <f>(E7/E$40)*100</f>
        <v>1.6542065956788559</v>
      </c>
      <c r="L50" s="44">
        <f>(F7/F$40)*100</f>
        <v>1.5697952924902221</v>
      </c>
    </row>
    <row r="51" spans="1:12" x14ac:dyDescent="0.2">
      <c r="A51" t="str">
        <f>A8</f>
        <v>Agriculture</v>
      </c>
      <c r="B51" s="40">
        <f t="shared" si="17"/>
        <v>2.850428312726927</v>
      </c>
      <c r="C51" s="44">
        <f t="shared" si="17"/>
        <v>-0.21981041351828434</v>
      </c>
      <c r="D51" s="40">
        <f t="shared" si="17"/>
        <v>0.77810354615486244</v>
      </c>
      <c r="E51" s="40">
        <f t="shared" si="17"/>
        <v>0.30827104018602558</v>
      </c>
      <c r="F51" s="44">
        <f t="shared" ref="F51:F83" si="18">IF(AND(F$5-D$5 &lt;&gt; 0,D8&lt;&gt;0,F8&lt;&gt;0),(EXP(LN(F8/D8)/(F$5-D$5))-1)*100,0)</f>
        <v>0.46463799403173578</v>
      </c>
      <c r="H51" s="40">
        <f t="shared" ref="H51:L54" si="19">(B8/B$7)*100</f>
        <v>29.59239377672646</v>
      </c>
      <c r="I51" s="40">
        <f t="shared" si="19"/>
        <v>25.007730099288782</v>
      </c>
      <c r="J51" s="40">
        <f t="shared" si="19"/>
        <v>27.988439306358348</v>
      </c>
      <c r="K51" s="40">
        <f t="shared" si="19"/>
        <v>29.790088383838377</v>
      </c>
      <c r="L51" s="40">
        <f t="shared" si="19"/>
        <v>31.01744880885985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29.980297433463797</v>
      </c>
      <c r="C52" s="44">
        <f t="shared" si="17"/>
        <v>-8.8435374149660184</v>
      </c>
      <c r="D52" s="40">
        <f t="shared" si="17"/>
        <v>-4.1339158734899684</v>
      </c>
      <c r="E52" s="40">
        <f t="shared" si="17"/>
        <v>-3.0620705737456566</v>
      </c>
      <c r="F52" s="44">
        <f t="shared" si="18"/>
        <v>-3.4206773141320257</v>
      </c>
      <c r="H52" s="40">
        <f t="shared" si="19"/>
        <v>0.93713037940132882</v>
      </c>
      <c r="I52" s="40">
        <f t="shared" si="19"/>
        <v>2.0201326141477938</v>
      </c>
      <c r="J52" s="40">
        <f t="shared" si="19"/>
        <v>2.0655105973024992</v>
      </c>
      <c r="K52" s="40">
        <f t="shared" si="19"/>
        <v>1.7124368686868694</v>
      </c>
      <c r="L52" s="40">
        <f t="shared" si="19"/>
        <v>1.2668313281810193</v>
      </c>
    </row>
    <row r="53" spans="1:12" x14ac:dyDescent="0.2">
      <c r="A53" t="str">
        <f>A10</f>
        <v>Electricity and gas</v>
      </c>
      <c r="B53" s="40">
        <f t="shared" si="17"/>
        <v>17.683353177121617</v>
      </c>
      <c r="C53" s="44">
        <f t="shared" si="17"/>
        <v>-18.100461893764418</v>
      </c>
      <c r="D53" s="40">
        <f t="shared" si="17"/>
        <v>-1.7636224663155509</v>
      </c>
      <c r="E53" s="40">
        <f t="shared" si="17"/>
        <v>-0.58032443469749895</v>
      </c>
      <c r="F53" s="44">
        <f t="shared" si="18"/>
        <v>-0.97633239451641041</v>
      </c>
      <c r="H53" s="40">
        <f t="shared" si="19"/>
        <v>32.863251751432962</v>
      </c>
      <c r="I53" s="40">
        <f t="shared" si="19"/>
        <v>47.603669220462479</v>
      </c>
      <c r="J53" s="40">
        <f t="shared" si="19"/>
        <v>43.730250481695634</v>
      </c>
      <c r="K53" s="40">
        <f t="shared" si="19"/>
        <v>40.96433080808081</v>
      </c>
      <c r="L53" s="40">
        <f t="shared" si="19"/>
        <v>39.020795155764532</v>
      </c>
    </row>
    <row r="54" spans="1:12" x14ac:dyDescent="0.2">
      <c r="A54" t="str">
        <f>A11</f>
        <v>Water and sewerage</v>
      </c>
      <c r="B54" s="40">
        <f t="shared" si="17"/>
        <v>-2.1266571872397999</v>
      </c>
      <c r="C54" s="44">
        <f t="shared" si="17"/>
        <v>-7.8683640303359725</v>
      </c>
      <c r="D54" s="40">
        <f t="shared" si="17"/>
        <v>0.50926539839017959</v>
      </c>
      <c r="E54" s="40">
        <f t="shared" si="17"/>
        <v>0.31785672800330733</v>
      </c>
      <c r="F54" s="44">
        <f t="shared" si="18"/>
        <v>0.38161908198750538</v>
      </c>
      <c r="H54" s="40">
        <f t="shared" si="19"/>
        <v>36.607224092439232</v>
      </c>
      <c r="I54" s="40">
        <f t="shared" si="19"/>
        <v>25.368468066100945</v>
      </c>
      <c r="J54" s="40">
        <f t="shared" si="19"/>
        <v>26.215799614643526</v>
      </c>
      <c r="K54" s="40">
        <f t="shared" si="19"/>
        <v>27.533143939393934</v>
      </c>
      <c r="L54" s="40">
        <f t="shared" si="19"/>
        <v>28.694924707194613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-0.12001262502769894</v>
      </c>
      <c r="C56" s="44">
        <f t="shared" si="20"/>
        <v>-5.0393371731742072</v>
      </c>
      <c r="D56" s="44">
        <f t="shared" si="20"/>
        <v>-0.7048052974136243</v>
      </c>
      <c r="E56" s="44">
        <f t="shared" si="20"/>
        <v>-0.74864505849038254</v>
      </c>
      <c r="F56" s="44">
        <f t="shared" si="18"/>
        <v>-0.73403395584983322</v>
      </c>
      <c r="H56" s="44">
        <f>(B13/B$40)*100</f>
        <v>8.0569355614155231</v>
      </c>
      <c r="I56" s="44">
        <f>(C13/C$40)*100</f>
        <v>7.2276926067075049</v>
      </c>
      <c r="J56" s="44">
        <f>(D13/D$40)*100</f>
        <v>7.0263402895180027</v>
      </c>
      <c r="K56" s="44">
        <f>(E13/E$40)*100</f>
        <v>6.5854314421960973</v>
      </c>
      <c r="L56" s="44">
        <f>(F13/F$40)*100</f>
        <v>5.8528687443013387</v>
      </c>
    </row>
    <row r="57" spans="1:12" x14ac:dyDescent="0.2">
      <c r="A57" t="str">
        <f>A14</f>
        <v>Food drink and tobacco</v>
      </c>
      <c r="B57" s="40">
        <f t="shared" si="20"/>
        <v>-0.36891765004991584</v>
      </c>
      <c r="C57" s="44">
        <f t="shared" si="20"/>
        <v>-1.2309716218757205</v>
      </c>
      <c r="D57" s="40">
        <f t="shared" si="20"/>
        <v>-0.32365617785068412</v>
      </c>
      <c r="E57" s="40">
        <f t="shared" si="20"/>
        <v>-0.7691707167734485</v>
      </c>
      <c r="F57" s="44">
        <f t="shared" si="18"/>
        <v>-0.62088756412572721</v>
      </c>
      <c r="H57" s="40">
        <f t="shared" ref="H57:L59" si="21">(B14/B$13)*100</f>
        <v>19.530035080105627</v>
      </c>
      <c r="I57" s="40">
        <f t="shared" si="21"/>
        <v>19.336082998710019</v>
      </c>
      <c r="J57" s="40">
        <f t="shared" si="21"/>
        <v>20.111550125804808</v>
      </c>
      <c r="K57" s="40">
        <f t="shared" si="21"/>
        <v>20.500520342930798</v>
      </c>
      <c r="L57" s="40">
        <f t="shared" si="21"/>
        <v>20.458163712322737</v>
      </c>
    </row>
    <row r="58" spans="1:12" x14ac:dyDescent="0.2">
      <c r="A58" t="str">
        <f>A15</f>
        <v>Engineering</v>
      </c>
      <c r="B58" s="40">
        <f t="shared" si="20"/>
        <v>-2.8838681443251413</v>
      </c>
      <c r="C58" s="44">
        <f t="shared" si="20"/>
        <v>-8.8108072136818034</v>
      </c>
      <c r="D58" s="40">
        <f t="shared" si="20"/>
        <v>1.6439506680235194</v>
      </c>
      <c r="E58" s="40">
        <f t="shared" si="20"/>
        <v>-0.26547507460944475</v>
      </c>
      <c r="F58" s="44">
        <f t="shared" si="18"/>
        <v>0.36698104055388203</v>
      </c>
      <c r="H58" s="40">
        <f t="shared" si="21"/>
        <v>15.27340783335142</v>
      </c>
      <c r="I58" s="40">
        <f t="shared" si="21"/>
        <v>13.651725203045235</v>
      </c>
      <c r="J58" s="40">
        <f t="shared" si="21"/>
        <v>13.109531508605446</v>
      </c>
      <c r="K58" s="40">
        <f t="shared" si="21"/>
        <v>14.735120670003463</v>
      </c>
      <c r="L58" s="40">
        <f t="shared" si="21"/>
        <v>15.468367684926987</v>
      </c>
    </row>
    <row r="59" spans="1:12" x14ac:dyDescent="0.2">
      <c r="A59" t="str">
        <f>A16</f>
        <v>Rest of manufacturing</v>
      </c>
      <c r="B59" s="40">
        <f t="shared" si="20"/>
        <v>0.5682212861989111</v>
      </c>
      <c r="C59" s="44">
        <f t="shared" si="20"/>
        <v>-5.3699008988243202</v>
      </c>
      <c r="D59" s="40">
        <f t="shared" si="20"/>
        <v>-1.3112677851089383</v>
      </c>
      <c r="E59" s="40">
        <f t="shared" si="20"/>
        <v>-0.85503571452453242</v>
      </c>
      <c r="F59" s="44">
        <f t="shared" si="18"/>
        <v>-1.0073469393359846</v>
      </c>
      <c r="H59" s="40">
        <f t="shared" si="21"/>
        <v>65.196557086542967</v>
      </c>
      <c r="I59" s="40">
        <f t="shared" si="21"/>
        <v>67.012191798244743</v>
      </c>
      <c r="J59" s="40">
        <f t="shared" si="21"/>
        <v>66.77891836558976</v>
      </c>
      <c r="K59" s="40">
        <f t="shared" si="21"/>
        <v>64.764358987065748</v>
      </c>
      <c r="L59" s="40">
        <f t="shared" si="21"/>
        <v>64.073468602750268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3.7302180333303792</v>
      </c>
      <c r="C61" s="44">
        <f>IF(AND(D$5-C$5 &lt;&gt; 0,C18&lt;&gt;0,D18&lt;&gt;0),(EXP(LN(D18/C18)/(D$5-C$5))-1)*100,0)</f>
        <v>-2.3997502118741743</v>
      </c>
      <c r="D61" s="44">
        <f>IF(AND(E$5-D$5 &lt;&gt; 0,D18&lt;&gt;0,E18&lt;&gt;0),(EXP(LN(E18/D18)/(E$5-D$5))-1)*100,0)</f>
        <v>-0.19476109191626234</v>
      </c>
      <c r="E61" s="44">
        <f>IF(AND(F$5-E$5 &lt;&gt; 0,E18&lt;&gt;0,F18&lt;&gt;0),(EXP(LN(F18/E18)/(F$5-E$5))-1)*100,0)</f>
        <v>7.7834686890354554E-2</v>
      </c>
      <c r="F61" s="44">
        <f t="shared" si="18"/>
        <v>-1.3113198522529679E-2</v>
      </c>
      <c r="H61" s="44">
        <f>(B18/B$40)*100</f>
        <v>5.642273343143108</v>
      </c>
      <c r="I61" s="44">
        <f>(C18/C$40)*100</f>
        <v>5.8883166070016797</v>
      </c>
      <c r="J61" s="44">
        <f>(D18/D$40)*100</f>
        <v>5.8833928793495565</v>
      </c>
      <c r="K61" s="44">
        <f>(E18/E$40)*100</f>
        <v>5.657289957404692</v>
      </c>
      <c r="L61" s="44">
        <f>(F18/F$40)*100</f>
        <v>5.462702509346105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3.7318218509752477</v>
      </c>
      <c r="C63" s="44">
        <f t="shared" si="22"/>
        <v>-3.1679946739060605</v>
      </c>
      <c r="D63" s="44">
        <f t="shared" si="22"/>
        <v>0.71788176312299612</v>
      </c>
      <c r="E63" s="44">
        <f t="shared" si="22"/>
        <v>0.50157668292352131</v>
      </c>
      <c r="F63" s="44">
        <f t="shared" si="18"/>
        <v>0.57362671099381313</v>
      </c>
      <c r="H63" s="44">
        <f>(B20/B$40)*100</f>
        <v>26.838022115706821</v>
      </c>
      <c r="I63" s="44">
        <f>(C20/C$40)*100</f>
        <v>28.010083075718995</v>
      </c>
      <c r="J63" s="44">
        <f>(D20/D$40)*100</f>
        <v>27.766368992602359</v>
      </c>
      <c r="K63" s="44">
        <f>(E20/E$40)*100</f>
        <v>27.942541384536497</v>
      </c>
      <c r="L63" s="44">
        <f>(F20/F$40)*100</f>
        <v>28.145875519523322</v>
      </c>
    </row>
    <row r="64" spans="1:12" x14ac:dyDescent="0.2">
      <c r="A64" t="str">
        <f>A21</f>
        <v>Wholesale and retail trade</v>
      </c>
      <c r="B64" s="40">
        <f t="shared" si="22"/>
        <v>3.2194757565350729</v>
      </c>
      <c r="C64" s="44">
        <f t="shared" si="22"/>
        <v>-4.1905722458296708</v>
      </c>
      <c r="D64" s="40">
        <f t="shared" si="22"/>
        <v>0.25300282961195908</v>
      </c>
      <c r="E64" s="40">
        <f t="shared" si="22"/>
        <v>0.17309893930590459</v>
      </c>
      <c r="F64" s="44">
        <f t="shared" si="18"/>
        <v>0.19972649076778204</v>
      </c>
      <c r="H64" s="40">
        <f t="shared" ref="H64:L66" si="23">(B21/B$20)*100</f>
        <v>57.847009041139728</v>
      </c>
      <c r="I64" s="40">
        <f t="shared" si="23"/>
        <v>56.712590165010447</v>
      </c>
      <c r="J64" s="40">
        <f t="shared" si="23"/>
        <v>56.113686707903085</v>
      </c>
      <c r="K64" s="40">
        <f t="shared" si="23"/>
        <v>54.830579342499256</v>
      </c>
      <c r="L64" s="40">
        <f t="shared" si="23"/>
        <v>53.06463439020591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7.3218805396105813</v>
      </c>
      <c r="C65" s="44">
        <f t="shared" si="22"/>
        <v>-1.6058719333047589</v>
      </c>
      <c r="D65" s="40">
        <f t="shared" si="22"/>
        <v>1.4977145185277374</v>
      </c>
      <c r="E65" s="40">
        <f t="shared" si="22"/>
        <v>0.23635418220866455</v>
      </c>
      <c r="F65" s="44">
        <f t="shared" si="18"/>
        <v>0.65505621228680866</v>
      </c>
      <c r="H65" s="40">
        <f t="shared" si="23"/>
        <v>19.289031477063357</v>
      </c>
      <c r="I65" s="40">
        <f t="shared" si="23"/>
        <v>22.101181727183022</v>
      </c>
      <c r="J65" s="40">
        <f t="shared" si="23"/>
        <v>22.457724571193413</v>
      </c>
      <c r="K65" s="40">
        <f t="shared" si="23"/>
        <v>23.34071468281223</v>
      </c>
      <c r="L65" s="40">
        <f t="shared" si="23"/>
        <v>22.732019463639016</v>
      </c>
    </row>
    <row r="66" spans="1:12" x14ac:dyDescent="0.2">
      <c r="A66" t="str">
        <f>A23</f>
        <v>Accommodation and food</v>
      </c>
      <c r="B66" s="40">
        <f t="shared" si="22"/>
        <v>1.7741669028981555</v>
      </c>
      <c r="C66" s="44">
        <f t="shared" si="22"/>
        <v>-2.0602814906615863</v>
      </c>
      <c r="D66" s="40">
        <f t="shared" si="22"/>
        <v>1.0912269654647311</v>
      </c>
      <c r="E66" s="40">
        <f t="shared" si="22"/>
        <v>1.5447833079673234</v>
      </c>
      <c r="F66" s="44">
        <f t="shared" si="18"/>
        <v>1.3933722070526677</v>
      </c>
      <c r="H66" s="40">
        <f t="shared" si="23"/>
        <v>22.863959481796918</v>
      </c>
      <c r="I66" s="40">
        <f t="shared" si="23"/>
        <v>21.186228107806532</v>
      </c>
      <c r="J66" s="40">
        <f t="shared" si="23"/>
        <v>21.428588720903509</v>
      </c>
      <c r="K66" s="40">
        <f t="shared" si="23"/>
        <v>21.828705974688514</v>
      </c>
      <c r="L66" s="40">
        <f t="shared" si="23"/>
        <v>24.203346146155063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2.8593365584546726</v>
      </c>
      <c r="C68" s="44">
        <f t="shared" si="24"/>
        <v>-4.1293300321643134</v>
      </c>
      <c r="D68" s="44">
        <f t="shared" si="24"/>
        <v>0.6160093421197832</v>
      </c>
      <c r="E68" s="44">
        <f t="shared" si="24"/>
        <v>0.54675734406555154</v>
      </c>
      <c r="F68" s="44">
        <f t="shared" si="18"/>
        <v>0.56983604571034796</v>
      </c>
      <c r="H68" s="44">
        <f>(B25/B$40)*100</f>
        <v>32.513585570885361</v>
      </c>
      <c r="I68" s="44">
        <f>(C25/C$40)*100</f>
        <v>32.806175916708895</v>
      </c>
      <c r="J68" s="44">
        <f>(D25/D$40)*100</f>
        <v>32.197869787482929</v>
      </c>
      <c r="K68" s="44">
        <f>(E25/E$40)*100</f>
        <v>32.23862243439369</v>
      </c>
      <c r="L68" s="44">
        <f>(F25/F$40)*100</f>
        <v>32.619498180808506</v>
      </c>
    </row>
    <row r="69" spans="1:12" x14ac:dyDescent="0.2">
      <c r="A69" t="str">
        <f>A26</f>
        <v>Media</v>
      </c>
      <c r="B69" s="40">
        <f t="shared" si="24"/>
        <v>11.40497912603351</v>
      </c>
      <c r="C69" s="44">
        <f t="shared" si="24"/>
        <v>-17.569939659901191</v>
      </c>
      <c r="D69" s="40">
        <f t="shared" si="24"/>
        <v>-0.16156467521166729</v>
      </c>
      <c r="E69" s="40">
        <f t="shared" si="24"/>
        <v>0.26516185309912732</v>
      </c>
      <c r="F69" s="44">
        <f t="shared" si="18"/>
        <v>0.1227174052229385</v>
      </c>
      <c r="H69" s="40">
        <f t="shared" ref="H69:L71" si="25">(B26/B$25)*100</f>
        <v>2.651566070708431</v>
      </c>
      <c r="I69" s="40">
        <f t="shared" si="25"/>
        <v>3.6487657644494553</v>
      </c>
      <c r="J69" s="40">
        <f t="shared" si="25"/>
        <v>3.1372262468945111</v>
      </c>
      <c r="K69" s="40">
        <f t="shared" si="25"/>
        <v>3.0178609751258261</v>
      </c>
      <c r="L69" s="40">
        <f t="shared" si="25"/>
        <v>2.9343987607504523</v>
      </c>
    </row>
    <row r="70" spans="1:12" x14ac:dyDescent="0.2">
      <c r="A70" t="str">
        <f>A27</f>
        <v>Information technology</v>
      </c>
      <c r="B70" s="40">
        <f t="shared" si="24"/>
        <v>0.38431669229170851</v>
      </c>
      <c r="C70" s="44">
        <f t="shared" si="24"/>
        <v>-7.7176158535031236</v>
      </c>
      <c r="D70" s="40">
        <f t="shared" si="24"/>
        <v>1.4414129223070171</v>
      </c>
      <c r="E70" s="40">
        <f t="shared" si="24"/>
        <v>0.77801338669205578</v>
      </c>
      <c r="F70" s="44">
        <f t="shared" si="18"/>
        <v>0.99866310827110283</v>
      </c>
      <c r="H70" s="40">
        <f t="shared" si="25"/>
        <v>8.6508043195770004</v>
      </c>
      <c r="I70" s="40">
        <f t="shared" si="25"/>
        <v>7.8477485934338178</v>
      </c>
      <c r="J70" s="40">
        <f t="shared" si="25"/>
        <v>7.5540199169084774</v>
      </c>
      <c r="K70" s="40">
        <f t="shared" si="25"/>
        <v>7.8689925211468985</v>
      </c>
      <c r="L70" s="40">
        <f t="shared" si="25"/>
        <v>8.0518629003500557</v>
      </c>
    </row>
    <row r="71" spans="1:12" x14ac:dyDescent="0.2">
      <c r="A71" t="str">
        <f>A28</f>
        <v>Finance and insurance</v>
      </c>
      <c r="B71" s="40">
        <f t="shared" si="24"/>
        <v>0.97710330688494107</v>
      </c>
      <c r="C71" s="44">
        <f t="shared" si="24"/>
        <v>-4.7128915368026441</v>
      </c>
      <c r="D71" s="40">
        <f t="shared" si="24"/>
        <v>9.0357524878004192E-2</v>
      </c>
      <c r="E71" s="40">
        <f t="shared" si="24"/>
        <v>-0.26987735735470864</v>
      </c>
      <c r="F71" s="44">
        <f t="shared" si="18"/>
        <v>-0.149943351996773</v>
      </c>
      <c r="H71" s="40">
        <f t="shared" si="25"/>
        <v>9.6937312362772836</v>
      </c>
      <c r="I71" s="40">
        <f t="shared" si="25"/>
        <v>9.0034245958436294</v>
      </c>
      <c r="J71" s="40">
        <f t="shared" si="25"/>
        <v>8.9486210568070206</v>
      </c>
      <c r="K71" s="40">
        <f t="shared" si="25"/>
        <v>8.7172977328587731</v>
      </c>
      <c r="L71" s="40">
        <f t="shared" si="25"/>
        <v>8.0346084976016279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-1.8645369682292912</v>
      </c>
      <c r="C72" s="44">
        <f t="shared" si="27"/>
        <v>-1.071647274954235</v>
      </c>
      <c r="D72" s="40">
        <f t="shared" si="27"/>
        <v>0.62657715790350732</v>
      </c>
      <c r="E72" s="40">
        <f t="shared" si="27"/>
        <v>1.6617301051196076</v>
      </c>
      <c r="F72" s="44">
        <f t="shared" si="18"/>
        <v>1.3155013118309355</v>
      </c>
      <c r="H72" s="40">
        <f t="shared" ref="H72:L72" si="28">(B29/B$25)*100</f>
        <v>6.3115562127526115</v>
      </c>
      <c r="I72" s="40">
        <f t="shared" si="28"/>
        <v>5.2295640095192208</v>
      </c>
      <c r="J72" s="40">
        <f t="shared" si="28"/>
        <v>5.3963548299546904</v>
      </c>
      <c r="K72" s="40">
        <f t="shared" si="28"/>
        <v>5.3991893522511427</v>
      </c>
      <c r="L72" s="40">
        <f t="shared" si="28"/>
        <v>6.0286883203030666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2.3239318598010428</v>
      </c>
      <c r="C73" s="44">
        <f t="shared" si="29"/>
        <v>6.7144933318131983</v>
      </c>
      <c r="D73" s="40">
        <f t="shared" si="29"/>
        <v>1.0456429133399503</v>
      </c>
      <c r="E73" s="40">
        <f t="shared" si="29"/>
        <v>0.56233389115487586</v>
      </c>
      <c r="F73" s="44">
        <f t="shared" si="18"/>
        <v>0.7231794950006476</v>
      </c>
      <c r="H73" s="40">
        <f t="shared" ref="H73:L73" si="30">(B30/B$25)*100</f>
        <v>28.687547609445701</v>
      </c>
      <c r="I73" s="40">
        <f t="shared" si="30"/>
        <v>28.094895931115886</v>
      </c>
      <c r="J73" s="40">
        <f t="shared" si="30"/>
        <v>31.272677926470283</v>
      </c>
      <c r="K73" s="40">
        <f t="shared" si="30"/>
        <v>31.946080991889552</v>
      </c>
      <c r="L73" s="40">
        <f t="shared" si="30"/>
        <v>31.995605878766682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4.2922536195939109</v>
      </c>
      <c r="C74" s="44">
        <f t="shared" si="31"/>
        <v>-11.187243638212486</v>
      </c>
      <c r="D74" s="40">
        <f t="shared" si="31"/>
        <v>0.9683459023743346</v>
      </c>
      <c r="E74" s="40">
        <f t="shared" si="31"/>
        <v>0.6369441007943788</v>
      </c>
      <c r="F74" s="44">
        <f t="shared" si="18"/>
        <v>0.7472903315125734</v>
      </c>
      <c r="H74" s="40">
        <f>(B31/B$25)*100</f>
        <v>28.301743065824276</v>
      </c>
      <c r="I74" s="40">
        <f t="shared" ref="I74:L74" si="32">(C31/C$25)*100</f>
        <v>29.912073351600448</v>
      </c>
      <c r="J74" s="40">
        <f t="shared" si="32"/>
        <v>27.709973068331323</v>
      </c>
      <c r="K74" s="40">
        <f t="shared" si="32"/>
        <v>28.198556059004719</v>
      </c>
      <c r="L74" s="40">
        <f t="shared" si="32"/>
        <v>28.45251013216879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7.2366411271545195</v>
      </c>
      <c r="C75" s="44">
        <f t="shared" si="33"/>
        <v>-4.732980222557015</v>
      </c>
      <c r="D75" s="40">
        <f t="shared" si="33"/>
        <v>-1.1519699424186736</v>
      </c>
      <c r="E75" s="40">
        <f t="shared" si="33"/>
        <v>0.60048805301176067</v>
      </c>
      <c r="F75" s="44">
        <f t="shared" si="18"/>
        <v>1.2910200013593887E-2</v>
      </c>
      <c r="H75" s="40">
        <f t="shared" ref="H75:L75" si="34">(B32/B$25)*100</f>
        <v>6.9729354303893931</v>
      </c>
      <c r="I75" s="40">
        <f t="shared" si="34"/>
        <v>8.2378442859687517</v>
      </c>
      <c r="J75" s="40">
        <f t="shared" si="34"/>
        <v>8.1859746550032124</v>
      </c>
      <c r="K75" s="40">
        <f t="shared" si="34"/>
        <v>7.4916080546478563</v>
      </c>
      <c r="L75" s="40">
        <f t="shared" si="34"/>
        <v>7.531738515277822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0.71849353571185048</v>
      </c>
      <c r="C76" s="44">
        <f t="shared" si="35"/>
        <v>-6.8831363160255403</v>
      </c>
      <c r="D76" s="40">
        <f t="shared" si="35"/>
        <v>-0.53217547650855623</v>
      </c>
      <c r="E76" s="40">
        <f t="shared" si="35"/>
        <v>1.100206839987905E-3</v>
      </c>
      <c r="F76" s="44">
        <f t="shared" si="18"/>
        <v>-0.17697527131975699</v>
      </c>
      <c r="H76" s="40">
        <f t="shared" ref="H76:L76" si="36">(B33/B$25)*100</f>
        <v>8.7301160550253236</v>
      </c>
      <c r="I76" s="40">
        <f t="shared" si="36"/>
        <v>8.0256834680687916</v>
      </c>
      <c r="J76" s="40">
        <f t="shared" si="36"/>
        <v>7.7951522996304794</v>
      </c>
      <c r="K76" s="40">
        <f t="shared" si="36"/>
        <v>7.3604143130752382</v>
      </c>
      <c r="L76" s="40">
        <f t="shared" si="36"/>
        <v>6.9705869947814998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1.4014179621000489</v>
      </c>
      <c r="C78" s="44">
        <f t="shared" ref="C78:C83" si="38">IF(AND(D$5-C$5 &lt;&gt; 0,C35&lt;&gt;0,D35&lt;&gt;0),(EXP(LN(D35/C35)/(D$5-C$5))-1)*100,0)</f>
        <v>2.6361068903561602</v>
      </c>
      <c r="D78" s="44">
        <f t="shared" si="37"/>
        <v>1.0151723581555361</v>
      </c>
      <c r="E78" s="44">
        <f t="shared" si="37"/>
        <v>0.59308658419292559</v>
      </c>
      <c r="F78" s="44">
        <f t="shared" si="18"/>
        <v>0.73358551517055393</v>
      </c>
      <c r="H78" s="44">
        <f>(B35/B$40)*100</f>
        <v>25.347907166479693</v>
      </c>
      <c r="I78" s="44">
        <f>(C35/C$40)*100</f>
        <v>24.156504358651752</v>
      </c>
      <c r="J78" s="44">
        <f>(D35/D$40)*100</f>
        <v>25.381660275132855</v>
      </c>
      <c r="K78" s="44">
        <f>(E35/E$40)*100</f>
        <v>25.921908185790159</v>
      </c>
      <c r="L78" s="44">
        <f>(F35/F$40)*100</f>
        <v>26.349259753530497</v>
      </c>
    </row>
    <row r="79" spans="1:12" x14ac:dyDescent="0.2">
      <c r="A79" t="str">
        <f>A36</f>
        <v>Public admin. and defence</v>
      </c>
      <c r="B79" s="40">
        <f t="shared" si="37"/>
        <v>0.37844397002373409</v>
      </c>
      <c r="C79" s="44">
        <f t="shared" si="38"/>
        <v>3.988690657266214</v>
      </c>
      <c r="D79" s="40">
        <f t="shared" si="37"/>
        <v>-0.12282336767988067</v>
      </c>
      <c r="E79" s="40">
        <f t="shared" si="37"/>
        <v>0.20602318195201974</v>
      </c>
      <c r="F79" s="44">
        <f t="shared" si="18"/>
        <v>9.6287537739780937E-2</v>
      </c>
      <c r="H79" s="40">
        <f>(B36/B$35)*100</f>
        <v>15.818846972879932</v>
      </c>
      <c r="I79" s="40">
        <f t="shared" ref="I79:L81" si="39">(C36/C$35)*100</f>
        <v>15.190097066794275</v>
      </c>
      <c r="J79" s="40">
        <f t="shared" si="39"/>
        <v>15.390278848165645</v>
      </c>
      <c r="K79" s="40">
        <f t="shared" si="39"/>
        <v>14.54268937524553</v>
      </c>
      <c r="L79" s="40">
        <f t="shared" si="39"/>
        <v>13.992704246679063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2.0205307288670538</v>
      </c>
      <c r="C80" s="44">
        <f t="shared" si="38"/>
        <v>1.6578054343595161</v>
      </c>
      <c r="D80" s="40">
        <f t="shared" si="40"/>
        <v>0.89023470022309148</v>
      </c>
      <c r="E80" s="40">
        <f t="shared" si="40"/>
        <v>0.50993494673554629</v>
      </c>
      <c r="F80" s="44">
        <f t="shared" si="18"/>
        <v>0.63654198409452967</v>
      </c>
      <c r="H80" s="40">
        <f>(B37/B$35)*100</f>
        <v>33.380080523951754</v>
      </c>
      <c r="I80" s="40">
        <f t="shared" si="39"/>
        <v>34.20279376228283</v>
      </c>
      <c r="J80" s="40">
        <f t="shared" si="39"/>
        <v>33.876781368101319</v>
      </c>
      <c r="K80" s="40">
        <f t="shared" si="39"/>
        <v>33.667801424154248</v>
      </c>
      <c r="L80" s="40">
        <f t="shared" si="39"/>
        <v>33.390531659629566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1.3044890026174594</v>
      </c>
      <c r="C81" s="44">
        <f t="shared" si="38"/>
        <v>2.8913035304733103</v>
      </c>
      <c r="D81" s="40">
        <f t="shared" si="40"/>
        <v>1.4324609621498618</v>
      </c>
      <c r="E81" s="40">
        <f t="shared" si="40"/>
        <v>0.75262457980158626</v>
      </c>
      <c r="F81" s="44">
        <f t="shared" si="18"/>
        <v>0.97872891489023672</v>
      </c>
      <c r="H81" s="40">
        <f>(B38/B$35)*100</f>
        <v>50.801072503168299</v>
      </c>
      <c r="I81" s="40">
        <f t="shared" si="39"/>
        <v>50.607109170922904</v>
      </c>
      <c r="J81" s="40">
        <f t="shared" si="39"/>
        <v>50.732939783733045</v>
      </c>
      <c r="K81" s="40">
        <f t="shared" si="39"/>
        <v>51.789509200600214</v>
      </c>
      <c r="L81" s="40">
        <f t="shared" si="39"/>
        <v>52.616764093691359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2.6292211088015716</v>
      </c>
      <c r="C83" s="206">
        <f t="shared" si="38"/>
        <v>-2.3180699538001948</v>
      </c>
      <c r="D83" s="43">
        <f>IF(AND(E$5-D$5 &lt;&gt; 0,D40&lt;&gt;0,E40&lt;&gt;0),(EXP(LN(E40/D40)/(E$5-D$5))-1)*100,0)</f>
        <v>0.59055885281917853</v>
      </c>
      <c r="E83" s="43">
        <f>IF(AND(F$5-E$5 &lt;&gt; 0,E40&lt;&gt;0,F40&lt;&gt;0),(EXP(LN(F40/E40)/(F$5-E$5))-1)*100,0)</f>
        <v>0.42873424875549127</v>
      </c>
      <c r="F83" s="206">
        <f t="shared" si="18"/>
        <v>0.48264683667567088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3.3746451387622889</v>
      </c>
      <c r="C89" s="44">
        <f>IF(AND(F$5-D$5 &lt;&gt; 0,D7&lt;&gt;0,F7&lt;&gt;0),(EXP(LN(F7/D7)/(F$5-D$5))-1)*100,0)</f>
        <v>-0.22124878575303653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2.2289143386098109</v>
      </c>
      <c r="C90" s="44">
        <f t="shared" ref="C90:C122" si="43">IF(AND(F$5-D$5 &lt;&gt; 0,D8&lt;&gt;0,F8&lt;&gt;0),(EXP(LN(F8/D8)/(F$5-D$5))-1)*100,0)</f>
        <v>0.46463799403173578</v>
      </c>
    </row>
    <row r="91" spans="1:12" x14ac:dyDescent="0.2">
      <c r="A91" s="30" t="str">
        <f t="shared" si="41"/>
        <v>Mining and quarrying</v>
      </c>
      <c r="B91" s="44">
        <f t="shared" si="42"/>
        <v>21.076404012612304</v>
      </c>
      <c r="C91" s="44">
        <f t="shared" si="43"/>
        <v>-3.4206773141320257</v>
      </c>
    </row>
    <row r="92" spans="1:12" x14ac:dyDescent="0.2">
      <c r="A92" s="30" t="str">
        <f t="shared" si="41"/>
        <v>Electricity and gas</v>
      </c>
      <c r="B92" s="44">
        <f t="shared" si="42"/>
        <v>9.4531633899286085</v>
      </c>
      <c r="C92" s="44">
        <f t="shared" si="43"/>
        <v>-0.97633239451641041</v>
      </c>
    </row>
    <row r="93" spans="1:12" x14ac:dyDescent="0.2">
      <c r="A93" s="30" t="str">
        <f t="shared" si="41"/>
        <v>Water and sewerage</v>
      </c>
      <c r="B93" s="44">
        <f t="shared" si="42"/>
        <v>-3.3029346487823852</v>
      </c>
      <c r="C93" s="44">
        <f t="shared" si="43"/>
        <v>0.38161908198750538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-1.1238539146474436</v>
      </c>
      <c r="C95" s="44">
        <f t="shared" si="43"/>
        <v>-0.73403395584983322</v>
      </c>
    </row>
    <row r="96" spans="1:12" x14ac:dyDescent="0.2">
      <c r="A96" s="30" t="str">
        <f t="shared" si="41"/>
        <v>Food drink and tobacco</v>
      </c>
      <c r="B96" s="44">
        <f t="shared" si="42"/>
        <v>-0.54192827212536931</v>
      </c>
      <c r="C96" s="44">
        <f t="shared" si="43"/>
        <v>-0.62088756412572721</v>
      </c>
    </row>
    <row r="97" spans="1:3" x14ac:dyDescent="0.2">
      <c r="A97" s="30" t="str">
        <f t="shared" si="41"/>
        <v>Engineering</v>
      </c>
      <c r="B97" s="44">
        <f t="shared" si="42"/>
        <v>-4.0993004545731289</v>
      </c>
      <c r="C97" s="44">
        <f t="shared" si="43"/>
        <v>0.36698104055388203</v>
      </c>
    </row>
    <row r="98" spans="1:3" x14ac:dyDescent="0.2">
      <c r="A98" s="30" t="str">
        <f t="shared" si="41"/>
        <v>Rest of manufacturing</v>
      </c>
      <c r="B98" s="44">
        <f t="shared" si="42"/>
        <v>-0.64848953717345781</v>
      </c>
      <c r="C98" s="44">
        <f t="shared" si="43"/>
        <v>-1.0073469393359846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2.4741721336328126</v>
      </c>
      <c r="C100" s="44">
        <f t="shared" si="43"/>
        <v>-1.3113198522529679E-2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2.3136055590599724</v>
      </c>
      <c r="C102" s="44">
        <f t="shared" si="43"/>
        <v>0.57362671099381313</v>
      </c>
    </row>
    <row r="103" spans="1:3" x14ac:dyDescent="0.2">
      <c r="A103" s="30" t="str">
        <f t="shared" si="41"/>
        <v>Wholesale and retail trade</v>
      </c>
      <c r="B103" s="44">
        <f t="shared" si="42"/>
        <v>1.6929786895152343</v>
      </c>
      <c r="C103" s="44">
        <f t="shared" si="43"/>
        <v>0.19972649076778204</v>
      </c>
    </row>
    <row r="104" spans="1:3" x14ac:dyDescent="0.2">
      <c r="A104" s="30" t="str">
        <f t="shared" si="41"/>
        <v>Transport and storage</v>
      </c>
      <c r="B104" s="44">
        <f t="shared" si="42"/>
        <v>5.4737665962890425</v>
      </c>
      <c r="C104" s="44">
        <f t="shared" si="43"/>
        <v>0.65505621228680866</v>
      </c>
    </row>
    <row r="105" spans="1:3" x14ac:dyDescent="0.2">
      <c r="A105" s="30" t="str">
        <f t="shared" si="41"/>
        <v>Accommodation and food</v>
      </c>
      <c r="B105" s="44">
        <f t="shared" si="42"/>
        <v>0.9954515203849601</v>
      </c>
      <c r="C105" s="44">
        <f t="shared" si="43"/>
        <v>1.3933722070526677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1.4219899821754423</v>
      </c>
      <c r="C107" s="44">
        <f t="shared" si="43"/>
        <v>0.56983604571034796</v>
      </c>
    </row>
    <row r="108" spans="1:3" x14ac:dyDescent="0.2">
      <c r="A108" s="30" t="str">
        <f t="shared" si="41"/>
        <v>Media</v>
      </c>
      <c r="B108" s="44">
        <f t="shared" si="42"/>
        <v>4.8916228737925227</v>
      </c>
      <c r="C108" s="44">
        <f t="shared" si="43"/>
        <v>0.1227174052229385</v>
      </c>
    </row>
    <row r="109" spans="1:3" x14ac:dyDescent="0.2">
      <c r="A109" s="30" t="str">
        <f t="shared" si="41"/>
        <v>Information technology</v>
      </c>
      <c r="B109" s="44">
        <f t="shared" si="42"/>
        <v>-1.2910675611518374</v>
      </c>
      <c r="C109" s="44">
        <f t="shared" si="43"/>
        <v>0.99866310827110283</v>
      </c>
    </row>
    <row r="110" spans="1:3" x14ac:dyDescent="0.2">
      <c r="A110" s="30" t="str">
        <f t="shared" si="41"/>
        <v>Finance and insurance</v>
      </c>
      <c r="B110" s="44">
        <f t="shared" si="42"/>
        <v>-0.18744883088185338</v>
      </c>
      <c r="C110" s="44">
        <f t="shared" si="43"/>
        <v>-0.149943351996773</v>
      </c>
    </row>
    <row r="111" spans="1:3" x14ac:dyDescent="0.2">
      <c r="A111" s="30" t="str">
        <f t="shared" si="41"/>
        <v>Real estate</v>
      </c>
      <c r="B111" s="44">
        <f t="shared" si="42"/>
        <v>-1.7064690540145477</v>
      </c>
      <c r="C111" s="44">
        <f t="shared" si="43"/>
        <v>1.3155013118309355</v>
      </c>
    </row>
    <row r="112" spans="1:3" x14ac:dyDescent="0.2">
      <c r="A112" s="30" t="str">
        <f t="shared" si="41"/>
        <v>Professional services</v>
      </c>
      <c r="B112" s="44">
        <f t="shared" si="42"/>
        <v>3.1873495054114409</v>
      </c>
      <c r="C112" s="44">
        <f t="shared" si="43"/>
        <v>0.7231794950006476</v>
      </c>
    </row>
    <row r="113" spans="1:3" x14ac:dyDescent="0.2">
      <c r="A113" s="30" t="str">
        <f t="shared" si="41"/>
        <v>Support services</v>
      </c>
      <c r="B113" s="44">
        <f t="shared" si="42"/>
        <v>0.99426466468948149</v>
      </c>
      <c r="C113" s="44">
        <f t="shared" si="43"/>
        <v>0.7472903315125734</v>
      </c>
    </row>
    <row r="114" spans="1:3" x14ac:dyDescent="0.2">
      <c r="A114" s="30" t="str">
        <f t="shared" si="41"/>
        <v>Arts and entertainment</v>
      </c>
      <c r="B114" s="44">
        <f t="shared" si="42"/>
        <v>4.7280646415665206</v>
      </c>
      <c r="C114" s="44">
        <f t="shared" si="43"/>
        <v>1.2910200013593887E-2</v>
      </c>
    </row>
    <row r="115" spans="1:3" x14ac:dyDescent="0.2">
      <c r="A115" s="30" t="str">
        <f t="shared" si="41"/>
        <v>Other services</v>
      </c>
      <c r="B115" s="44">
        <f t="shared" si="42"/>
        <v>-0.8499254609280027</v>
      </c>
      <c r="C115" s="44">
        <f t="shared" si="43"/>
        <v>-0.17697527131975699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1.6471617498460933</v>
      </c>
      <c r="C117" s="44">
        <f t="shared" si="43"/>
        <v>0.73358551517055393</v>
      </c>
    </row>
    <row r="118" spans="1:3" x14ac:dyDescent="0.2">
      <c r="A118" s="30" t="str">
        <f t="shared" si="41"/>
        <v>Public admin. and defence</v>
      </c>
      <c r="B118" s="44">
        <f t="shared" si="42"/>
        <v>1.0903241873972513</v>
      </c>
      <c r="C118" s="44">
        <f t="shared" si="43"/>
        <v>9.6287537739780937E-2</v>
      </c>
    </row>
    <row r="119" spans="1:3" x14ac:dyDescent="0.2">
      <c r="A119" s="30" t="str">
        <f t="shared" si="41"/>
        <v>Education</v>
      </c>
      <c r="B119" s="44">
        <f t="shared" si="42"/>
        <v>1.9478822782191596</v>
      </c>
      <c r="C119" s="44">
        <f t="shared" si="43"/>
        <v>0.63654198409452967</v>
      </c>
    </row>
    <row r="120" spans="1:3" x14ac:dyDescent="0.2">
      <c r="A120" s="30" t="str">
        <f t="shared" si="41"/>
        <v>Health and social work</v>
      </c>
      <c r="B120" s="44">
        <f t="shared" si="42"/>
        <v>1.6198819484429361</v>
      </c>
      <c r="C120" s="44">
        <f t="shared" si="43"/>
        <v>0.97872891489023672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1.6201128167602441</v>
      </c>
      <c r="C122" s="206">
        <f t="shared" si="43"/>
        <v>0.48264683667567088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Manchester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541.55031489227872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128.3699281467064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104.64117790399182</v>
      </c>
      <c r="G9" s="299" t="str">
        <f>CONCATENATE("(",ROUND((F9/$H11)*100,1),")")</f>
        <v>(7)</v>
      </c>
      <c r="H9" s="249">
        <f>SUM(H30,H51,H72,H93,H114,H135,H156,H177,H198,H219,H240,H261,H282,H303,H324,H345,H366,H387,H408,H429,H450,H471)</f>
        <v>774.56142094297684</v>
      </c>
      <c r="I9" s="299" t="str">
        <f>CONCATENATE("(",ROUND((H9/$H11)*100,1),")")</f>
        <v>(52.1)</v>
      </c>
      <c r="K9" s="249">
        <f>B14-B9</f>
        <v>10.363724977145125</v>
      </c>
      <c r="L9" s="249">
        <f>D14-D9</f>
        <v>5.027252590677648</v>
      </c>
      <c r="M9" s="249">
        <f>F14-F9</f>
        <v>2.4991377981069292</v>
      </c>
      <c r="N9" s="249">
        <f>SUM(K9:M9)</f>
        <v>17.890115365929702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349.78448300942819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304.45585441307497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58.843241634519316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713.08357905702258</v>
      </c>
      <c r="I10" s="299" t="str">
        <f>CONCATENATE("(",ROUND((H10/$H11)*100,1),")")</f>
        <v>(47.9)</v>
      </c>
      <c r="K10" s="249">
        <f t="shared" ref="K10:K11" si="4">B15-B10</f>
        <v>18.489010768104094</v>
      </c>
      <c r="L10" s="249">
        <f t="shared" ref="L10:L11" si="5">D15-D10</f>
        <v>5.5389010007560842</v>
      </c>
      <c r="M10" s="249">
        <f t="shared" ref="M10:M11" si="6">F15-F10</f>
        <v>2.5309728652111403</v>
      </c>
      <c r="N10" s="249">
        <f t="shared" ref="N10:N11" si="7">SUM(K10:M10)</f>
        <v>26.558884634071319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891.33479790170702</v>
      </c>
      <c r="C11" s="299" t="str">
        <f>CONCATENATE("(",ROUND((B11/$H11)*100,1),")")</f>
        <v>(59.9)</v>
      </c>
      <c r="D11" s="249">
        <f t="shared" ref="D11" si="8">SUM(D32,D53,D74,D95,D116,D137,D158,D179,D200,D221,D242,D263,D284,D305,D326,D347,D368,D389,D410,D431,D452,D473)</f>
        <v>432.82578255978154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163.48441953851113</v>
      </c>
      <c r="G11" s="299" t="str">
        <f>CONCATENATE("(",ROUND((F11/$H11)*100,1),")")</f>
        <v>(11)</v>
      </c>
      <c r="H11" s="249">
        <f t="shared" ref="H11" si="10">SUM(H32,H53,H74,H95,H116,H137,H158,H179,H200,H221,H242,H263,H284,H305,H326,H347,H368,H389,H410,H431,H452,H473)</f>
        <v>1487.6449999999993</v>
      </c>
      <c r="I11" s="299" t="str">
        <f>CONCATENATE("(",ROUND((H11/$H11)*100,1),")")</f>
        <v>(100)</v>
      </c>
      <c r="K11" s="249">
        <f t="shared" si="4"/>
        <v>28.852735745248765</v>
      </c>
      <c r="L11" s="249">
        <f t="shared" si="5"/>
        <v>10.566153591433647</v>
      </c>
      <c r="M11" s="249">
        <f t="shared" si="6"/>
        <v>5.0301106633181121</v>
      </c>
      <c r="N11" s="249">
        <f t="shared" si="7"/>
        <v>44.449000000000524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551.91403986942385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133.39718073738405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107.14031570209875</v>
      </c>
      <c r="G14" s="299" t="str">
        <f>CONCATENATE("(",ROUND((F14/$H16)*100,1),")")</f>
        <v>(7)</v>
      </c>
      <c r="H14" s="249">
        <f t="shared" ref="H14" si="13">SUM(H35,H56,H77,H98,H119,H140,H161,H182,H203,H224,H245,H266,H287,H308,H329,H350,H371,H392,H413,H434,H455,H476)</f>
        <v>792.45153630890673</v>
      </c>
      <c r="I14" s="299" t="str">
        <f>CONCATENATE("(",ROUND((H14/$H16)*100,1),")")</f>
        <v>(51.7)</v>
      </c>
      <c r="K14" s="249">
        <f>B19-B14</f>
        <v>11.011472264676286</v>
      </c>
      <c r="L14" s="249">
        <f>D19-D14</f>
        <v>10.124657851552627</v>
      </c>
      <c r="M14" s="249">
        <f>F19-F14</f>
        <v>5.1507561871045908</v>
      </c>
      <c r="N14" s="249">
        <f>SUM(K14:M14)</f>
        <v>26.286886303333503</v>
      </c>
    </row>
    <row r="15" spans="1:17" x14ac:dyDescent="0.2">
      <c r="A15" s="282" t="s">
        <v>365</v>
      </c>
      <c r="B15" s="249">
        <f t="shared" si="0"/>
        <v>368.27349377753228</v>
      </c>
      <c r="C15" s="299" t="str">
        <f>CONCATENATE("(",ROUND((B15/$H16)*100,1),")")</f>
        <v>(24)</v>
      </c>
      <c r="D15" s="249">
        <f t="shared" ref="D15" si="14">SUM(D36,D57,D78,D99,D120,D141,D162,D183,D204,D225,D246,D267,D288,D309,D330,D351,D372,D393,D414,D435,D456,D477)</f>
        <v>309.99475541383106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61.374214499730456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739.64246369109401</v>
      </c>
      <c r="I15" s="299" t="str">
        <f>CONCATENATE("(",ROUND((H15/$H16)*100,1),")")</f>
        <v>(48.3)</v>
      </c>
      <c r="K15" s="249">
        <f t="shared" ref="K15:K16" si="17">B20-B15</f>
        <v>29.94827916895764</v>
      </c>
      <c r="L15" s="249">
        <f t="shared" ref="L15:L16" si="18">D20-D15</f>
        <v>5.8272521875940129</v>
      </c>
      <c r="M15" s="249">
        <f t="shared" ref="M15:M16" si="19">F20-F15</f>
        <v>4.9055823401138099</v>
      </c>
      <c r="N15" s="249">
        <f t="shared" ref="N15:N16" si="20">SUM(K15:M15)</f>
        <v>40.681113696665463</v>
      </c>
    </row>
    <row r="16" spans="1:17" x14ac:dyDescent="0.2">
      <c r="A16" s="282" t="s">
        <v>363</v>
      </c>
      <c r="B16" s="249">
        <f t="shared" si="0"/>
        <v>920.18753364695579</v>
      </c>
      <c r="C16" s="299" t="str">
        <f>CONCATENATE("(",ROUND((B16/$H16)*100,1),")")</f>
        <v>(60.1)</v>
      </c>
      <c r="D16" s="249">
        <f t="shared" ref="D16" si="21">SUM(D37,D58,D79,D100,D121,D142,D163,D184,D205,D226,D247,D268,D289,D310,D331,D352,D373,D394,D415,D436,D457,D478)</f>
        <v>443.39193615121519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168.51453020182925</v>
      </c>
      <c r="G16" s="299" t="str">
        <f>CONCATENATE("(",ROUND((F16/$H16)*100,1),")")</f>
        <v>(11)</v>
      </c>
      <c r="H16" s="249">
        <f t="shared" ref="H16" si="23">SUM(H37,H58,H79,H100,H121,H142,H163,H184,H205,H226,H247,H268,H289,H310,H331,H352,H373,H394,H415,H436,H457,H478)</f>
        <v>1532.0940000000003</v>
      </c>
      <c r="I16" s="299" t="str">
        <f>CONCATENATE("(",ROUND((H16/$H16)*100,1),")")</f>
        <v>(100)</v>
      </c>
      <c r="K16" s="249">
        <f t="shared" si="17"/>
        <v>40.959751433634551</v>
      </c>
      <c r="L16" s="249">
        <f t="shared" si="18"/>
        <v>15.951910039146526</v>
      </c>
      <c r="M16" s="249">
        <f t="shared" si="19"/>
        <v>10.056338527218344</v>
      </c>
      <c r="N16" s="249">
        <f t="shared" si="20"/>
        <v>66.967999999999421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562.92551213410013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143.52183858893667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112.29107188920334</v>
      </c>
      <c r="G19" s="299" t="str">
        <f>CONCATENATE("(",ROUND((F19/$H21)*100,1),")")</f>
        <v>(7)</v>
      </c>
      <c r="H19" s="249">
        <f t="shared" ref="H19" si="26">SUM(H40,H61,H82,H103,H124,H145,H166,H187,H208,H229,H250,H271,H292,H313,H334,H355,H376,H397,H418,H439,H460,H481)</f>
        <v>818.73842261224058</v>
      </c>
      <c r="I19" s="299" t="str">
        <f>CONCATENATE("(",ROUND((H19/$H21)*100,1),")")</f>
        <v>(51.2)</v>
      </c>
      <c r="K19" s="249">
        <f>B19-B9</f>
        <v>21.375197241821411</v>
      </c>
      <c r="L19" s="249">
        <f>D19-D9</f>
        <v>15.151910442230275</v>
      </c>
      <c r="M19" s="249">
        <f>F19-F9</f>
        <v>7.64989398521152</v>
      </c>
      <c r="N19" s="249">
        <f>SUM(K19:M19)</f>
        <v>44.177001669263205</v>
      </c>
    </row>
    <row r="20" spans="1:14" x14ac:dyDescent="0.2">
      <c r="A20" s="282" t="s">
        <v>365</v>
      </c>
      <c r="B20" s="249">
        <f t="shared" si="0"/>
        <v>398.22177294648992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315.82200760142507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66.279796839844266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780.32357738775931</v>
      </c>
      <c r="I20" s="299" t="str">
        <f>CONCATENATE("(",ROUND((H20/$H21)*100,1),")")</f>
        <v>(48.8)</v>
      </c>
      <c r="K20" s="249">
        <f t="shared" ref="K20:K21" si="30">B20-B10</f>
        <v>48.437289937061735</v>
      </c>
      <c r="L20" s="249">
        <f t="shared" ref="L20:L21" si="31">D20-D10</f>
        <v>11.366153188350097</v>
      </c>
      <c r="M20" s="249">
        <f t="shared" ref="M20:M21" si="32">F20-F10</f>
        <v>7.4365552053249502</v>
      </c>
      <c r="N20" s="249">
        <f t="shared" ref="N20:N21" si="33">SUM(K20:M20)</f>
        <v>67.239998330736782</v>
      </c>
    </row>
    <row r="21" spans="1:14" x14ac:dyDescent="0.2">
      <c r="A21" s="282" t="s">
        <v>363</v>
      </c>
      <c r="B21" s="249">
        <f t="shared" si="0"/>
        <v>961.14728508059034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459.34384619036172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178.57086872904759</v>
      </c>
      <c r="G21" s="299" t="str">
        <f>CONCATENATE("(",ROUND((F21/$H21)*100,1),")")</f>
        <v>(11.2)</v>
      </c>
      <c r="H21" s="249">
        <f t="shared" ref="H21" si="35">SUM(H42,H63,H84,H105,H126,H147,H168,H189,H210,H231,H252,H273,H294,H315,H336,H357,H378,H399,H420,H441,H462,H483)</f>
        <v>1599.0619999999997</v>
      </c>
      <c r="I21" s="299" t="str">
        <f>CONCATENATE("(",ROUND((H21/$H21)*100,1),")")</f>
        <v>(100)</v>
      </c>
      <c r="K21" s="249">
        <f t="shared" si="30"/>
        <v>69.812487178883316</v>
      </c>
      <c r="L21" s="249">
        <f t="shared" si="31"/>
        <v>26.518063630580173</v>
      </c>
      <c r="M21" s="249">
        <f t="shared" si="32"/>
        <v>15.086449190536456</v>
      </c>
      <c r="N21" s="249">
        <f t="shared" si="33"/>
        <v>111.41699999999994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2.7205320064887211</v>
      </c>
      <c r="C30" s="299" t="str">
        <f>CONCATENATE("(",ROUND((B30/$H32)*100,1),")")</f>
        <v>(37.5)</v>
      </c>
      <c r="D30" s="302">
        <f>'Ind T6'!M9</f>
        <v>1.6148682087401389E-2</v>
      </c>
      <c r="E30" s="299" t="str">
        <f>CONCATENATE("(",ROUND((D30/$H32)*100,1),")")</f>
        <v>(0.2)</v>
      </c>
      <c r="F30" s="302">
        <f>'Ind T6'!N9</f>
        <v>2.729387735317494</v>
      </c>
      <c r="G30" s="299" t="str">
        <f>CONCATENATE("(",ROUND((F30/$H32)*100,1),")")</f>
        <v>(37.6)</v>
      </c>
      <c r="H30" s="302">
        <f>SUM(B30,D30,F30)</f>
        <v>5.466068423893617</v>
      </c>
      <c r="I30" s="299" t="str">
        <f>CONCATENATE("(",ROUND((H30/$H32)*100,1),")")</f>
        <v>(75.3)</v>
      </c>
      <c r="K30" s="302">
        <f>B35-B30</f>
        <v>0.19568720580843824</v>
      </c>
      <c r="L30" s="302">
        <f>D35-D30</f>
        <v>5.9015464688507574E-4</v>
      </c>
      <c r="M30" s="302">
        <f>F35-F30</f>
        <v>1.6043033286845088E-2</v>
      </c>
      <c r="N30" s="302">
        <f>SUM(K30:M30)</f>
        <v>0.21232039374216841</v>
      </c>
    </row>
    <row r="31" spans="1:14" x14ac:dyDescent="0.2">
      <c r="A31" s="282" t="s">
        <v>365</v>
      </c>
      <c r="B31" s="302">
        <f>'Ind T6'!L8</f>
        <v>0.5975012372278794</v>
      </c>
      <c r="C31" s="299" t="str">
        <f>CONCATENATE("(",ROUND((B31/$H32)*100,1),")")</f>
        <v>(8.2)</v>
      </c>
      <c r="D31" s="302">
        <f>'Ind T6'!M8</f>
        <v>0.20941194190807721</v>
      </c>
      <c r="E31" s="299" t="str">
        <f>CONCATENATE("(",ROUND((D31/$H32)*100,1),")")</f>
        <v>(2.9)</v>
      </c>
      <c r="F31" s="302">
        <f>'Ind T6'!N8</f>
        <v>0.9900183969704226</v>
      </c>
      <c r="G31" s="299" t="str">
        <f>CONCATENATE("(",ROUND((F31/$H32)*100,1),")")</f>
        <v>(13.6)</v>
      </c>
      <c r="H31" s="302">
        <f t="shared" ref="H31" si="36">SUM(B31,D31,F31)</f>
        <v>1.7969315761063793</v>
      </c>
      <c r="I31" s="299" t="str">
        <f>CONCATENATE("(",ROUND((H31/$H32)*100,1),")")</f>
        <v>(24.7)</v>
      </c>
      <c r="K31" s="302">
        <f t="shared" ref="K31:K32" si="37">B36-B31</f>
        <v>2.2097266277589123E-2</v>
      </c>
      <c r="L31" s="302">
        <f t="shared" ref="L31:L32" si="38">D36-D31</f>
        <v>1.1312388928591266E-3</v>
      </c>
      <c r="M31" s="302">
        <f t="shared" ref="M31:M32" si="39">F36-F31</f>
        <v>5.1451101087385487E-2</v>
      </c>
      <c r="N31" s="302">
        <f t="shared" ref="N31:N32" si="40">SUM(K31:M31)</f>
        <v>7.4679606257833736E-2</v>
      </c>
    </row>
    <row r="32" spans="1:14" x14ac:dyDescent="0.2">
      <c r="A32" s="282" t="s">
        <v>363</v>
      </c>
      <c r="B32" s="302">
        <f>SUM(B30:B31)</f>
        <v>3.3180332437166005</v>
      </c>
      <c r="C32" s="299" t="str">
        <f>CONCATENATE("(",ROUND((B32/$H32)*100,1),")")</f>
        <v>(45.7)</v>
      </c>
      <c r="D32" s="302">
        <f>SUM(D30:D31)</f>
        <v>0.2255606239954786</v>
      </c>
      <c r="E32" s="299" t="str">
        <f>CONCATENATE("(",ROUND((D32/$H32)*100,1),")")</f>
        <v>(3.1)</v>
      </c>
      <c r="F32" s="302">
        <f>SUM(F30:F31)</f>
        <v>3.7194061322879168</v>
      </c>
      <c r="G32" s="299" t="str">
        <f>CONCATENATE("(",ROUND((F32/$H32)*100,1),")")</f>
        <v>(51.2)</v>
      </c>
      <c r="H32" s="302">
        <f>SUM(H30:H31)</f>
        <v>7.2629999999999963</v>
      </c>
      <c r="I32" s="299" t="str">
        <f>CONCATENATE("(",ROUND((H32/$H32)*100,1),")")</f>
        <v>(100)</v>
      </c>
      <c r="K32" s="302">
        <f t="shared" si="37"/>
        <v>0.21778447208602714</v>
      </c>
      <c r="L32" s="302">
        <f t="shared" si="38"/>
        <v>1.7213935397442093E-3</v>
      </c>
      <c r="M32" s="302">
        <f t="shared" si="39"/>
        <v>6.7494134374230352E-2</v>
      </c>
      <c r="N32" s="302">
        <f t="shared" si="40"/>
        <v>0.2870000000000017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2.9162192122971593</v>
      </c>
      <c r="C35" s="299" t="str">
        <f>CONCATENATE("(",ROUND((B35/$H37)*100,1),")")</f>
        <v>(38.6)</v>
      </c>
      <c r="D35" s="302">
        <f>'Ind T6'!R9</f>
        <v>1.6738836734286465E-2</v>
      </c>
      <c r="E35" s="299" t="str">
        <f>CONCATENATE("(",ROUND((D35/$H37)*100,1),")")</f>
        <v>(0.2)</v>
      </c>
      <c r="F35" s="302">
        <f>'Ind T6'!S9</f>
        <v>2.7454307686043391</v>
      </c>
      <c r="G35" s="299" t="str">
        <f>CONCATENATE("(",ROUND((F35/$H37)*100,1),")")</f>
        <v>(36.4)</v>
      </c>
      <c r="H35" s="302">
        <f>SUM(B35,D35,F35)</f>
        <v>5.6783888176357848</v>
      </c>
      <c r="I35" s="299" t="str">
        <f>CONCATENATE("(",ROUND((H35/$H37)*100,1),")")</f>
        <v>(75.2)</v>
      </c>
      <c r="K35" s="302">
        <f>B40-B35</f>
        <v>0.31974600162137667</v>
      </c>
      <c r="L35" s="302">
        <f>D40-D35</f>
        <v>5.8263156414257999E-4</v>
      </c>
      <c r="M35" s="302">
        <f>F40-F35</f>
        <v>-0.14432361257426241</v>
      </c>
      <c r="N35" s="302">
        <f>SUM(K35:M35)</f>
        <v>0.17600502061125683</v>
      </c>
    </row>
    <row r="36" spans="1:14" x14ac:dyDescent="0.2">
      <c r="A36" s="282" t="s">
        <v>365</v>
      </c>
      <c r="B36" s="302">
        <f>'Ind T6'!Q8</f>
        <v>0.61959850350546852</v>
      </c>
      <c r="C36" s="299" t="str">
        <f>CONCATENATE("(",ROUND((B36/$H37)*100,1),")")</f>
        <v>(8.2)</v>
      </c>
      <c r="D36" s="302">
        <f>'Ind T6'!R8</f>
        <v>0.21054318080093634</v>
      </c>
      <c r="E36" s="299" t="str">
        <f>CONCATENATE("(",ROUND((D36/$H37)*100,1),")")</f>
        <v>(2.8)</v>
      </c>
      <c r="F36" s="302">
        <f>'Ind T6'!S8</f>
        <v>1.0414694980578081</v>
      </c>
      <c r="G36" s="299" t="str">
        <f>CONCATENATE("(",ROUND((F36/$H37)*100,1),")")</f>
        <v>(13.8)</v>
      </c>
      <c r="H36" s="302">
        <f t="shared" ref="H36" si="41">SUM(B36,D36,F36)</f>
        <v>1.871611182364213</v>
      </c>
      <c r="I36" s="299" t="str">
        <f>CONCATENATE("(",ROUND((H36/$H37)*100,1),")")</f>
        <v>(24.8)</v>
      </c>
      <c r="K36" s="302">
        <f t="shared" ref="K36:K37" si="42">B41-B36</f>
        <v>1.3947321833212234E-2</v>
      </c>
      <c r="L36" s="302">
        <f t="shared" ref="L36:L37" si="43">D41-D36</f>
        <v>-1.0296509413775801E-2</v>
      </c>
      <c r="M36" s="302">
        <f t="shared" ref="M36:M37" si="44">F41-F36</f>
        <v>5.6344166969297449E-2</v>
      </c>
      <c r="N36" s="302">
        <f t="shared" ref="N36:N37" si="45">SUM(K36:M36)</f>
        <v>5.9994979388733882E-2</v>
      </c>
    </row>
    <row r="37" spans="1:14" x14ac:dyDescent="0.2">
      <c r="A37" s="282" t="s">
        <v>363</v>
      </c>
      <c r="B37" s="302">
        <f>SUM(B35:B36)</f>
        <v>3.5358177158026276</v>
      </c>
      <c r="C37" s="299" t="str">
        <f>CONCATENATE("(",ROUND((B37/$H37)*100,1),")")</f>
        <v>(46.8)</v>
      </c>
      <c r="D37" s="302">
        <f>SUM(D35:D36)</f>
        <v>0.22728201753522281</v>
      </c>
      <c r="E37" s="299" t="str">
        <f>CONCATENATE("(",ROUND((D37/$H37)*100,1),")")</f>
        <v>(3)</v>
      </c>
      <c r="F37" s="302">
        <f>SUM(F35:F36)</f>
        <v>3.7869002666621472</v>
      </c>
      <c r="G37" s="299" t="str">
        <f>CONCATENATE("(",ROUND((F37/$H37)*100,1),")")</f>
        <v>(50.2)</v>
      </c>
      <c r="H37" s="302">
        <f>SUM(H35:H36)</f>
        <v>7.549999999999998</v>
      </c>
      <c r="I37" s="299" t="str">
        <f>CONCATENATE("(",ROUND((H37/$H37)*100,1),")")</f>
        <v>(100)</v>
      </c>
      <c r="K37" s="302">
        <f t="shared" si="42"/>
        <v>0.33369332345458913</v>
      </c>
      <c r="L37" s="302">
        <f t="shared" si="43"/>
        <v>-9.7138778496332345E-3</v>
      </c>
      <c r="M37" s="302">
        <f t="shared" si="44"/>
        <v>-8.7979445604964734E-2</v>
      </c>
      <c r="N37" s="302">
        <f t="shared" si="45"/>
        <v>0.23599999999999116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3.235965213918536</v>
      </c>
      <c r="C40" s="299" t="str">
        <f>CONCATENATE("(",ROUND((B40/$H42)*100,1),")")</f>
        <v>(41.6)</v>
      </c>
      <c r="D40" s="302">
        <f>'Ind T6'!W9</f>
        <v>1.7321468298429045E-2</v>
      </c>
      <c r="E40" s="299" t="str">
        <f>CONCATENATE("(",ROUND((D40/$H42)*100,1),")")</f>
        <v>(0.2)</v>
      </c>
      <c r="F40" s="302">
        <f>'Ind T6'!X9</f>
        <v>2.6011071560300767</v>
      </c>
      <c r="G40" s="299" t="str">
        <f>CONCATENATE("(",ROUND((F40/$H42)*100,1),")")</f>
        <v>(33.4)</v>
      </c>
      <c r="H40" s="302">
        <f>SUM(B40,D40,F40)</f>
        <v>5.8543938382470415</v>
      </c>
      <c r="I40" s="299" t="str">
        <f>CONCATENATE("(",ROUND((H40/$H42)*100,1),")")</f>
        <v>(75.2)</v>
      </c>
      <c r="K40" s="302">
        <f>B40-B30</f>
        <v>0.51543320742981491</v>
      </c>
      <c r="L40" s="302">
        <f>D40-D30</f>
        <v>1.1727862110276557E-3</v>
      </c>
      <c r="M40" s="302">
        <f>F40-F30</f>
        <v>-0.12828057928741732</v>
      </c>
      <c r="N40" s="302">
        <f>SUM(K40:M40)</f>
        <v>0.38832541435342527</v>
      </c>
    </row>
    <row r="41" spans="1:14" x14ac:dyDescent="0.2">
      <c r="A41" s="282" t="s">
        <v>365</v>
      </c>
      <c r="B41" s="302">
        <f>'Ind T6'!V8</f>
        <v>0.63354582533868076</v>
      </c>
      <c r="C41" s="299" t="str">
        <f>CONCATENATE("(",ROUND((B41/$H42)*100,1),")")</f>
        <v>(8.1)</v>
      </c>
      <c r="D41" s="302">
        <f>'Ind T6'!W8</f>
        <v>0.20024667138716054</v>
      </c>
      <c r="E41" s="299" t="str">
        <f>CONCATENATE("(",ROUND((D41/$H42)*100,1),")")</f>
        <v>(2.6)</v>
      </c>
      <c r="F41" s="302">
        <f>'Ind T6'!X8</f>
        <v>1.0978136650271055</v>
      </c>
      <c r="G41" s="299" t="str">
        <f>CONCATENATE("(",ROUND((F41/$H42)*100,1),")")</f>
        <v>(14.1)</v>
      </c>
      <c r="H41" s="302">
        <f t="shared" ref="H41" si="46">SUM(B41,D41,F41)</f>
        <v>1.931606161752947</v>
      </c>
      <c r="I41" s="299" t="str">
        <f>CONCATENATE("(",ROUND((H41/$H42)*100,1),")")</f>
        <v>(24.8)</v>
      </c>
      <c r="K41" s="302">
        <f t="shared" ref="K41:K42" si="47">B41-B31</f>
        <v>3.6044588110801357E-2</v>
      </c>
      <c r="L41" s="302">
        <f t="shared" ref="L41:L42" si="48">D41-D31</f>
        <v>-9.165270520916674E-3</v>
      </c>
      <c r="M41" s="302">
        <f t="shared" ref="M41:M42" si="49">F41-F31</f>
        <v>0.10779526805668294</v>
      </c>
      <c r="N41" s="302">
        <f t="shared" ref="N41:N42" si="50">SUM(K41:M41)</f>
        <v>0.13467458564656762</v>
      </c>
    </row>
    <row r="42" spans="1:14" x14ac:dyDescent="0.2">
      <c r="A42" s="282" t="s">
        <v>363</v>
      </c>
      <c r="B42" s="302">
        <f>SUM(B40:B41)</f>
        <v>3.8695110392572167</v>
      </c>
      <c r="C42" s="299" t="str">
        <f>CONCATENATE("(",ROUND((B42/$H42)*100,1),")")</f>
        <v>(49.7)</v>
      </c>
      <c r="D42" s="302">
        <f>SUM(D40:D41)</f>
        <v>0.21756813968558958</v>
      </c>
      <c r="E42" s="299" t="str">
        <f>CONCATENATE("(",ROUND((D42/$H42)*100,1),")")</f>
        <v>(2.8)</v>
      </c>
      <c r="F42" s="302">
        <f>SUM(F40:F41)</f>
        <v>3.6989208210571825</v>
      </c>
      <c r="G42" s="299" t="str">
        <f>CONCATENATE("(",ROUND((F42/$H42)*100,1),")")</f>
        <v>(47.5)</v>
      </c>
      <c r="H42" s="302">
        <f>SUM(H40:H41)</f>
        <v>7.7859999999999889</v>
      </c>
      <c r="I42" s="299" t="str">
        <f>CONCATENATE("(",ROUND((H42/$H42)*100,1),")")</f>
        <v>(100)</v>
      </c>
      <c r="K42" s="302">
        <f t="shared" si="47"/>
        <v>0.55147779554061627</v>
      </c>
      <c r="L42" s="302">
        <f t="shared" si="48"/>
        <v>-7.9924843098890253E-3</v>
      </c>
      <c r="M42" s="302">
        <f t="shared" si="49"/>
        <v>-2.0485311230734382E-2</v>
      </c>
      <c r="N42" s="302">
        <f t="shared" si="50"/>
        <v>0.5229999999999928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0.43543789395726862</v>
      </c>
      <c r="C51" s="299" t="str">
        <f>CONCATENATE("(",ROUND((B51/$H53)*100,1),")")</f>
        <v>(81.2)</v>
      </c>
      <c r="D51" s="302">
        <f>'Ind T6'!M18</f>
        <v>6.5583982202421284E-3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0.44199629217751074</v>
      </c>
      <c r="I51" s="299" t="str">
        <f>CONCATENATE("(",ROUND((H51/$H53)*100,1),")")</f>
        <v>(82.5)</v>
      </c>
      <c r="K51" s="302">
        <f>B56-B51</f>
        <v>-8.2850866424664327E-2</v>
      </c>
      <c r="L51" s="302">
        <f>D56-D51</f>
        <v>-1.0903627559589076E-3</v>
      </c>
      <c r="M51" s="302">
        <f>F56-F51</f>
        <v>0</v>
      </c>
      <c r="N51" s="302">
        <f>SUM(K51:M51)</f>
        <v>-8.3941229180623231E-2</v>
      </c>
    </row>
    <row r="52" spans="1:14" x14ac:dyDescent="0.2">
      <c r="A52" s="282" t="s">
        <v>365</v>
      </c>
      <c r="B52" s="302">
        <f>'Ind T6'!L17</f>
        <v>7.8700778642104494E-2</v>
      </c>
      <c r="C52" s="299" t="str">
        <f>CONCATENATE("(",ROUND((B52/$H53)*100,1),")")</f>
        <v>(14.7)</v>
      </c>
      <c r="D52" s="302">
        <f>'Ind T6'!M17</f>
        <v>1.5302929180384776E-2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9.4003707822489263E-2</v>
      </c>
      <c r="I52" s="299" t="str">
        <f>CONCATENATE("(",ROUND((H52/$H53)*100,1),")")</f>
        <v>(17.5)</v>
      </c>
      <c r="K52" s="302">
        <f t="shared" ref="K52:K53" si="52">B57-B52</f>
        <v>-1.5312071223325979E-2</v>
      </c>
      <c r="L52" s="302">
        <f t="shared" ref="L52:L53" si="53">D57-D52</f>
        <v>-2.7466995960505093E-3</v>
      </c>
      <c r="M52" s="302">
        <f t="shared" ref="M52:M53" si="54">F57-F52</f>
        <v>0</v>
      </c>
      <c r="N52" s="302">
        <f t="shared" ref="N52:N53" si="55">SUM(K52:M52)</f>
        <v>-1.8058770819376489E-2</v>
      </c>
    </row>
    <row r="53" spans="1:14" x14ac:dyDescent="0.2">
      <c r="A53" s="282" t="s">
        <v>363</v>
      </c>
      <c r="B53" s="302">
        <f>SUM(B51:B52)</f>
        <v>0.51413867259937307</v>
      </c>
      <c r="C53" s="299" t="str">
        <f>CONCATENATE("(",ROUND((B53/$H53)*100,1),")")</f>
        <v>(95.9)</v>
      </c>
      <c r="D53" s="302">
        <f>SUM(D51:D52)</f>
        <v>2.1861327400626906E-2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0.53600000000000003</v>
      </c>
      <c r="I53" s="299" t="str">
        <f>CONCATENATE("(",ROUND((H53/$H53)*100,1),")")</f>
        <v>(100)</v>
      </c>
      <c r="K53" s="302">
        <f t="shared" si="52"/>
        <v>-9.8162937647990278E-2</v>
      </c>
      <c r="L53" s="302">
        <f t="shared" si="53"/>
        <v>-3.8370623520094169E-3</v>
      </c>
      <c r="M53" s="302">
        <f t="shared" si="54"/>
        <v>0</v>
      </c>
      <c r="N53" s="302">
        <f t="shared" si="55"/>
        <v>-0.1019999999999997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0.35258702753260429</v>
      </c>
      <c r="C56" s="299" t="str">
        <f>CONCATENATE("(",ROUND((B56/$H58)*100,1),")")</f>
        <v>(81.2)</v>
      </c>
      <c r="D56" s="302">
        <f>'Ind T6'!R18</f>
        <v>5.4680354642832208E-3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0.3580550629968875</v>
      </c>
      <c r="I56" s="299" t="str">
        <f>CONCATENATE("(",ROUND((H56/$H58)*100,1),")")</f>
        <v>(82.5)</v>
      </c>
      <c r="K56" s="302">
        <f>B61-B56</f>
        <v>-9.343767688307747E-2</v>
      </c>
      <c r="L56" s="302">
        <f>D61-D56</f>
        <v>-1.1316718279272501E-3</v>
      </c>
      <c r="M56" s="302">
        <f>F61-F56</f>
        <v>0</v>
      </c>
      <c r="N56" s="302">
        <f>SUM(K56:M56)</f>
        <v>-9.4569348711004725E-2</v>
      </c>
    </row>
    <row r="57" spans="1:14" x14ac:dyDescent="0.2">
      <c r="A57" s="282" t="s">
        <v>365</v>
      </c>
      <c r="B57" s="302">
        <f>'Ind T6'!Q17</f>
        <v>6.3388707418778514E-2</v>
      </c>
      <c r="C57" s="299" t="str">
        <f>CONCATENATE("(",ROUND((B57/$H58)*100,1),")")</f>
        <v>(14.6)</v>
      </c>
      <c r="D57" s="302">
        <f>'Ind T6'!R17</f>
        <v>1.2556229584334267E-2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7.5944937003112778E-2</v>
      </c>
      <c r="I57" s="299" t="str">
        <f>CONCATENATE("(",ROUND((H57/$H58)*100,1),")")</f>
        <v>(17.5)</v>
      </c>
      <c r="K57" s="302">
        <f t="shared" ref="K57:K58" si="57">B62-B57</f>
        <v>-1.8373123003453853E-2</v>
      </c>
      <c r="L57" s="302">
        <f t="shared" ref="L57:L58" si="58">D62-D57</f>
        <v>-3.0575282855421996E-3</v>
      </c>
      <c r="M57" s="302">
        <f t="shared" ref="M57:M58" si="59">F62-F57</f>
        <v>0</v>
      </c>
      <c r="N57" s="302">
        <f t="shared" ref="N57:N58" si="60">SUM(K57:M57)</f>
        <v>-2.1430651288996051E-2</v>
      </c>
    </row>
    <row r="58" spans="1:14" x14ac:dyDescent="0.2">
      <c r="A58" s="282" t="s">
        <v>363</v>
      </c>
      <c r="B58" s="302">
        <f>SUM(B56:B57)</f>
        <v>0.41597573495138279</v>
      </c>
      <c r="C58" s="299" t="str">
        <f>CONCATENATE("(",ROUND((B58/$H58)*100,1),")")</f>
        <v>(95.8)</v>
      </c>
      <c r="D58" s="302">
        <f>SUM(D56:D57)</f>
        <v>1.802426504861749E-2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0.43400000000000027</v>
      </c>
      <c r="I58" s="299" t="str">
        <f>CONCATENATE("(",ROUND((H58/$H58)*100,1),")")</f>
        <v>(100)</v>
      </c>
      <c r="K58" s="302">
        <f t="shared" si="57"/>
        <v>-0.11181079988653131</v>
      </c>
      <c r="L58" s="302">
        <f t="shared" si="58"/>
        <v>-4.1892001134694514E-3</v>
      </c>
      <c r="M58" s="302">
        <f t="shared" si="59"/>
        <v>0</v>
      </c>
      <c r="N58" s="302">
        <f t="shared" si="60"/>
        <v>-0.11600000000000076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0.25914935064952682</v>
      </c>
      <c r="C61" s="299" t="str">
        <f>CONCATENATE("(",ROUND((B61/$H63)*100,1),")")</f>
        <v>(81.5)</v>
      </c>
      <c r="D61" s="302">
        <f>'Ind T6'!W18</f>
        <v>4.3363636363559707E-3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0.2634857142858828</v>
      </c>
      <c r="I61" s="299" t="str">
        <f>CONCATENATE("(",ROUND((H61/$H63)*100,1),")")</f>
        <v>(82.9)</v>
      </c>
      <c r="K61" s="302">
        <f>B61-B51</f>
        <v>-0.1762885433077418</v>
      </c>
      <c r="L61" s="302">
        <f>D61-D51</f>
        <v>-2.2220345838861576E-3</v>
      </c>
      <c r="M61" s="302">
        <f>F61-F51</f>
        <v>0</v>
      </c>
      <c r="N61" s="302">
        <f>SUM(K61:M61)</f>
        <v>-0.17851057789162794</v>
      </c>
    </row>
    <row r="62" spans="1:14" x14ac:dyDescent="0.2">
      <c r="A62" s="282" t="s">
        <v>365</v>
      </c>
      <c r="B62" s="302">
        <f>'Ind T6'!V17</f>
        <v>4.5015584415324661E-2</v>
      </c>
      <c r="C62" s="299" t="str">
        <f>CONCATENATE("(",ROUND((B62/$H63)*100,1),")")</f>
        <v>(14.2)</v>
      </c>
      <c r="D62" s="302">
        <f>'Ind T6'!W17</f>
        <v>9.4987012987920675E-3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5.4514285714116727E-2</v>
      </c>
      <c r="I62" s="299" t="str">
        <f>CONCATENATE("(",ROUND((H62/$H63)*100,1),")")</f>
        <v>(17.1)</v>
      </c>
      <c r="K62" s="302">
        <f t="shared" ref="K62:K63" si="62">B62-B52</f>
        <v>-3.3685194226779833E-2</v>
      </c>
      <c r="L62" s="302">
        <f t="shared" ref="L62:L63" si="63">D62-D52</f>
        <v>-5.8042278815927089E-3</v>
      </c>
      <c r="M62" s="302">
        <f t="shared" ref="M62:M63" si="64">F62-F52</f>
        <v>0</v>
      </c>
      <c r="N62" s="302">
        <f t="shared" ref="N62:N63" si="65">SUM(K62:M62)</f>
        <v>-3.9489422108372543E-2</v>
      </c>
    </row>
    <row r="63" spans="1:14" x14ac:dyDescent="0.2">
      <c r="A63" s="282" t="s">
        <v>363</v>
      </c>
      <c r="B63" s="302">
        <f>SUM(B61:B62)</f>
        <v>0.30416493506485148</v>
      </c>
      <c r="C63" s="299" t="str">
        <f>CONCATENATE("(",ROUND((B63/$H63)*100,1),")")</f>
        <v>(95.6)</v>
      </c>
      <c r="D63" s="302">
        <f>SUM(D61:D62)</f>
        <v>1.3835064935148038E-2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0.31799999999999951</v>
      </c>
      <c r="I63" s="299" t="str">
        <f>CONCATENATE("(",ROUND((H63/$H63)*100,1),")")</f>
        <v>(100)</v>
      </c>
      <c r="K63" s="302">
        <f t="shared" si="62"/>
        <v>-0.20997373753452159</v>
      </c>
      <c r="L63" s="302">
        <f t="shared" si="63"/>
        <v>-8.0262624654788683E-3</v>
      </c>
      <c r="M63" s="302">
        <f t="shared" si="64"/>
        <v>0</v>
      </c>
      <c r="N63" s="302">
        <f t="shared" si="65"/>
        <v>-0.21800000000000044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12.12150105296341</v>
      </c>
      <c r="C72" s="299" t="str">
        <f>CONCATENATE("(",ROUND((B72/$H74)*100,1),")")</f>
        <v>(57.7)</v>
      </c>
      <c r="D72" s="302">
        <f>'Ind T6'!M27</f>
        <v>0.82700373972612129</v>
      </c>
      <c r="E72" s="299" t="str">
        <f>CONCATENATE("(",ROUND((D72/$H74)*100,1),")")</f>
        <v>(3.9)</v>
      </c>
      <c r="F72" s="302">
        <f>'Ind T6'!N27</f>
        <v>8.1669958608046211E-2</v>
      </c>
      <c r="G72" s="299" t="str">
        <f>CONCATENATE("(",ROUND((F72/$H74)*100,1),")")</f>
        <v>(0.4)</v>
      </c>
      <c r="H72" s="302">
        <f>SUM(B72,D72,F72)</f>
        <v>13.030174751297578</v>
      </c>
      <c r="I72" s="299" t="str">
        <f>CONCATENATE("(",ROUND((H72/$H74)*100,1),")")</f>
        <v>(62)</v>
      </c>
      <c r="K72" s="302">
        <f>B77-B72</f>
        <v>-0.37034047346803867</v>
      </c>
      <c r="L72" s="302">
        <f>D77-D72</f>
        <v>-1.652614105557404E-2</v>
      </c>
      <c r="M72" s="302">
        <f>F77-F72</f>
        <v>-6.2219873879933163E-4</v>
      </c>
      <c r="N72" s="302">
        <f>SUM(K72:M72)</f>
        <v>-0.38748881326241202</v>
      </c>
    </row>
    <row r="73" spans="1:14" x14ac:dyDescent="0.2">
      <c r="A73" s="282" t="s">
        <v>365</v>
      </c>
      <c r="B73" s="302">
        <f>'Ind T6'!L26</f>
        <v>5.6440047563327651</v>
      </c>
      <c r="C73" s="299" t="str">
        <f>CONCATENATE("(",ROUND((B73/$H74)*100,1),")")</f>
        <v>(26.8)</v>
      </c>
      <c r="D73" s="302">
        <f>'Ind T6'!M26</f>
        <v>2.1241821945013699</v>
      </c>
      <c r="E73" s="299" t="str">
        <f>CONCATENATE("(",ROUND((D73/$H74)*100,1),")")</f>
        <v>(10.1)</v>
      </c>
      <c r="F73" s="302">
        <f>'Ind T6'!N26</f>
        <v>0.22363829786827638</v>
      </c>
      <c r="G73" s="299" t="str">
        <f>CONCATENATE("(",ROUND((F73/$H74)*100,1),")")</f>
        <v>(1.1)</v>
      </c>
      <c r="H73" s="302">
        <f t="shared" ref="H73" si="66">SUM(B73,D73,F73)</f>
        <v>7.9918252487024111</v>
      </c>
      <c r="I73" s="299" t="str">
        <f>CONCATENATE("(",ROUND((H73/$H74)*100,1),")")</f>
        <v>(38)</v>
      </c>
      <c r="K73" s="302">
        <f t="shared" ref="K73:K74" si="67">B78-B73</f>
        <v>9.4329562888515461E-2</v>
      </c>
      <c r="L73" s="302">
        <f t="shared" ref="L73:L74" si="68">D78-D73</f>
        <v>-4.6377595921620607E-2</v>
      </c>
      <c r="M73" s="302">
        <f t="shared" ref="M73:M74" si="69">F78-F73</f>
        <v>1.5368462955472062E-3</v>
      </c>
      <c r="N73" s="302">
        <f t="shared" ref="N73:N74" si="70">SUM(K73:M73)</f>
        <v>4.9488813262442061E-2</v>
      </c>
    </row>
    <row r="74" spans="1:14" x14ac:dyDescent="0.2">
      <c r="A74" s="282" t="s">
        <v>363</v>
      </c>
      <c r="B74" s="302">
        <f>SUM(B72:B73)</f>
        <v>17.765505809296176</v>
      </c>
      <c r="C74" s="299" t="str">
        <f>CONCATENATE("(",ROUND((B74/$H74)*100,1),")")</f>
        <v>(84.5)</v>
      </c>
      <c r="D74" s="302">
        <f>SUM(D72:D73)</f>
        <v>2.9511859342274911</v>
      </c>
      <c r="E74" s="299" t="str">
        <f>CONCATENATE("(",ROUND((D74/$H74)*100,1),")")</f>
        <v>(14)</v>
      </c>
      <c r="F74" s="302">
        <f>SUM(F72:F73)</f>
        <v>0.30530825647632259</v>
      </c>
      <c r="G74" s="299" t="str">
        <f>CONCATENATE("(",ROUND((F74/$H74)*100,1),")")</f>
        <v>(1.5)</v>
      </c>
      <c r="H74" s="302">
        <f>SUM(H72:H73)</f>
        <v>21.021999999999988</v>
      </c>
      <c r="I74" s="299" t="str">
        <f>CONCATENATE("(",ROUND((H74/$H74)*100,1),")")</f>
        <v>(100)</v>
      </c>
      <c r="K74" s="302">
        <f t="shared" si="67"/>
        <v>-0.27601091057952587</v>
      </c>
      <c r="L74" s="302">
        <f t="shared" si="68"/>
        <v>-6.2903736977194757E-2</v>
      </c>
      <c r="M74" s="302">
        <f t="shared" si="69"/>
        <v>9.1464755674786069E-4</v>
      </c>
      <c r="N74" s="302">
        <f t="shared" si="70"/>
        <v>-0.33799999999997277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11.751160579495371</v>
      </c>
      <c r="C77" s="299" t="str">
        <f>CONCATENATE("(",ROUND((B77/$H79)*100,1),")")</f>
        <v>(56.8)</v>
      </c>
      <c r="D77" s="302">
        <f>'Ind T6'!R27</f>
        <v>0.81047759867054725</v>
      </c>
      <c r="E77" s="299" t="str">
        <f>CONCATENATE("(",ROUND((D77/$H79)*100,1),")")</f>
        <v>(3.9)</v>
      </c>
      <c r="F77" s="302">
        <f>'Ind T6'!S27</f>
        <v>8.104775986924688E-2</v>
      </c>
      <c r="G77" s="299" t="str">
        <f>CONCATENATE("(",ROUND((F77/$H79)*100,1),")")</f>
        <v>(0.4)</v>
      </c>
      <c r="H77" s="302">
        <f>SUM(B77,D77,F77)</f>
        <v>12.642685938035164</v>
      </c>
      <c r="I77" s="299" t="str">
        <f>CONCATENATE("(",ROUND((H77/$H79)*100,1),")")</f>
        <v>(61.1)</v>
      </c>
      <c r="K77" s="302">
        <f>B82-B77</f>
        <v>-1.1776967356489507</v>
      </c>
      <c r="L77" s="302">
        <f>D82-D77</f>
        <v>-6.5119933567141075E-2</v>
      </c>
      <c r="M77" s="302">
        <f>F82-F77</f>
        <v>-3.742862712459577E-3</v>
      </c>
      <c r="N77" s="302">
        <f>SUM(K77:M77)</f>
        <v>-1.2465595319285514</v>
      </c>
    </row>
    <row r="78" spans="1:14" x14ac:dyDescent="0.2">
      <c r="A78" s="282" t="s">
        <v>365</v>
      </c>
      <c r="B78" s="302">
        <f>'Ind T6'!Q26</f>
        <v>5.7383343192212806</v>
      </c>
      <c r="C78" s="299" t="str">
        <f>CONCATENATE("(",ROUND((B78/$H79)*100,1),")")</f>
        <v>(27.7)</v>
      </c>
      <c r="D78" s="302">
        <f>'Ind T6'!R26</f>
        <v>2.0778045985797493</v>
      </c>
      <c r="E78" s="299" t="str">
        <f>CONCATENATE("(",ROUND((D78/$H79)*100,1),")")</f>
        <v>(10)</v>
      </c>
      <c r="F78" s="302">
        <f>'Ind T6'!S26</f>
        <v>0.22517514416382359</v>
      </c>
      <c r="G78" s="299" t="str">
        <f>CONCATENATE("(",ROUND((F78/$H79)*100,1),")")</f>
        <v>(1.1)</v>
      </c>
      <c r="H78" s="302">
        <f t="shared" ref="H78" si="71">SUM(B78,D78,F78)</f>
        <v>8.0413140619648544</v>
      </c>
      <c r="I78" s="299" t="str">
        <f>CONCATENATE("(",ROUND((H78/$H79)*100,1),")")</f>
        <v>(38.9)</v>
      </c>
      <c r="K78" s="302">
        <f t="shared" ref="K78:K79" si="72">B83-B78</f>
        <v>-0.10046124757155805</v>
      </c>
      <c r="L78" s="302">
        <f t="shared" ref="L78:L79" si="73">D83-D78</f>
        <v>-0.1805655057109059</v>
      </c>
      <c r="M78" s="302">
        <f t="shared" ref="M78:M79" si="74">F83-F78</f>
        <v>-9.4137147890168416E-3</v>
      </c>
      <c r="N78" s="302">
        <f t="shared" ref="N78:N79" si="75">SUM(K78:M78)</f>
        <v>-0.29044046807148083</v>
      </c>
    </row>
    <row r="79" spans="1:14" x14ac:dyDescent="0.2">
      <c r="A79" s="282" t="s">
        <v>363</v>
      </c>
      <c r="B79" s="302">
        <f>SUM(B77:B78)</f>
        <v>17.48949489871665</v>
      </c>
      <c r="C79" s="299" t="str">
        <f>CONCATENATE("(",ROUND((B79/$H79)*100,1),")")</f>
        <v>(84.6)</v>
      </c>
      <c r="D79" s="302">
        <f>SUM(D77:D78)</f>
        <v>2.8882821972502963</v>
      </c>
      <c r="E79" s="299" t="str">
        <f>CONCATENATE("(",ROUND((D79/$H79)*100,1),")")</f>
        <v>(14)</v>
      </c>
      <c r="F79" s="302">
        <f>SUM(F77:F78)</f>
        <v>0.30622290403307045</v>
      </c>
      <c r="G79" s="299" t="str">
        <f>CONCATENATE("(",ROUND((F79/$H79)*100,1),")")</f>
        <v>(1.5)</v>
      </c>
      <c r="H79" s="302">
        <f>SUM(H77:H78)</f>
        <v>20.684000000000019</v>
      </c>
      <c r="I79" s="299" t="str">
        <f>CONCATENATE("(",ROUND((H79/$H79)*100,1),")")</f>
        <v>(100)</v>
      </c>
      <c r="K79" s="302">
        <f t="shared" si="72"/>
        <v>-1.2781579832205061</v>
      </c>
      <c r="L79" s="302">
        <f t="shared" si="73"/>
        <v>-0.24568543927804676</v>
      </c>
      <c r="M79" s="302">
        <f t="shared" si="74"/>
        <v>-1.3156577501476419E-2</v>
      </c>
      <c r="N79" s="302">
        <f t="shared" si="75"/>
        <v>-1.5370000000000292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10.573463843846421</v>
      </c>
      <c r="C82" s="299" t="str">
        <f>CONCATENATE("(",ROUND((B82/$H84)*100,1),")")</f>
        <v>(55.2)</v>
      </c>
      <c r="D82" s="302">
        <f>'Ind T6'!W27</f>
        <v>0.74535766510340618</v>
      </c>
      <c r="E82" s="299" t="str">
        <f>CONCATENATE("(",ROUND((D82/$H84)*100,1),")")</f>
        <v>(3.9)</v>
      </c>
      <c r="F82" s="302">
        <f>'Ind T6'!X27</f>
        <v>7.7304897156787303E-2</v>
      </c>
      <c r="G82" s="299" t="str">
        <f>CONCATENATE("(",ROUND((F82/$H84)*100,1),")")</f>
        <v>(0.4)</v>
      </c>
      <c r="H82" s="302">
        <f>SUM(B82,D82,F82)</f>
        <v>11.396126406106614</v>
      </c>
      <c r="I82" s="299" t="str">
        <f>CONCATENATE("(",ROUND((H82/$H84)*100,1),")")</f>
        <v>(59.5)</v>
      </c>
      <c r="K82" s="302">
        <f>B82-B72</f>
        <v>-1.5480372091169894</v>
      </c>
      <c r="L82" s="302">
        <f>D82-D72</f>
        <v>-8.1646074622715115E-2</v>
      </c>
      <c r="M82" s="302">
        <f>F82-F72</f>
        <v>-4.3650614512589087E-3</v>
      </c>
      <c r="N82" s="302">
        <f>SUM(K82:M82)</f>
        <v>-1.6340483451909635</v>
      </c>
    </row>
    <row r="83" spans="1:14" x14ac:dyDescent="0.2">
      <c r="A83" s="282" t="s">
        <v>365</v>
      </c>
      <c r="B83" s="302">
        <f>'Ind T6'!V26</f>
        <v>5.6378730716497225</v>
      </c>
      <c r="C83" s="299" t="str">
        <f>CONCATENATE("(",ROUND((B83/$H84)*100,1),")")</f>
        <v>(29.4)</v>
      </c>
      <c r="D83" s="302">
        <f>'Ind T6'!W26</f>
        <v>1.8972390928688434</v>
      </c>
      <c r="E83" s="299" t="str">
        <f>CONCATENATE("(",ROUND((D83/$H84)*100,1),")")</f>
        <v>(9.9)</v>
      </c>
      <c r="F83" s="302">
        <f>'Ind T6'!X26</f>
        <v>0.21576142937480675</v>
      </c>
      <c r="G83" s="299" t="str">
        <f>CONCATENATE("(",ROUND((F83/$H84)*100,1),")")</f>
        <v>(1.1)</v>
      </c>
      <c r="H83" s="302">
        <f t="shared" ref="H83" si="76">SUM(B83,D83,F83)</f>
        <v>7.7508735938933722</v>
      </c>
      <c r="I83" s="299" t="str">
        <f>CONCATENATE("(",ROUND((H83/$H84)*100,1),")")</f>
        <v>(40.5)</v>
      </c>
      <c r="K83" s="302">
        <f t="shared" ref="K83:K84" si="77">B83-B73</f>
        <v>-6.1316846830425931E-3</v>
      </c>
      <c r="L83" s="302">
        <f t="shared" ref="L83:L84" si="78">D83-D73</f>
        <v>-0.22694310163252651</v>
      </c>
      <c r="M83" s="302">
        <f t="shared" ref="M83:M84" si="79">F83-F73</f>
        <v>-7.8768684934696354E-3</v>
      </c>
      <c r="N83" s="302">
        <f t="shared" ref="N83:N84" si="80">SUM(K83:M83)</f>
        <v>-0.24095165480903874</v>
      </c>
    </row>
    <row r="84" spans="1:14" x14ac:dyDescent="0.2">
      <c r="A84" s="282" t="s">
        <v>363</v>
      </c>
      <c r="B84" s="302">
        <f>SUM(B82:B83)</f>
        <v>16.211336915496144</v>
      </c>
      <c r="C84" s="299" t="str">
        <f>CONCATENATE("(",ROUND((B84/$H84)*100,1),")")</f>
        <v>(84.7)</v>
      </c>
      <c r="D84" s="302">
        <f>SUM(D82:D83)</f>
        <v>2.6425967579722496</v>
      </c>
      <c r="E84" s="299" t="str">
        <f>CONCATENATE("(",ROUND((D84/$H84)*100,1),")")</f>
        <v>(13.8)</v>
      </c>
      <c r="F84" s="302">
        <f>SUM(F82:F83)</f>
        <v>0.29306632653159403</v>
      </c>
      <c r="G84" s="299" t="str">
        <f>CONCATENATE("(",ROUND((F84/$H84)*100,1),")")</f>
        <v>(1.5)</v>
      </c>
      <c r="H84" s="302">
        <f>SUM(H82:H83)</f>
        <v>19.146999999999984</v>
      </c>
      <c r="I84" s="299" t="str">
        <f>CONCATENATE("(",ROUND((H84/$H84)*100,1),")")</f>
        <v>(100)</v>
      </c>
      <c r="K84" s="302">
        <f t="shared" si="77"/>
        <v>-1.554168893800032</v>
      </c>
      <c r="L84" s="302">
        <f t="shared" si="78"/>
        <v>-0.30858917625524152</v>
      </c>
      <c r="M84" s="302">
        <f t="shared" si="79"/>
        <v>-1.2241929944728558E-2</v>
      </c>
      <c r="N84" s="302">
        <f t="shared" si="80"/>
        <v>-1.875000000000002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9.862676906380301</v>
      </c>
      <c r="C93" s="299" t="str">
        <f>CONCATENATE("(",ROUND((B93/$H95)*100,1),")")</f>
        <v>(72)</v>
      </c>
      <c r="D93" s="302">
        <f>'Ind T6'!M36</f>
        <v>0.37506971481988993</v>
      </c>
      <c r="E93" s="299" t="str">
        <f>CONCATENATE("(",ROUND((D93/$H95)*100,1),")")</f>
        <v>(2.7)</v>
      </c>
      <c r="F93" s="302">
        <f>'Ind T6'!N36</f>
        <v>0.21323329200356836</v>
      </c>
      <c r="G93" s="299" t="str">
        <f>CONCATENATE("(",ROUND((F93/$H95)*100,1),")")</f>
        <v>(1.6)</v>
      </c>
      <c r="H93" s="302">
        <f>SUM(B93,D93,F93)</f>
        <v>10.45097991320376</v>
      </c>
      <c r="I93" s="299" t="str">
        <f>CONCATENATE("(",ROUND((H93/$H95)*100,1),")")</f>
        <v>(76.3)</v>
      </c>
      <c r="K93" s="302">
        <f>B98-B93</f>
        <v>0.85976949505911371</v>
      </c>
      <c r="L93" s="302">
        <f>D98-D93</f>
        <v>4.3473143959480154E-2</v>
      </c>
      <c r="M93" s="302">
        <f>F98-F93</f>
        <v>2.0946333966481101E-2</v>
      </c>
      <c r="N93" s="302">
        <f>SUM(K93:M93)</f>
        <v>0.92418897298507496</v>
      </c>
    </row>
    <row r="94" spans="1:14" x14ac:dyDescent="0.2">
      <c r="A94" s="282" t="s">
        <v>365</v>
      </c>
      <c r="B94" s="302">
        <f>'Ind T6'!L35</f>
        <v>2.5566756664529895</v>
      </c>
      <c r="C94" s="299" t="str">
        <f>CONCATENATE("(",ROUND((B94/$H95)*100,1),")")</f>
        <v>(18.7)</v>
      </c>
      <c r="D94" s="302">
        <f>'Ind T6'!M35</f>
        <v>0.51651729697146409</v>
      </c>
      <c r="E94" s="299" t="str">
        <f>CONCATENATE("(",ROUND((D94/$H95)*100,1),")")</f>
        <v>(3.8)</v>
      </c>
      <c r="F94" s="302">
        <f>'Ind T6'!N35</f>
        <v>0.17882712337179085</v>
      </c>
      <c r="G94" s="299" t="str">
        <f>CONCATENATE("(",ROUND((F94/$H95)*100,1),")")</f>
        <v>(1.3)</v>
      </c>
      <c r="H94" s="302">
        <f t="shared" ref="H94" si="81">SUM(B94,D94,F94)</f>
        <v>3.2520200867962448</v>
      </c>
      <c r="I94" s="299" t="str">
        <f>CONCATENATE("(",ROUND((H94/$H95)*100,1),")")</f>
        <v>(23.7)</v>
      </c>
      <c r="K94" s="302">
        <f t="shared" ref="K94:K95" si="82">B99-B94</f>
        <v>0.1785423648911233</v>
      </c>
      <c r="L94" s="302">
        <f t="shared" ref="L94:L95" si="83">D99-D94</f>
        <v>3.9978650575535513E-2</v>
      </c>
      <c r="M94" s="302">
        <f t="shared" ref="M94:M95" si="84">F99-F94</f>
        <v>2.1290011548240645E-2</v>
      </c>
      <c r="N94" s="302">
        <f t="shared" ref="N94:N95" si="85">SUM(K94:M94)</f>
        <v>0.23981102701489945</v>
      </c>
    </row>
    <row r="95" spans="1:14" x14ac:dyDescent="0.2">
      <c r="A95" s="282" t="s">
        <v>363</v>
      </c>
      <c r="B95" s="302">
        <f>SUM(B93:B94)</f>
        <v>12.41935257283329</v>
      </c>
      <c r="C95" s="299" t="str">
        <f>CONCATENATE("(",ROUND((B95/$H95)*100,1),")")</f>
        <v>(90.6)</v>
      </c>
      <c r="D95" s="302">
        <f>SUM(D93:D94)</f>
        <v>0.89158701179135402</v>
      </c>
      <c r="E95" s="299" t="str">
        <f>CONCATENATE("(",ROUND((D95/$H95)*100,1),")")</f>
        <v>(6.5)</v>
      </c>
      <c r="F95" s="302">
        <f>SUM(F93:F94)</f>
        <v>0.39206041537535918</v>
      </c>
      <c r="G95" s="299" t="str">
        <f>CONCATENATE("(",ROUND((F95/$H95)*100,1),")")</f>
        <v>(2.9)</v>
      </c>
      <c r="H95" s="302">
        <f>SUM(H93:H94)</f>
        <v>13.703000000000005</v>
      </c>
      <c r="I95" s="299" t="str">
        <f>CONCATENATE("(",ROUND((H95/$H95)*100,1),")")</f>
        <v>(100)</v>
      </c>
      <c r="K95" s="302">
        <f t="shared" si="82"/>
        <v>1.0383118599502374</v>
      </c>
      <c r="L95" s="302">
        <f t="shared" si="83"/>
        <v>8.3451794535015722E-2</v>
      </c>
      <c r="M95" s="302">
        <f t="shared" si="84"/>
        <v>4.2236345514721774E-2</v>
      </c>
      <c r="N95" s="302">
        <f t="shared" si="85"/>
        <v>1.1639999999999748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10.722446401439415</v>
      </c>
      <c r="C98" s="299" t="str">
        <f>CONCATENATE("(",ROUND((B98/$H100)*100,1),")")</f>
        <v>(72.1)</v>
      </c>
      <c r="D98" s="302">
        <f>'Ind T6'!R36</f>
        <v>0.41854285877937009</v>
      </c>
      <c r="E98" s="299" t="str">
        <f>CONCATENATE("(",ROUND((D98/$H100)*100,1),")")</f>
        <v>(2.8)</v>
      </c>
      <c r="F98" s="302">
        <f>'Ind T6'!S36</f>
        <v>0.23417962597004946</v>
      </c>
      <c r="G98" s="299" t="str">
        <f>CONCATENATE("(",ROUND((F98/$H100)*100,1),")")</f>
        <v>(1.6)</v>
      </c>
      <c r="H98" s="302">
        <f>SUM(B98,D98,F98)</f>
        <v>11.375168886188835</v>
      </c>
      <c r="I98" s="299" t="str">
        <f>CONCATENATE("(",ROUND((H98/$H100)*100,1),")")</f>
        <v>(76.5)</v>
      </c>
      <c r="K98" s="302">
        <f>B103-B98</f>
        <v>-0.23833697903756246</v>
      </c>
      <c r="L98" s="302">
        <f>D103-D98</f>
        <v>1.1703466807195417E-2</v>
      </c>
      <c r="M98" s="302">
        <f>F103-F98</f>
        <v>3.3299908311078819E-3</v>
      </c>
      <c r="N98" s="302">
        <f>SUM(K98:M98)</f>
        <v>-0.22330352139925916</v>
      </c>
    </row>
    <row r="99" spans="1:14" x14ac:dyDescent="0.2">
      <c r="A99" s="282" t="s">
        <v>365</v>
      </c>
      <c r="B99" s="302">
        <f>'Ind T6'!Q35</f>
        <v>2.7352180313441128</v>
      </c>
      <c r="C99" s="299" t="str">
        <f>CONCATENATE("(",ROUND((B99/$H100)*100,1),")")</f>
        <v>(18.4)</v>
      </c>
      <c r="D99" s="302">
        <f>'Ind T6'!R35</f>
        <v>0.5564959475469996</v>
      </c>
      <c r="E99" s="299" t="str">
        <f>CONCATENATE("(",ROUND((D99/$H100)*100,1),")")</f>
        <v>(3.7)</v>
      </c>
      <c r="F99" s="302">
        <f>'Ind T6'!S35</f>
        <v>0.2001171349200315</v>
      </c>
      <c r="G99" s="299" t="str">
        <f>CONCATENATE("(",ROUND((F99/$H100)*100,1),")")</f>
        <v>(1.3)</v>
      </c>
      <c r="H99" s="302">
        <f t="shared" ref="H99" si="86">SUM(B99,D99,F99)</f>
        <v>3.491831113811144</v>
      </c>
      <c r="I99" s="299" t="str">
        <f>CONCATENATE("(",ROUND((H99/$H100)*100,1),")")</f>
        <v>(23.5)</v>
      </c>
      <c r="K99" s="302">
        <f t="shared" ref="K99:K100" si="87">B104-B99</f>
        <v>-0.15885698159537265</v>
      </c>
      <c r="L99" s="302">
        <f t="shared" ref="L99:L100" si="88">D104-D99</f>
        <v>-1.6662599485589347E-2</v>
      </c>
      <c r="M99" s="302">
        <f t="shared" ref="M99:M100" si="89">F104-F99</f>
        <v>8.8231024802206959E-3</v>
      </c>
      <c r="N99" s="302">
        <f t="shared" ref="N99:N100" si="90">SUM(K99:M99)</f>
        <v>-0.1666964786007413</v>
      </c>
    </row>
    <row r="100" spans="1:14" x14ac:dyDescent="0.2">
      <c r="A100" s="282" t="s">
        <v>363</v>
      </c>
      <c r="B100" s="302">
        <f>SUM(B98:B99)</f>
        <v>13.457664432783528</v>
      </c>
      <c r="C100" s="299" t="str">
        <f>CONCATENATE("(",ROUND((B100/$H100)*100,1),")")</f>
        <v>(90.5)</v>
      </c>
      <c r="D100" s="302">
        <f>SUM(D98:D99)</f>
        <v>0.97503880632636974</v>
      </c>
      <c r="E100" s="299" t="str">
        <f>CONCATENATE("(",ROUND((D100/$H100)*100,1),")")</f>
        <v>(6.6)</v>
      </c>
      <c r="F100" s="302">
        <f>SUM(F98:F99)</f>
        <v>0.43429676089008096</v>
      </c>
      <c r="G100" s="299" t="str">
        <f>CONCATENATE("(",ROUND((F100/$H100)*100,1),")")</f>
        <v>(2.9)</v>
      </c>
      <c r="H100" s="302">
        <f>SUM(H98:H99)</f>
        <v>14.86699999999998</v>
      </c>
      <c r="I100" s="299" t="str">
        <f>CONCATENATE("(",ROUND((H100/$H100)*100,1),")")</f>
        <v>(100)</v>
      </c>
      <c r="K100" s="302">
        <f t="shared" si="87"/>
        <v>-0.39719396063293466</v>
      </c>
      <c r="L100" s="302">
        <f t="shared" si="88"/>
        <v>-4.9591326783939849E-3</v>
      </c>
      <c r="M100" s="302">
        <f t="shared" si="89"/>
        <v>1.2153093311328578E-2</v>
      </c>
      <c r="N100" s="302">
        <f t="shared" si="90"/>
        <v>-0.39000000000000007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10.484109422401852</v>
      </c>
      <c r="C103" s="299" t="str">
        <f>CONCATENATE("(",ROUND((B103/$H105)*100,1),")")</f>
        <v>(72.4)</v>
      </c>
      <c r="D103" s="302">
        <f>'Ind T6'!W36</f>
        <v>0.4302463255865655</v>
      </c>
      <c r="E103" s="299" t="str">
        <f>CONCATENATE("(",ROUND((D103/$H105)*100,1),")")</f>
        <v>(3)</v>
      </c>
      <c r="F103" s="302">
        <f>'Ind T6'!X36</f>
        <v>0.23750961680115734</v>
      </c>
      <c r="G103" s="299" t="str">
        <f>CONCATENATE("(",ROUND((F103/$H105)*100,1),")")</f>
        <v>(1.6)</v>
      </c>
      <c r="H103" s="302">
        <f>SUM(B103,D103,F103)</f>
        <v>11.151865364789575</v>
      </c>
      <c r="I103" s="299" t="str">
        <f>CONCATENATE("(",ROUND((H103/$H105)*100,1),")")</f>
        <v>(77)</v>
      </c>
      <c r="K103" s="302">
        <f>B103-B93</f>
        <v>0.62143251602155125</v>
      </c>
      <c r="L103" s="302">
        <f>D103-D93</f>
        <v>5.5176610766675571E-2</v>
      </c>
      <c r="M103" s="302">
        <f>F103-F93</f>
        <v>2.4276324797588983E-2</v>
      </c>
      <c r="N103" s="302">
        <f>SUM(K103:M103)</f>
        <v>0.70088545158581583</v>
      </c>
    </row>
    <row r="104" spans="1:14" x14ac:dyDescent="0.2">
      <c r="A104" s="282" t="s">
        <v>365</v>
      </c>
      <c r="B104" s="302">
        <f>'Ind T6'!V35</f>
        <v>2.5763610497487401</v>
      </c>
      <c r="C104" s="299" t="str">
        <f>CONCATENATE("(",ROUND((B104/$H105)*100,1),")")</f>
        <v>(17.8)</v>
      </c>
      <c r="D104" s="302">
        <f>'Ind T6'!W35</f>
        <v>0.53983334806141026</v>
      </c>
      <c r="E104" s="299" t="str">
        <f>CONCATENATE("(",ROUND((D104/$H105)*100,1),")")</f>
        <v>(3.7)</v>
      </c>
      <c r="F104" s="302">
        <f>'Ind T6'!X35</f>
        <v>0.20894023740025219</v>
      </c>
      <c r="G104" s="299" t="str">
        <f>CONCATENATE("(",ROUND((F104/$H105)*100,1),")")</f>
        <v>(1.4)</v>
      </c>
      <c r="H104" s="302">
        <f t="shared" ref="H104" si="91">SUM(B104,D104,F104)</f>
        <v>3.3251346352104023</v>
      </c>
      <c r="I104" s="299" t="str">
        <f>CONCATENATE("(",ROUND((H104/$H105)*100,1),")")</f>
        <v>(23)</v>
      </c>
      <c r="K104" s="302">
        <f t="shared" ref="K104:K105" si="92">B104-B94</f>
        <v>1.9685383295750647E-2</v>
      </c>
      <c r="L104" s="302">
        <f t="shared" ref="L104:L105" si="93">D104-D94</f>
        <v>2.3316051089946166E-2</v>
      </c>
      <c r="M104" s="302">
        <f t="shared" ref="M104:M105" si="94">F104-F94</f>
        <v>3.0113114028461341E-2</v>
      </c>
      <c r="N104" s="302">
        <f t="shared" ref="N104:N105" si="95">SUM(K104:M104)</f>
        <v>7.3114548414158154E-2</v>
      </c>
    </row>
    <row r="105" spans="1:14" x14ac:dyDescent="0.2">
      <c r="A105" s="282" t="s">
        <v>363</v>
      </c>
      <c r="B105" s="302">
        <f>SUM(B103:B104)</f>
        <v>13.060470472150593</v>
      </c>
      <c r="C105" s="299" t="str">
        <f>CONCATENATE("(",ROUND((B105/$H105)*100,1),")")</f>
        <v>(90.2)</v>
      </c>
      <c r="D105" s="302">
        <f>SUM(D103:D104)</f>
        <v>0.97007967364797576</v>
      </c>
      <c r="E105" s="299" t="str">
        <f>CONCATENATE("(",ROUND((D105/$H105)*100,1),")")</f>
        <v>(6.7)</v>
      </c>
      <c r="F105" s="302">
        <f>SUM(F103:F104)</f>
        <v>0.44644985420140954</v>
      </c>
      <c r="G105" s="299" t="str">
        <f>CONCATENATE("(",ROUND((F105/$H105)*100,1),")")</f>
        <v>(3.1)</v>
      </c>
      <c r="H105" s="302">
        <f>SUM(H103:H104)</f>
        <v>14.476999999999977</v>
      </c>
      <c r="I105" s="299" t="str">
        <f>CONCATENATE("(",ROUND((H105/$H105)*100,1),")")</f>
        <v>(100)</v>
      </c>
      <c r="K105" s="302">
        <f t="shared" si="92"/>
        <v>0.64111789931730279</v>
      </c>
      <c r="L105" s="302">
        <f t="shared" si="93"/>
        <v>7.8492661856621737E-2</v>
      </c>
      <c r="M105" s="302">
        <f t="shared" si="94"/>
        <v>5.4389438826050351E-2</v>
      </c>
      <c r="N105" s="302">
        <f t="shared" si="95"/>
        <v>0.77399999999997493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48.630643819446384</v>
      </c>
      <c r="C114" s="299" t="str">
        <f>CONCATENATE("(",ROUND((B114/$H116)*100,1),")")</f>
        <v>(69.7)</v>
      </c>
      <c r="D114" s="302">
        <f>'Ind T6'!M45</f>
        <v>2.377346941175011</v>
      </c>
      <c r="E114" s="299" t="str">
        <f>CONCATENATE("(",ROUND((D114/$H116)*100,1),")")</f>
        <v>(3.4)</v>
      </c>
      <c r="F114" s="302">
        <f>'Ind T6'!N45</f>
        <v>3.4392440826725204</v>
      </c>
      <c r="G114" s="299" t="str">
        <f>CONCATENATE("(",ROUND((F114/$H116)*100,1),")")</f>
        <v>(4.9)</v>
      </c>
      <c r="H114" s="302">
        <f>SUM(B114,D114,F114)</f>
        <v>54.44723484329392</v>
      </c>
      <c r="I114" s="299" t="str">
        <f>CONCATENATE("(",ROUND((H114/$H116)*100,1),")")</f>
        <v>(78)</v>
      </c>
      <c r="K114" s="302">
        <f>B119-B114</f>
        <v>-3.2464118918269165</v>
      </c>
      <c r="L114" s="302">
        <f>D119-D114</f>
        <v>-0.11345941565476902</v>
      </c>
      <c r="M114" s="302">
        <f>F119-F114</f>
        <v>-0.19329696345010516</v>
      </c>
      <c r="N114" s="302">
        <f>SUM(K114:M114)</f>
        <v>-3.5531682709317907</v>
      </c>
    </row>
    <row r="115" spans="1:14" x14ac:dyDescent="0.2">
      <c r="A115" s="282" t="s">
        <v>365</v>
      </c>
      <c r="B115" s="302">
        <f>'Ind T6'!L44</f>
        <v>11.150210757294408</v>
      </c>
      <c r="C115" s="299" t="str">
        <f>CONCATENATE("(",ROUND((B115/$H116)*100,1),")")</f>
        <v>(16)</v>
      </c>
      <c r="D115" s="302">
        <f>'Ind T6'!M44</f>
        <v>2.6803307367922962</v>
      </c>
      <c r="E115" s="299" t="str">
        <f>CONCATENATE("(",ROUND((D115/$H116)*100,1),")")</f>
        <v>(3.8)</v>
      </c>
      <c r="F115" s="302">
        <f>'Ind T6'!N44</f>
        <v>1.5242236626194074</v>
      </c>
      <c r="G115" s="299" t="str">
        <f>CONCATENATE("(",ROUND((F115/$H116)*100,1),")")</f>
        <v>(2.2)</v>
      </c>
      <c r="H115" s="302">
        <f t="shared" ref="H115" si="96">SUM(B115,D115,F115)</f>
        <v>15.354765156706112</v>
      </c>
      <c r="I115" s="299" t="str">
        <f>CONCATENATE("(",ROUND((H115/$H116)*100,1),")")</f>
        <v>(22)</v>
      </c>
      <c r="K115" s="302">
        <f t="shared" ref="K115:K116" si="97">B120-B115</f>
        <v>-0.57874721624827252</v>
      </c>
      <c r="L115" s="302">
        <f t="shared" ref="L115:L116" si="98">D120-D115</f>
        <v>-0.15429059129512268</v>
      </c>
      <c r="M115" s="302">
        <f t="shared" ref="M115:M116" si="99">F120-F115</f>
        <v>-0.17179392152482142</v>
      </c>
      <c r="N115" s="302">
        <f t="shared" ref="N115:N116" si="100">SUM(K115:M115)</f>
        <v>-0.90483172906821663</v>
      </c>
    </row>
    <row r="116" spans="1:14" x14ac:dyDescent="0.2">
      <c r="A116" s="282" t="s">
        <v>363</v>
      </c>
      <c r="B116" s="302">
        <f>SUM(B114:B115)</f>
        <v>59.780854576740794</v>
      </c>
      <c r="C116" s="299" t="str">
        <f>CONCATENATE("(",ROUND((B116/$H116)*100,1),")")</f>
        <v>(85.6)</v>
      </c>
      <c r="D116" s="302">
        <f>SUM(D114:D115)</f>
        <v>5.0576776779673072</v>
      </c>
      <c r="E116" s="299" t="str">
        <f>CONCATENATE("(",ROUND((D116/$H116)*100,1),")")</f>
        <v>(7.2)</v>
      </c>
      <c r="F116" s="302">
        <f>SUM(F114:F115)</f>
        <v>4.9634677452919274</v>
      </c>
      <c r="G116" s="299" t="str">
        <f>CONCATENATE("(",ROUND((F116/$H116)*100,1),")")</f>
        <v>(7.1)</v>
      </c>
      <c r="H116" s="302">
        <f>SUM(H114:H115)</f>
        <v>69.802000000000035</v>
      </c>
      <c r="I116" s="299" t="str">
        <f>CONCATENATE("(",ROUND((H116/$H116)*100,1),")")</f>
        <v>(100)</v>
      </c>
      <c r="K116" s="302">
        <f t="shared" si="97"/>
        <v>-3.8251591080751908</v>
      </c>
      <c r="L116" s="302">
        <f t="shared" si="98"/>
        <v>-0.26775000694989171</v>
      </c>
      <c r="M116" s="302">
        <f t="shared" si="99"/>
        <v>-0.3650908849749257</v>
      </c>
      <c r="N116" s="302">
        <f t="shared" si="100"/>
        <v>-4.4580000000000082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45.384231927619467</v>
      </c>
      <c r="C119" s="299" t="str">
        <f>CONCATENATE("(",ROUND((B119/$H121)*100,1),")")</f>
        <v>(69.5)</v>
      </c>
      <c r="D119" s="302">
        <f>'Ind T6'!R45</f>
        <v>2.263887525520242</v>
      </c>
      <c r="E119" s="299" t="str">
        <f>CONCATENATE("(",ROUND((D119/$H121)*100,1),")")</f>
        <v>(3.5)</v>
      </c>
      <c r="F119" s="302">
        <f>'Ind T6'!S45</f>
        <v>3.2459471192224152</v>
      </c>
      <c r="G119" s="299" t="str">
        <f>CONCATENATE("(",ROUND((F119/$H121)*100,1),")")</f>
        <v>(5)</v>
      </c>
      <c r="H119" s="302">
        <f>SUM(B119,D119,F119)</f>
        <v>50.894066572362121</v>
      </c>
      <c r="I119" s="299" t="str">
        <f>CONCATENATE("(",ROUND((H119/$H121)*100,1),")")</f>
        <v>(77.9)</v>
      </c>
      <c r="K119" s="302">
        <f>B124-B119</f>
        <v>-4.1415560857390901</v>
      </c>
      <c r="L119" s="302">
        <f>D124-D119</f>
        <v>-0.15293563779805552</v>
      </c>
      <c r="M119" s="302">
        <f>F124-F119</f>
        <v>-9.1436646319922321E-2</v>
      </c>
      <c r="N119" s="302">
        <f>SUM(K119:M119)</f>
        <v>-4.3859283698570675</v>
      </c>
    </row>
    <row r="120" spans="1:14" x14ac:dyDescent="0.2">
      <c r="A120" s="282" t="s">
        <v>365</v>
      </c>
      <c r="B120" s="302">
        <f>'Ind T6'!Q44</f>
        <v>10.571463541046136</v>
      </c>
      <c r="C120" s="299" t="str">
        <f>CONCATENATE("(",ROUND((B120/$H121)*100,1),")")</f>
        <v>(16.2)</v>
      </c>
      <c r="D120" s="302">
        <f>'Ind T6'!R44</f>
        <v>2.5260401454971735</v>
      </c>
      <c r="E120" s="299" t="str">
        <f>CONCATENATE("(",ROUND((D120/$H121)*100,1),")")</f>
        <v>(3.9)</v>
      </c>
      <c r="F120" s="302">
        <f>'Ind T6'!S44</f>
        <v>1.352429741094586</v>
      </c>
      <c r="G120" s="299" t="str">
        <f>CONCATENATE("(",ROUND((F120/$H121)*100,1),")")</f>
        <v>(2.1)</v>
      </c>
      <c r="H120" s="302">
        <f t="shared" ref="H120" si="101">SUM(B120,D120,F120)</f>
        <v>14.449933427637895</v>
      </c>
      <c r="I120" s="299" t="str">
        <f>CONCATENATE("(",ROUND((H120/$H121)*100,1),")")</f>
        <v>(22.1)</v>
      </c>
      <c r="K120" s="302">
        <f t="shared" ref="K120:K121" si="102">B125-B120</f>
        <v>-0.66454894792448549</v>
      </c>
      <c r="L120" s="302">
        <f t="shared" ref="L120:L121" si="103">D125-D120</f>
        <v>-0.15663951624879813</v>
      </c>
      <c r="M120" s="302">
        <f t="shared" ref="M120:M121" si="104">F125-F120</f>
        <v>-0.16988316596971376</v>
      </c>
      <c r="N120" s="302">
        <f t="shared" ref="N120:N121" si="105">SUM(K120:M120)</f>
        <v>-0.99107163014299737</v>
      </c>
    </row>
    <row r="121" spans="1:14" x14ac:dyDescent="0.2">
      <c r="A121" s="282" t="s">
        <v>363</v>
      </c>
      <c r="B121" s="302">
        <f>SUM(B119:B120)</f>
        <v>55.955695468665603</v>
      </c>
      <c r="C121" s="299" t="str">
        <f>CONCATENATE("(",ROUND((B121/$H121)*100,1),")")</f>
        <v>(85.6)</v>
      </c>
      <c r="D121" s="302">
        <f>SUM(D119:D120)</f>
        <v>4.7899276710174155</v>
      </c>
      <c r="E121" s="299" t="str">
        <f>CONCATENATE("(",ROUND((D121/$H121)*100,1),")")</f>
        <v>(7.3)</v>
      </c>
      <c r="F121" s="302">
        <f>SUM(F119:F120)</f>
        <v>4.5983768603170017</v>
      </c>
      <c r="G121" s="299" t="str">
        <f>CONCATENATE("(",ROUND((F121/$H121)*100,1),")")</f>
        <v>(7)</v>
      </c>
      <c r="H121" s="302">
        <f>SUM(H119:H120)</f>
        <v>65.344000000000023</v>
      </c>
      <c r="I121" s="299" t="str">
        <f>CONCATENATE("(",ROUND((H121/$H121)*100,1),")")</f>
        <v>(100)</v>
      </c>
      <c r="K121" s="302">
        <f t="shared" si="102"/>
        <v>-4.8061050336635773</v>
      </c>
      <c r="L121" s="302">
        <f t="shared" si="103"/>
        <v>-0.30957515404685321</v>
      </c>
      <c r="M121" s="302">
        <f t="shared" si="104"/>
        <v>-0.26131981228963674</v>
      </c>
      <c r="N121" s="302">
        <f t="shared" si="105"/>
        <v>-5.3770000000000673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41.242675841880377</v>
      </c>
      <c r="C124" s="299" t="str">
        <f>CONCATENATE("(",ROUND((B124/$H126)*100,1),")")</f>
        <v>(68.8)</v>
      </c>
      <c r="D124" s="302">
        <f>'Ind T6'!W45</f>
        <v>2.1109518877221864</v>
      </c>
      <c r="E124" s="299" t="str">
        <f>CONCATENATE("(",ROUND((D124/$H126)*100,1),")")</f>
        <v>(3.5)</v>
      </c>
      <c r="F124" s="302">
        <f>'Ind T6'!X45</f>
        <v>3.1545104729024929</v>
      </c>
      <c r="G124" s="299" t="str">
        <f>CONCATENATE("(",ROUND((F124/$H126)*100,1),")")</f>
        <v>(5.3)</v>
      </c>
      <c r="H124" s="302">
        <f>SUM(B124,D124,F124)</f>
        <v>46.508138202505059</v>
      </c>
      <c r="I124" s="299" t="str">
        <f>CONCATENATE("(",ROUND((H124/$H126)*100,1),")")</f>
        <v>(77.6)</v>
      </c>
      <c r="K124" s="302">
        <f>B124-B114</f>
        <v>-7.3879679775660065</v>
      </c>
      <c r="L124" s="302">
        <f>D124-D114</f>
        <v>-0.26639505345282455</v>
      </c>
      <c r="M124" s="302">
        <f>F124-F114</f>
        <v>-0.28473360977002748</v>
      </c>
      <c r="N124" s="302">
        <f>SUM(K124:M124)</f>
        <v>-7.9390966407888586</v>
      </c>
    </row>
    <row r="125" spans="1:14" x14ac:dyDescent="0.2">
      <c r="A125" s="282" t="s">
        <v>365</v>
      </c>
      <c r="B125" s="302">
        <f>'Ind T6'!V44</f>
        <v>9.90691459312165</v>
      </c>
      <c r="C125" s="299" t="str">
        <f>CONCATENATE("(",ROUND((B125/$H126)*100,1),")")</f>
        <v>(16.5)</v>
      </c>
      <c r="D125" s="302">
        <f>'Ind T6'!W44</f>
        <v>2.3694006292483754</v>
      </c>
      <c r="E125" s="299" t="str">
        <f>CONCATENATE("(",ROUND((D125/$H126)*100,1),")")</f>
        <v>(4)</v>
      </c>
      <c r="F125" s="302">
        <f>'Ind T6'!X44</f>
        <v>1.1825465751248723</v>
      </c>
      <c r="G125" s="299" t="str">
        <f>CONCATENATE("(",ROUND((F125/$H126)*100,1),")")</f>
        <v>(2)</v>
      </c>
      <c r="H125" s="302">
        <f t="shared" ref="H125" si="106">SUM(B125,D125,F125)</f>
        <v>13.458861797494897</v>
      </c>
      <c r="I125" s="299" t="str">
        <f>CONCATENATE("(",ROUND((H125/$H126)*100,1),")")</f>
        <v>(22.4)</v>
      </c>
      <c r="K125" s="302">
        <f t="shared" ref="K125:K126" si="107">B125-B115</f>
        <v>-1.243296164172758</v>
      </c>
      <c r="L125" s="302">
        <f t="shared" ref="L125:L126" si="108">D125-D115</f>
        <v>-0.31093010754392081</v>
      </c>
      <c r="M125" s="302">
        <f t="shared" ref="M125:M126" si="109">F125-F115</f>
        <v>-0.34167708749453518</v>
      </c>
      <c r="N125" s="302">
        <f t="shared" ref="N125:N126" si="110">SUM(K125:M125)</f>
        <v>-1.895903359211214</v>
      </c>
    </row>
    <row r="126" spans="1:14" x14ac:dyDescent="0.2">
      <c r="A126" s="282" t="s">
        <v>363</v>
      </c>
      <c r="B126" s="302">
        <f>SUM(B124:B125)</f>
        <v>51.149590435002025</v>
      </c>
      <c r="C126" s="299" t="str">
        <f>CONCATENATE("(",ROUND((B126/$H126)*100,1),")")</f>
        <v>(85.3)</v>
      </c>
      <c r="D126" s="302">
        <f>SUM(D124:D125)</f>
        <v>4.4803525169705622</v>
      </c>
      <c r="E126" s="299" t="str">
        <f>CONCATENATE("(",ROUND((D126/$H126)*100,1),")")</f>
        <v>(7.5)</v>
      </c>
      <c r="F126" s="302">
        <f>SUM(F124:F125)</f>
        <v>4.3370570480273649</v>
      </c>
      <c r="G126" s="299" t="str">
        <f>CONCATENATE("(",ROUND((F126/$H126)*100,1),")")</f>
        <v>(7.2)</v>
      </c>
      <c r="H126" s="302">
        <f>SUM(H124:H125)</f>
        <v>59.966999999999956</v>
      </c>
      <c r="I126" s="299" t="str">
        <f>CONCATENATE("(",ROUND((H126/$H126)*100,1),")")</f>
        <v>(100)</v>
      </c>
      <c r="K126" s="302">
        <f t="shared" si="107"/>
        <v>-8.6312641417387681</v>
      </c>
      <c r="L126" s="302">
        <f t="shared" si="108"/>
        <v>-0.57732516099674491</v>
      </c>
      <c r="M126" s="302">
        <f t="shared" si="109"/>
        <v>-0.62641069726456244</v>
      </c>
      <c r="N126" s="302">
        <f t="shared" si="110"/>
        <v>-9.8350000000000755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8.2976460371298337</v>
      </c>
      <c r="C135" s="299" t="str">
        <f>CONCATENATE("(",ROUND((B135/$H137)*100,1),")")</f>
        <v>(73.1)</v>
      </c>
      <c r="D135" s="302">
        <f>'Ind T6'!M54</f>
        <v>0.16161685868248762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8.459262895812321</v>
      </c>
      <c r="I135" s="299" t="str">
        <f>CONCATENATE("(",ROUND((H135/$H137)*100,1),")")</f>
        <v>(74.5)</v>
      </c>
      <c r="K135" s="302">
        <f>B140-B135</f>
        <v>-0.7350266495364437</v>
      </c>
      <c r="L135" s="302">
        <f>D140-D135</f>
        <v>-1.0751305679865736E-2</v>
      </c>
      <c r="M135" s="302">
        <f>F140-F135</f>
        <v>0</v>
      </c>
      <c r="N135" s="302">
        <f>SUM(K135:M135)</f>
        <v>-0.74577795521630941</v>
      </c>
    </row>
    <row r="136" spans="1:14" x14ac:dyDescent="0.2">
      <c r="A136" s="282" t="s">
        <v>365</v>
      </c>
      <c r="B136" s="302">
        <f>'Ind T6'!L53</f>
        <v>2.1870834250142859</v>
      </c>
      <c r="C136" s="299" t="str">
        <f>CONCATENATE("(",ROUND((B136/$H137)*100,1),")")</f>
        <v>(19.3)</v>
      </c>
      <c r="D136" s="302">
        <f>'Ind T6'!M53</f>
        <v>0.7016536791734066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2.8887371041876926</v>
      </c>
      <c r="I136" s="299" t="str">
        <f>CONCATENATE("(",ROUND((H136/$H137)*100,1),")")</f>
        <v>(25.5)</v>
      </c>
      <c r="K136" s="302">
        <f t="shared" ref="K136:K137" si="112">B141-B136</f>
        <v>-0.16200350194416613</v>
      </c>
      <c r="L136" s="302">
        <f t="shared" ref="L136:L137" si="113">D141-D136</f>
        <v>-5.8218542839533427E-2</v>
      </c>
      <c r="M136" s="302">
        <f t="shared" ref="M136:M137" si="114">F141-F136</f>
        <v>0</v>
      </c>
      <c r="N136" s="302">
        <f t="shared" ref="N136:N137" si="115">SUM(K136:M136)</f>
        <v>-0.22022204478369956</v>
      </c>
    </row>
    <row r="137" spans="1:14" x14ac:dyDescent="0.2">
      <c r="A137" s="282" t="s">
        <v>363</v>
      </c>
      <c r="B137" s="302">
        <f>SUM(B135:B136)</f>
        <v>10.48472946214412</v>
      </c>
      <c r="C137" s="299" t="str">
        <f>CONCATENATE("(",ROUND((B137/$H137)*100,1),")")</f>
        <v>(92.4)</v>
      </c>
      <c r="D137" s="302">
        <f>SUM(D135:D136)</f>
        <v>0.86327053785589425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11.348000000000013</v>
      </c>
      <c r="I137" s="299" t="str">
        <f>CONCATENATE("(",ROUND((H137/$H137)*100,1),")")</f>
        <v>(100)</v>
      </c>
      <c r="K137" s="302">
        <f t="shared" si="112"/>
        <v>-0.89703015148061027</v>
      </c>
      <c r="L137" s="302">
        <f t="shared" si="113"/>
        <v>-6.8969848519399246E-2</v>
      </c>
      <c r="M137" s="302">
        <f t="shared" si="114"/>
        <v>0</v>
      </c>
      <c r="N137" s="302">
        <f t="shared" si="115"/>
        <v>-0.96600000000000952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7.56261938759339</v>
      </c>
      <c r="C140" s="299" t="str">
        <f>CONCATENATE("(",ROUND((B140/$H142)*100,1),")")</f>
        <v>(72.8)</v>
      </c>
      <c r="D140" s="302">
        <f>'Ind T6'!R54</f>
        <v>0.15086555300262189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7.713484940596012</v>
      </c>
      <c r="I140" s="299" t="str">
        <f>CONCATENATE("(",ROUND((H140/$H142)*100,1),")")</f>
        <v>(74.3)</v>
      </c>
      <c r="K140" s="302">
        <f>B145-B140</f>
        <v>-0.48188117179458967</v>
      </c>
      <c r="L140" s="302">
        <f>D145-D140</f>
        <v>-3.9596316921912955E-3</v>
      </c>
      <c r="M140" s="302">
        <f>F145-F140</f>
        <v>0</v>
      </c>
      <c r="N140" s="302">
        <f>SUM(K140:M140)</f>
        <v>-0.48584080348678094</v>
      </c>
    </row>
    <row r="141" spans="1:14" x14ac:dyDescent="0.2">
      <c r="A141" s="282" t="s">
        <v>365</v>
      </c>
      <c r="B141" s="302">
        <f>'Ind T6'!Q53</f>
        <v>2.0250799230701197</v>
      </c>
      <c r="C141" s="299" t="str">
        <f>CONCATENATE("(",ROUND((B141/$H142)*100,1),")")</f>
        <v>(19.5)</v>
      </c>
      <c r="D141" s="302">
        <f>'Ind T6'!R53</f>
        <v>0.64343513633387317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2.668515059403993</v>
      </c>
      <c r="I141" s="299" t="str">
        <f>CONCATENATE("(",ROUND((H141/$H142)*100,1),")")</f>
        <v>(25.7)</v>
      </c>
      <c r="K141" s="302">
        <f t="shared" ref="K141:K142" si="117">B146-B141</f>
        <v>-6.7606218344999469E-2</v>
      </c>
      <c r="L141" s="302">
        <f t="shared" ref="L141:L142" si="118">D146-D141</f>
        <v>-3.3552978168217451E-2</v>
      </c>
      <c r="M141" s="302">
        <f t="shared" ref="M141:M142" si="119">F146-F141</f>
        <v>0</v>
      </c>
      <c r="N141" s="302">
        <f t="shared" ref="N141:N142" si="120">SUM(K141:M141)</f>
        <v>-0.10115919651321692</v>
      </c>
    </row>
    <row r="142" spans="1:14" x14ac:dyDescent="0.2">
      <c r="A142" s="282" t="s">
        <v>363</v>
      </c>
      <c r="B142" s="302">
        <f>SUM(B140:B141)</f>
        <v>9.5876993106635098</v>
      </c>
      <c r="C142" s="299" t="str">
        <f>CONCATENATE("(",ROUND((B142/$H142)*100,1),")")</f>
        <v>(92.3)</v>
      </c>
      <c r="D142" s="302">
        <f>SUM(D140:D141)</f>
        <v>0.794300689336495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10.382000000000005</v>
      </c>
      <c r="I142" s="299" t="str">
        <f>CONCATENATE("(",ROUND((H142/$H142)*100,1),")")</f>
        <v>(100)</v>
      </c>
      <c r="K142" s="302">
        <f t="shared" si="117"/>
        <v>-0.54948739013958914</v>
      </c>
      <c r="L142" s="302">
        <f t="shared" si="118"/>
        <v>-3.7512609860408719E-2</v>
      </c>
      <c r="M142" s="302">
        <f t="shared" si="119"/>
        <v>0</v>
      </c>
      <c r="N142" s="302">
        <f t="shared" si="120"/>
        <v>-0.58699999999999786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7.0807382157988004</v>
      </c>
      <c r="C145" s="299" t="str">
        <f>CONCATENATE("(",ROUND((B145/$H147)*100,1),")")</f>
        <v>(72.3)</v>
      </c>
      <c r="D145" s="302">
        <f>'Ind T6'!W54</f>
        <v>0.14690592131043059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7.2276441371092313</v>
      </c>
      <c r="I145" s="299" t="str">
        <f>CONCATENATE("(",ROUND((H145/$H147)*100,1),")")</f>
        <v>(73.8)</v>
      </c>
      <c r="K145" s="302">
        <f>B145-B135</f>
        <v>-1.2169078213310334</v>
      </c>
      <c r="L145" s="302">
        <f>D145-D135</f>
        <v>-1.4710937372057031E-2</v>
      </c>
      <c r="M145" s="302">
        <f>F145-F135</f>
        <v>0</v>
      </c>
      <c r="N145" s="302">
        <f>SUM(K145:M145)</f>
        <v>-1.2316187587030905</v>
      </c>
    </row>
    <row r="146" spans="1:14" x14ac:dyDescent="0.2">
      <c r="A146" s="282" t="s">
        <v>365</v>
      </c>
      <c r="B146" s="302">
        <f>'Ind T6'!V53</f>
        <v>1.9574737047251203</v>
      </c>
      <c r="C146" s="299" t="str">
        <f>CONCATENATE("(",ROUND((B146/$H147)*100,1),")")</f>
        <v>(20)</v>
      </c>
      <c r="D146" s="302">
        <f>'Ind T6'!W53</f>
        <v>0.60988215816565572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2.5673558628907758</v>
      </c>
      <c r="I146" s="299" t="str">
        <f>CONCATENATE("(",ROUND((H146/$H147)*100,1),")")</f>
        <v>(26.2)</v>
      </c>
      <c r="K146" s="302">
        <f t="shared" ref="K146:K147" si="122">B146-B136</f>
        <v>-0.2296097202891656</v>
      </c>
      <c r="L146" s="302">
        <f t="shared" ref="L146:L147" si="123">D146-D136</f>
        <v>-9.1771521007750878E-2</v>
      </c>
      <c r="M146" s="302">
        <f t="shared" ref="M146:M147" si="124">F146-F136</f>
        <v>0</v>
      </c>
      <c r="N146" s="302">
        <f t="shared" ref="N146:N147" si="125">SUM(K146:M146)</f>
        <v>-0.32138124129691648</v>
      </c>
    </row>
    <row r="147" spans="1:14" x14ac:dyDescent="0.2">
      <c r="A147" s="282" t="s">
        <v>363</v>
      </c>
      <c r="B147" s="302">
        <f>SUM(B145:B146)</f>
        <v>9.0382119205239206</v>
      </c>
      <c r="C147" s="299" t="str">
        <f>CONCATENATE("(",ROUND((B147/$H147)*100,1),")")</f>
        <v>(92.3)</v>
      </c>
      <c r="D147" s="302">
        <f>SUM(D145:D146)</f>
        <v>0.75678807947608628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9.795000000000007</v>
      </c>
      <c r="I147" s="299" t="str">
        <f>CONCATENATE("(",ROUND((H147/$H147)*100,1),")")</f>
        <v>(100)</v>
      </c>
      <c r="K147" s="302">
        <f t="shared" si="122"/>
        <v>-1.4465175416201994</v>
      </c>
      <c r="L147" s="302">
        <f t="shared" si="123"/>
        <v>-0.10648245837980796</v>
      </c>
      <c r="M147" s="302">
        <f t="shared" si="124"/>
        <v>0</v>
      </c>
      <c r="N147" s="302">
        <f t="shared" si="125"/>
        <v>-1.5530000000000075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4.926161468739215</v>
      </c>
      <c r="C156" s="299" t="str">
        <f>CONCATENATE("(",ROUND((B156/$H158)*100,1),")")</f>
        <v>(72.4)</v>
      </c>
      <c r="D156" s="302">
        <f>'Ind T6'!M63</f>
        <v>0.10947710788783997</v>
      </c>
      <c r="E156" s="299" t="str">
        <f>CONCATENATE("(",ROUND((D156/$H158)*100,1),")")</f>
        <v>(1.6)</v>
      </c>
      <c r="F156" s="302">
        <f>'Ind T6'!N63</f>
        <v>0.22080453308803272</v>
      </c>
      <c r="G156" s="299" t="str">
        <f>CONCATENATE("(",ROUND((F156/$H158)*100,1),")")</f>
        <v>(3.2)</v>
      </c>
      <c r="H156" s="302">
        <f>SUM(B156,D156,F156)</f>
        <v>5.2564431097150877</v>
      </c>
      <c r="I156" s="299" t="str">
        <f>CONCATENATE("(",ROUND((H156/$H158)*100,1),")")</f>
        <v>(77.3)</v>
      </c>
      <c r="K156" s="302">
        <f>B161-B156</f>
        <v>8.7384895509644345E-2</v>
      </c>
      <c r="L156" s="302">
        <f>D161-D156</f>
        <v>2.866054220629452E-3</v>
      </c>
      <c r="M156" s="302">
        <f>F161-F156</f>
        <v>-3.5663743240688939E-3</v>
      </c>
      <c r="N156" s="302">
        <f>SUM(K156:M156)</f>
        <v>8.6684575406204903E-2</v>
      </c>
    </row>
    <row r="157" spans="1:14" x14ac:dyDescent="0.2">
      <c r="A157" s="282" t="s">
        <v>365</v>
      </c>
      <c r="B157" s="302">
        <f>'Ind T6'!L62</f>
        <v>1.1320858114082297</v>
      </c>
      <c r="C157" s="299" t="str">
        <f>CONCATENATE("(",ROUND((B157/$H158)*100,1),")")</f>
        <v>(16.6)</v>
      </c>
      <c r="D157" s="302">
        <f>'Ind T6'!M62</f>
        <v>0.38980018132501615</v>
      </c>
      <c r="E157" s="299" t="str">
        <f>CONCATENATE("(",ROUND((D157/$H158)*100,1),")")</f>
        <v>(5.7)</v>
      </c>
      <c r="F157" s="302">
        <f>'Ind T6'!N62</f>
        <v>2.4670897551678672E-2</v>
      </c>
      <c r="G157" s="299" t="str">
        <f>CONCATENATE("(",ROUND((F157/$H158)*100,1),")")</f>
        <v>(0.4)</v>
      </c>
      <c r="H157" s="302">
        <f t="shared" ref="H157" si="126">SUM(B157,D157,F157)</f>
        <v>1.5465568902849247</v>
      </c>
      <c r="I157" s="299" t="str">
        <f>CONCATENATE("(",ROUND((H157/$H158)*100,1),")")</f>
        <v>(22.7)</v>
      </c>
      <c r="K157" s="302">
        <f t="shared" ref="K157:K158" si="127">B162-B157</f>
        <v>7.3275629552258525E-2</v>
      </c>
      <c r="L157" s="302">
        <f t="shared" ref="L157:L158" si="128">D162-D157</f>
        <v>1.4883474448102063E-2</v>
      </c>
      <c r="M157" s="302">
        <f t="shared" ref="M157:M158" si="129">F162-F157</f>
        <v>1.5632059343246782E-4</v>
      </c>
      <c r="N157" s="302">
        <f t="shared" ref="N157:N158" si="130">SUM(K157:M157)</f>
        <v>8.831542459379306E-2</v>
      </c>
    </row>
    <row r="158" spans="1:14" x14ac:dyDescent="0.2">
      <c r="A158" s="282" t="s">
        <v>363</v>
      </c>
      <c r="B158" s="302">
        <f>SUM(B156:B157)</f>
        <v>6.0582472801474445</v>
      </c>
      <c r="C158" s="299" t="str">
        <f>CONCATENATE("(",ROUND((B158/$H158)*100,1),")")</f>
        <v>(89.1)</v>
      </c>
      <c r="D158" s="302">
        <f>SUM(D156:D157)</f>
        <v>0.49927728921285613</v>
      </c>
      <c r="E158" s="299" t="str">
        <f>CONCATENATE("(",ROUND((D158/$H158)*100,1),")")</f>
        <v>(7.3)</v>
      </c>
      <c r="F158" s="302">
        <f>SUM(F156:F157)</f>
        <v>0.24547543063971139</v>
      </c>
      <c r="G158" s="299" t="str">
        <f>CONCATENATE("(",ROUND((F158/$H158)*100,1),")")</f>
        <v>(3.6)</v>
      </c>
      <c r="H158" s="302">
        <f>SUM(H156:H157)</f>
        <v>6.8030000000000124</v>
      </c>
      <c r="I158" s="299" t="str">
        <f>CONCATENATE("(",ROUND((H158/$H158)*100,1),")")</f>
        <v>(100)</v>
      </c>
      <c r="K158" s="302">
        <f t="shared" si="127"/>
        <v>0.16066052506190331</v>
      </c>
      <c r="L158" s="302">
        <f t="shared" si="128"/>
        <v>1.7749528668731529E-2</v>
      </c>
      <c r="M158" s="302">
        <f t="shared" si="129"/>
        <v>-3.4100537306364365E-3</v>
      </c>
      <c r="N158" s="302">
        <f t="shared" si="130"/>
        <v>0.17499999999999841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5.0135463642488594</v>
      </c>
      <c r="C161" s="299" t="str">
        <f>CONCATENATE("(",ROUND((B161/$H163)*100,1),")")</f>
        <v>(71.8)</v>
      </c>
      <c r="D161" s="302">
        <f>'Ind T6'!R63</f>
        <v>0.11234316210846942</v>
      </c>
      <c r="E161" s="299" t="str">
        <f>CONCATENATE("(",ROUND((D161/$H163)*100,1),")")</f>
        <v>(1.6)</v>
      </c>
      <c r="F161" s="302">
        <f>'Ind T6'!S63</f>
        <v>0.21723815876396382</v>
      </c>
      <c r="G161" s="299" t="str">
        <f>CONCATENATE("(",ROUND((F161/$H163)*100,1),")")</f>
        <v>(3.1)</v>
      </c>
      <c r="H161" s="302">
        <f>SUM(B161,D161,F161)</f>
        <v>5.343127685121293</v>
      </c>
      <c r="I161" s="299" t="str">
        <f>CONCATENATE("(",ROUND((H161/$H163)*100,1),")")</f>
        <v>(76.6)</v>
      </c>
      <c r="K161" s="302">
        <f>B166-B161</f>
        <v>7.9842209926548335E-2</v>
      </c>
      <c r="L161" s="302">
        <f>D166-D161</f>
        <v>4.1076397049892716E-3</v>
      </c>
      <c r="M161" s="302">
        <f>F166-F161</f>
        <v>-1.1958308673959056E-2</v>
      </c>
      <c r="N161" s="302">
        <f>SUM(K161:M161)</f>
        <v>7.1991540957578551E-2</v>
      </c>
    </row>
    <row r="162" spans="1:14" x14ac:dyDescent="0.2">
      <c r="A162" s="282" t="s">
        <v>365</v>
      </c>
      <c r="B162" s="302">
        <f>'Ind T6'!Q62</f>
        <v>1.2053614409604883</v>
      </c>
      <c r="C162" s="299" t="str">
        <f>CONCATENATE("(",ROUND((B162/$H163)*100,1),")")</f>
        <v>(17.3)</v>
      </c>
      <c r="D162" s="302">
        <f>'Ind T6'!R62</f>
        <v>0.40468365577311821</v>
      </c>
      <c r="E162" s="299" t="str">
        <f>CONCATENATE("(",ROUND((D162/$H163)*100,1),")")</f>
        <v>(5.8)</v>
      </c>
      <c r="F162" s="302">
        <f>'Ind T6'!S62</f>
        <v>2.482721814511114E-2</v>
      </c>
      <c r="G162" s="299" t="str">
        <f>CONCATENATE("(",ROUND((F162/$H163)*100,1),")")</f>
        <v>(0.4)</v>
      </c>
      <c r="H162" s="302">
        <f t="shared" ref="H162" si="131">SUM(B162,D162,F162)</f>
        <v>1.6348723148787176</v>
      </c>
      <c r="I162" s="299" t="str">
        <f>CONCATENATE("(",ROUND((H162/$H163)*100,1),")")</f>
        <v>(23.4)</v>
      </c>
      <c r="K162" s="302">
        <f t="shared" ref="K162:K163" si="132">B167-B162</f>
        <v>0.13178253672764306</v>
      </c>
      <c r="L162" s="302">
        <f t="shared" ref="L162:L163" si="133">D167-D162</f>
        <v>2.0942455432982621E-2</v>
      </c>
      <c r="M162" s="302">
        <f t="shared" ref="M162:M163" si="134">F167-F162</f>
        <v>2.8346688178392324E-4</v>
      </c>
      <c r="N162" s="302">
        <f t="shared" ref="N162:N163" si="135">SUM(K162:M162)</f>
        <v>0.15300845904240962</v>
      </c>
    </row>
    <row r="163" spans="1:14" x14ac:dyDescent="0.2">
      <c r="A163" s="282" t="s">
        <v>363</v>
      </c>
      <c r="B163" s="302">
        <f>SUM(B161:B162)</f>
        <v>6.2189078052093478</v>
      </c>
      <c r="C163" s="299" t="str">
        <f>CONCATENATE("(",ROUND((B163/$H163)*100,1),")")</f>
        <v>(89.1)</v>
      </c>
      <c r="D163" s="302">
        <f>SUM(D161:D162)</f>
        <v>0.51702681788158766</v>
      </c>
      <c r="E163" s="299" t="str">
        <f>CONCATENATE("(",ROUND((D163/$H163)*100,1),")")</f>
        <v>(7.4)</v>
      </c>
      <c r="F163" s="302">
        <f>SUM(F161:F162)</f>
        <v>0.24206537690907495</v>
      </c>
      <c r="G163" s="299" t="str">
        <f>CONCATENATE("(",ROUND((F163/$H163)*100,1),")")</f>
        <v>(3.5)</v>
      </c>
      <c r="H163" s="302">
        <f>SUM(H161:H162)</f>
        <v>6.9780000000000104</v>
      </c>
      <c r="I163" s="299" t="str">
        <f>CONCATENATE("(",ROUND((H163/$H163)*100,1),")")</f>
        <v>(100)</v>
      </c>
      <c r="K163" s="302">
        <f t="shared" si="132"/>
        <v>0.2116247466541914</v>
      </c>
      <c r="L163" s="302">
        <f t="shared" si="133"/>
        <v>2.5050095137971851E-2</v>
      </c>
      <c r="M163" s="302">
        <f t="shared" si="134"/>
        <v>-1.1674841792175122E-2</v>
      </c>
      <c r="N163" s="302">
        <f t="shared" si="135"/>
        <v>0.22499999999998813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5.0933885741754077</v>
      </c>
      <c r="C166" s="299" t="str">
        <f>CONCATENATE("(",ROUND((B166/$H168)*100,1),")")</f>
        <v>(70.7)</v>
      </c>
      <c r="D166" s="302">
        <f>'Ind T6'!W63</f>
        <v>0.1164508018134587</v>
      </c>
      <c r="E166" s="299" t="str">
        <f>CONCATENATE("(",ROUND((D166/$H168)*100,1),")")</f>
        <v>(1.6)</v>
      </c>
      <c r="F166" s="302">
        <f>'Ind T6'!X63</f>
        <v>0.20527985009000477</v>
      </c>
      <c r="G166" s="299" t="str">
        <f>CONCATENATE("(",ROUND((F166/$H168)*100,1),")")</f>
        <v>(2.8)</v>
      </c>
      <c r="H166" s="302">
        <f>SUM(B166,D166,F166)</f>
        <v>5.415119226078871</v>
      </c>
      <c r="I166" s="299" t="str">
        <f>CONCATENATE("(",ROUND((H166/$H168)*100,1),")")</f>
        <v>(75.2)</v>
      </c>
      <c r="K166" s="302">
        <f>B166-B156</f>
        <v>0.16722710543619268</v>
      </c>
      <c r="L166" s="302">
        <f>D166-D156</f>
        <v>6.9736939256187236E-3</v>
      </c>
      <c r="M166" s="302">
        <f>F166-F156</f>
        <v>-1.552468299802795E-2</v>
      </c>
      <c r="N166" s="302">
        <f>SUM(K166:M166)</f>
        <v>0.15867611636378345</v>
      </c>
    </row>
    <row r="167" spans="1:14" x14ac:dyDescent="0.2">
      <c r="A167" s="282" t="s">
        <v>365</v>
      </c>
      <c r="B167" s="302">
        <f>'Ind T6'!V62</f>
        <v>1.3371439776881313</v>
      </c>
      <c r="C167" s="299" t="str">
        <f>CONCATENATE("(",ROUND((B167/$H168)*100,1),")")</f>
        <v>(18.6)</v>
      </c>
      <c r="D167" s="302">
        <f>'Ind T6'!W62</f>
        <v>0.42562611120610083</v>
      </c>
      <c r="E167" s="299" t="str">
        <f>CONCATENATE("(",ROUND((D167/$H168)*100,1),")")</f>
        <v>(5.9)</v>
      </c>
      <c r="F167" s="302">
        <f>'Ind T6'!X62</f>
        <v>2.5110685026895063E-2</v>
      </c>
      <c r="G167" s="299" t="str">
        <f>CONCATENATE("(",ROUND((F167/$H168)*100,1),")")</f>
        <v>(0.3)</v>
      </c>
      <c r="H167" s="302">
        <f t="shared" ref="H167" si="136">SUM(B167,D167,F167)</f>
        <v>1.7878807739211271</v>
      </c>
      <c r="I167" s="299" t="str">
        <f>CONCATENATE("(",ROUND((H167/$H168)*100,1),")")</f>
        <v>(24.8)</v>
      </c>
      <c r="K167" s="302">
        <f t="shared" ref="K167:K168" si="137">B167-B157</f>
        <v>0.20505816627990159</v>
      </c>
      <c r="L167" s="302">
        <f t="shared" ref="L167:L168" si="138">D167-D157</f>
        <v>3.5825929881084684E-2</v>
      </c>
      <c r="M167" s="302">
        <f t="shared" ref="M167:M168" si="139">F167-F157</f>
        <v>4.3978747521639105E-4</v>
      </c>
      <c r="N167" s="302">
        <f t="shared" ref="N167:N168" si="140">SUM(K167:M167)</f>
        <v>0.24132388363620266</v>
      </c>
    </row>
    <row r="168" spans="1:14" x14ac:dyDescent="0.2">
      <c r="A168" s="282" t="s">
        <v>363</v>
      </c>
      <c r="B168" s="302">
        <f>SUM(B166:B167)</f>
        <v>6.4305325518635392</v>
      </c>
      <c r="C168" s="299" t="str">
        <f>CONCATENATE("(",ROUND((B168/$H168)*100,1),")")</f>
        <v>(89.3)</v>
      </c>
      <c r="D168" s="302">
        <f>SUM(D166:D167)</f>
        <v>0.54207691301955951</v>
      </c>
      <c r="E168" s="299" t="str">
        <f>CONCATENATE("(",ROUND((D168/$H168)*100,1),")")</f>
        <v>(7.5)</v>
      </c>
      <c r="F168" s="302">
        <f>SUM(F166:F167)</f>
        <v>0.23039053511689983</v>
      </c>
      <c r="G168" s="299" t="str">
        <f>CONCATENATE("(",ROUND((F168/$H168)*100,1),")")</f>
        <v>(3.2)</v>
      </c>
      <c r="H168" s="302">
        <f>SUM(H166:H167)</f>
        <v>7.2029999999999976</v>
      </c>
      <c r="I168" s="299" t="str">
        <f>CONCATENATE("(",ROUND((H168/$H168)*100,1),")")</f>
        <v>(100)</v>
      </c>
      <c r="K168" s="302">
        <f t="shared" si="137"/>
        <v>0.37228527171609471</v>
      </c>
      <c r="L168" s="302">
        <f t="shared" si="138"/>
        <v>4.279962380670338E-2</v>
      </c>
      <c r="M168" s="302">
        <f t="shared" si="139"/>
        <v>-1.5084895522811559E-2</v>
      </c>
      <c r="N168" s="302">
        <f t="shared" si="140"/>
        <v>0.39999999999998653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43.511977025971888</v>
      </c>
      <c r="C177" s="299" t="str">
        <f>CONCATENATE("(",ROUND((B177/$H179)*100,1),")")</f>
        <v>(49.7)</v>
      </c>
      <c r="D177" s="302">
        <f>'Ind T6'!M72</f>
        <v>3.1005888635432908</v>
      </c>
      <c r="E177" s="299" t="str">
        <f>CONCATENATE("(",ROUND((D177/$H179)*100,1),")")</f>
        <v>(3.5)</v>
      </c>
      <c r="F177" s="302">
        <f>'Ind T6'!N72</f>
        <v>28.339990170618773</v>
      </c>
      <c r="G177" s="299" t="str">
        <f>CONCATENATE("(",ROUND((F177/$H179)*100,1),")")</f>
        <v>(32.4)</v>
      </c>
      <c r="H177" s="302">
        <f>SUM(B177,D177,F177)</f>
        <v>74.952556060133958</v>
      </c>
      <c r="I177" s="299" t="str">
        <f>CONCATENATE("(",ROUND((H177/$H179)*100,1),")")</f>
        <v>(85.6)</v>
      </c>
      <c r="K177" s="302">
        <f>B182-B177</f>
        <v>-0.90715744343061289</v>
      </c>
      <c r="L177" s="302">
        <f>D182-D177</f>
        <v>3.0366112304510917E-2</v>
      </c>
      <c r="M177" s="302">
        <f>F182-F177</f>
        <v>4.5248391961230539E-2</v>
      </c>
      <c r="N177" s="302">
        <f>SUM(K177:M177)</f>
        <v>-0.83154293916487143</v>
      </c>
    </row>
    <row r="178" spans="1:14" x14ac:dyDescent="0.2">
      <c r="A178" s="282" t="s">
        <v>365</v>
      </c>
      <c r="B178" s="302">
        <f>'Ind T6'!L71</f>
        <v>7.3137419662078624</v>
      </c>
      <c r="C178" s="299" t="str">
        <f>CONCATENATE("(",ROUND((B178/$H179)*100,1),")")</f>
        <v>(8.4)</v>
      </c>
      <c r="D178" s="302">
        <f>'Ind T6'!M71</f>
        <v>4.4806548871528946</v>
      </c>
      <c r="E178" s="299" t="str">
        <f>CONCATENATE("(",ROUND((D178/$H179)*100,1),")")</f>
        <v>(5.1)</v>
      </c>
      <c r="F178" s="302">
        <f>'Ind T6'!N71</f>
        <v>0.77704708650512777</v>
      </c>
      <c r="G178" s="299" t="str">
        <f>CONCATENATE("(",ROUND((F178/$H179)*100,1),")")</f>
        <v>(0.9)</v>
      </c>
      <c r="H178" s="302">
        <f t="shared" ref="H178" si="141">SUM(B178,D178,F178)</f>
        <v>12.571443939865885</v>
      </c>
      <c r="I178" s="299" t="str">
        <f>CONCATENATE("(",ROUND((H178/$H179)*100,1),")")</f>
        <v>(14.4)</v>
      </c>
      <c r="K178" s="302">
        <f t="shared" ref="K178:K179" si="142">B183-B178</f>
        <v>-2.9548630243879437E-2</v>
      </c>
      <c r="L178" s="302">
        <f t="shared" ref="L178:L179" si="143">D183-D178</f>
        <v>1.1584860874887859E-2</v>
      </c>
      <c r="M178" s="302">
        <f t="shared" ref="M178:M179" si="144">F183-F178</f>
        <v>5.0670853398582238E-4</v>
      </c>
      <c r="N178" s="302">
        <f t="shared" ref="N178:N179" si="145">SUM(K178:M178)</f>
        <v>-1.7457060835005755E-2</v>
      </c>
    </row>
    <row r="179" spans="1:14" x14ac:dyDescent="0.2">
      <c r="A179" s="282" t="s">
        <v>363</v>
      </c>
      <c r="B179" s="302">
        <f>SUM(B177:B178)</f>
        <v>50.825718992179752</v>
      </c>
      <c r="C179" s="299" t="str">
        <f>CONCATENATE("(",ROUND((B179/$H179)*100,1),")")</f>
        <v>(58.1)</v>
      </c>
      <c r="D179" s="302">
        <f>SUM(D177:D178)</f>
        <v>7.5812437506961849</v>
      </c>
      <c r="E179" s="299" t="str">
        <f>CONCATENATE("(",ROUND((D179/$H179)*100,1),")")</f>
        <v>(8.7)</v>
      </c>
      <c r="F179" s="302">
        <f>SUM(F177:F178)</f>
        <v>29.117037257123901</v>
      </c>
      <c r="G179" s="299" t="str">
        <f>CONCATENATE("(",ROUND((F179/$H179)*100,1),")")</f>
        <v>(33.3)</v>
      </c>
      <c r="H179" s="302">
        <f>SUM(H177:H178)</f>
        <v>87.523999999999845</v>
      </c>
      <c r="I179" s="299" t="str">
        <f>CONCATENATE("(",ROUND((H179/$H179)*100,1),")")</f>
        <v>(100)</v>
      </c>
      <c r="K179" s="302">
        <f t="shared" si="142"/>
        <v>-0.93670607367449321</v>
      </c>
      <c r="L179" s="302">
        <f t="shared" si="143"/>
        <v>4.195097317939922E-2</v>
      </c>
      <c r="M179" s="302">
        <f t="shared" si="144"/>
        <v>4.5755100495217249E-2</v>
      </c>
      <c r="N179" s="302">
        <f t="shared" si="145"/>
        <v>-0.84899999999987674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42.604819582541275</v>
      </c>
      <c r="C182" s="299" t="str">
        <f>CONCATENATE("(",ROUND((B182/$H184)*100,1),")")</f>
        <v>(49.2)</v>
      </c>
      <c r="D182" s="302">
        <f>'Ind T6'!R72</f>
        <v>3.1309549758478017</v>
      </c>
      <c r="E182" s="299" t="str">
        <f>CONCATENATE("(",ROUND((D182/$H184)*100,1),")")</f>
        <v>(3.6)</v>
      </c>
      <c r="F182" s="302">
        <f>'Ind T6'!S72</f>
        <v>28.385238562580003</v>
      </c>
      <c r="G182" s="299" t="str">
        <f>CONCATENATE("(",ROUND((F182/$H184)*100,1),")")</f>
        <v>(32.7)</v>
      </c>
      <c r="H182" s="302">
        <f>SUM(B182,D182,F182)</f>
        <v>74.121013120969081</v>
      </c>
      <c r="I182" s="299" t="str">
        <f>CONCATENATE("(",ROUND((H182/$H184)*100,1),")")</f>
        <v>(85.5)</v>
      </c>
      <c r="K182" s="302">
        <f>B187-B182</f>
        <v>-0.84982473331968578</v>
      </c>
      <c r="L182" s="302">
        <f>D187-D182</f>
        <v>0.15281451458771089</v>
      </c>
      <c r="M182" s="302">
        <f>F187-F182</f>
        <v>0.9761385474211508</v>
      </c>
      <c r="N182" s="302">
        <f>SUM(K182:M182)</f>
        <v>0.27912832868917592</v>
      </c>
    </row>
    <row r="183" spans="1:14" x14ac:dyDescent="0.2">
      <c r="A183" s="282" t="s">
        <v>365</v>
      </c>
      <c r="B183" s="302">
        <f>'Ind T6'!Q71</f>
        <v>7.284193335963983</v>
      </c>
      <c r="C183" s="299" t="str">
        <f>CONCATENATE("(",ROUND((B183/$H184)*100,1),")")</f>
        <v>(8.4)</v>
      </c>
      <c r="D183" s="302">
        <f>'Ind T6'!R71</f>
        <v>4.4922397480277825</v>
      </c>
      <c r="E183" s="299" t="str">
        <f>CONCATENATE("(",ROUND((D183/$H184)*100,1),")")</f>
        <v>(5.2)</v>
      </c>
      <c r="F183" s="302">
        <f>'Ind T6'!S71</f>
        <v>0.77755379503911359</v>
      </c>
      <c r="G183" s="299" t="str">
        <f>CONCATENATE("(",ROUND((F183/$H184)*100,1),")")</f>
        <v>(0.9)</v>
      </c>
      <c r="H183" s="302">
        <f t="shared" ref="H183" si="146">SUM(B183,D183,F183)</f>
        <v>12.553986879030878</v>
      </c>
      <c r="I183" s="299" t="str">
        <f>CONCATENATE("(",ROUND((H183/$H184)*100,1),")")</f>
        <v>(14.5)</v>
      </c>
      <c r="K183" s="302">
        <f t="shared" ref="K183:K184" si="147">B188-B183</f>
        <v>0.18862118848350473</v>
      </c>
      <c r="L183" s="302">
        <f t="shared" ref="L183:L184" si="148">D188-D183</f>
        <v>0.16698137213607467</v>
      </c>
      <c r="M183" s="302">
        <f t="shared" ref="M183:M184" si="149">F188-F183</f>
        <v>4.2269110691327105E-2</v>
      </c>
      <c r="N183" s="302">
        <f t="shared" ref="N183:N184" si="150">SUM(K183:M183)</f>
        <v>0.39787167131090651</v>
      </c>
    </row>
    <row r="184" spans="1:14" x14ac:dyDescent="0.2">
      <c r="A184" s="282" t="s">
        <v>363</v>
      </c>
      <c r="B184" s="302">
        <f>SUM(B182:B183)</f>
        <v>49.889012918505259</v>
      </c>
      <c r="C184" s="299" t="str">
        <f>CONCATENATE("(",ROUND((B184/$H184)*100,1),")")</f>
        <v>(57.6)</v>
      </c>
      <c r="D184" s="302">
        <f>SUM(D182:D183)</f>
        <v>7.6231947238755842</v>
      </c>
      <c r="E184" s="299" t="str">
        <f>CONCATENATE("(",ROUND((D184/$H184)*100,1),")")</f>
        <v>(8.8)</v>
      </c>
      <c r="F184" s="302">
        <f>SUM(F182:F183)</f>
        <v>29.162792357619118</v>
      </c>
      <c r="G184" s="299" t="str">
        <f>CONCATENATE("(",ROUND((F184/$H184)*100,1),")")</f>
        <v>(33.6)</v>
      </c>
      <c r="H184" s="302">
        <f>SUM(H182:H183)</f>
        <v>86.674999999999955</v>
      </c>
      <c r="I184" s="299" t="str">
        <f>CONCATENATE("(",ROUND((H184/$H184)*100,1),")")</f>
        <v>(100)</v>
      </c>
      <c r="K184" s="302">
        <f t="shared" si="147"/>
        <v>-0.66120354483618371</v>
      </c>
      <c r="L184" s="302">
        <f t="shared" si="148"/>
        <v>0.319795886723786</v>
      </c>
      <c r="M184" s="302">
        <f t="shared" si="149"/>
        <v>1.0184076581124764</v>
      </c>
      <c r="N184" s="302">
        <f t="shared" si="150"/>
        <v>0.67700000000007865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41.754994849221589</v>
      </c>
      <c r="C187" s="299" t="str">
        <f>CONCATENATE("(",ROUND((B187/$H189)*100,1),")")</f>
        <v>(47.8)</v>
      </c>
      <c r="D187" s="302">
        <f>'Ind T6'!W72</f>
        <v>3.2837694904355126</v>
      </c>
      <c r="E187" s="299" t="str">
        <f>CONCATENATE("(",ROUND((D187/$H189)*100,1),")")</f>
        <v>(3.8)</v>
      </c>
      <c r="F187" s="302">
        <f>'Ind T6'!X72</f>
        <v>29.361377110001154</v>
      </c>
      <c r="G187" s="299" t="str">
        <f>CONCATENATE("(",ROUND((F187/$H189)*100,1),")")</f>
        <v>(33.6)</v>
      </c>
      <c r="H187" s="302">
        <f>SUM(B187,D187,F187)</f>
        <v>74.40014144965825</v>
      </c>
      <c r="I187" s="299" t="str">
        <f>CONCATENATE("(",ROUND((H187/$H189)*100,1),")")</f>
        <v>(85.2)</v>
      </c>
      <c r="K187" s="302">
        <f>B187-B177</f>
        <v>-1.7569821767502987</v>
      </c>
      <c r="L187" s="302">
        <f>D187-D177</f>
        <v>0.18318062689222181</v>
      </c>
      <c r="M187" s="302">
        <f>F187-F177</f>
        <v>1.0213869393823813</v>
      </c>
      <c r="N187" s="302">
        <f>SUM(K187:M187)</f>
        <v>-0.55241461047569551</v>
      </c>
    </row>
    <row r="188" spans="1:14" x14ac:dyDescent="0.2">
      <c r="A188" s="282" t="s">
        <v>365</v>
      </c>
      <c r="B188" s="302">
        <f>'Ind T6'!V71</f>
        <v>7.4728145244474877</v>
      </c>
      <c r="C188" s="299" t="str">
        <f>CONCATENATE("(",ROUND((B188/$H189)*100,1),")")</f>
        <v>(8.6)</v>
      </c>
      <c r="D188" s="302">
        <f>'Ind T6'!W71</f>
        <v>4.6592211201638571</v>
      </c>
      <c r="E188" s="299" t="str">
        <f>CONCATENATE("(",ROUND((D188/$H189)*100,1),")")</f>
        <v>(5.3)</v>
      </c>
      <c r="F188" s="302">
        <f>'Ind T6'!X71</f>
        <v>0.8198229057304407</v>
      </c>
      <c r="G188" s="299" t="str">
        <f>CONCATENATE("(",ROUND((F188/$H189)*100,1),")")</f>
        <v>(0.9)</v>
      </c>
      <c r="H188" s="302">
        <f t="shared" ref="H188" si="151">SUM(B188,D188,F188)</f>
        <v>12.951858550341786</v>
      </c>
      <c r="I188" s="299" t="str">
        <f>CONCATENATE("(",ROUND((H188/$H189)*100,1),")")</f>
        <v>(14.8)</v>
      </c>
      <c r="K188" s="302">
        <f t="shared" ref="K188:K189" si="152">B188-B178</f>
        <v>0.15907255823962529</v>
      </c>
      <c r="L188" s="302">
        <f t="shared" ref="L188:L189" si="153">D188-D178</f>
        <v>0.17856623301096253</v>
      </c>
      <c r="M188" s="302">
        <f t="shared" ref="M188:M189" si="154">F188-F178</f>
        <v>4.2775819225312928E-2</v>
      </c>
      <c r="N188" s="302">
        <f t="shared" ref="N188:N189" si="155">SUM(K188:M188)</f>
        <v>0.38041461047590075</v>
      </c>
    </row>
    <row r="189" spans="1:14" x14ac:dyDescent="0.2">
      <c r="A189" s="282" t="s">
        <v>363</v>
      </c>
      <c r="B189" s="302">
        <f>SUM(B187:B188)</f>
        <v>49.227809373669075</v>
      </c>
      <c r="C189" s="299" t="str">
        <f>CONCATENATE("(",ROUND((B189/$H189)*100,1),")")</f>
        <v>(56.4)</v>
      </c>
      <c r="D189" s="302">
        <f>SUM(D187:D188)</f>
        <v>7.9429906105993702</v>
      </c>
      <c r="E189" s="299" t="str">
        <f>CONCATENATE("(",ROUND((D189/$H189)*100,1),")")</f>
        <v>(9.1)</v>
      </c>
      <c r="F189" s="302">
        <f>SUM(F187:F188)</f>
        <v>30.181200015731594</v>
      </c>
      <c r="G189" s="299" t="str">
        <f>CONCATENATE("(",ROUND((F189/$H189)*100,1),")")</f>
        <v>(34.6)</v>
      </c>
      <c r="H189" s="302">
        <f>SUM(H187:H188)</f>
        <v>87.352000000000032</v>
      </c>
      <c r="I189" s="299" t="str">
        <f>CONCATENATE("(",ROUND((H189/$H189)*100,1),")")</f>
        <v>(100)</v>
      </c>
      <c r="K189" s="302">
        <f t="shared" si="152"/>
        <v>-1.5979096185106769</v>
      </c>
      <c r="L189" s="302">
        <f t="shared" si="153"/>
        <v>0.36174685990318522</v>
      </c>
      <c r="M189" s="302">
        <f t="shared" si="154"/>
        <v>1.0641627586076936</v>
      </c>
      <c r="N189" s="302">
        <f t="shared" si="155"/>
        <v>-0.17199999999979809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77.771689359498325</v>
      </c>
      <c r="C198" s="299" t="str">
        <f>CONCATENATE("(",ROUND((B198/$H200)*100,1),")")</f>
        <v>(33.6)</v>
      </c>
      <c r="D198" s="302">
        <f>'Ind T6'!M81</f>
        <v>28.094442731526723</v>
      </c>
      <c r="E198" s="299" t="str">
        <f>CONCATENATE("(",ROUND((D198/$H200)*100,1),")")</f>
        <v>(12.1)</v>
      </c>
      <c r="F198" s="302">
        <f>'Ind T6'!N81</f>
        <v>11.202448157290039</v>
      </c>
      <c r="G198" s="299" t="str">
        <f>CONCATENATE("(",ROUND((F198/$H200)*100,1),")")</f>
        <v>(4.8)</v>
      </c>
      <c r="H198" s="302">
        <f>SUM(B198,D198,F198)</f>
        <v>117.06858024831509</v>
      </c>
      <c r="I198" s="299" t="str">
        <f>CONCATENATE("(",ROUND((H198/$H200)*100,1),")")</f>
        <v>(50.5)</v>
      </c>
      <c r="K198" s="302">
        <f>B203-B198</f>
        <v>1.5317673973109862</v>
      </c>
      <c r="L198" s="302">
        <f>D203-D198</f>
        <v>0.26096303074893257</v>
      </c>
      <c r="M198" s="302">
        <f>F203-F198</f>
        <v>0.18471894187790028</v>
      </c>
      <c r="N198" s="302">
        <f>SUM(K198:M198)</f>
        <v>1.9774493699378191</v>
      </c>
    </row>
    <row r="199" spans="1:14" x14ac:dyDescent="0.2">
      <c r="A199" s="282" t="s">
        <v>365</v>
      </c>
      <c r="B199" s="302">
        <f>'Ind T6'!L80</f>
        <v>48.827367406166978</v>
      </c>
      <c r="C199" s="299" t="str">
        <f>CONCATENATE("(",ROUND((B199/$H200)*100,1),")")</f>
        <v>(21.1)</v>
      </c>
      <c r="D199" s="302">
        <f>'Ind T6'!M80</f>
        <v>59.163661217639479</v>
      </c>
      <c r="E199" s="299" t="str">
        <f>CONCATENATE("(",ROUND((D199/$H200)*100,1),")")</f>
        <v>(25.5)</v>
      </c>
      <c r="F199" s="302">
        <f>'Ind T6'!N80</f>
        <v>6.7263911278779904</v>
      </c>
      <c r="G199" s="299" t="str">
        <f>CONCATENATE("(",ROUND((F199/$H200)*100,1),")")</f>
        <v>(2.9)</v>
      </c>
      <c r="H199" s="302">
        <f t="shared" ref="H199" si="156">SUM(B199,D199,F199)</f>
        <v>114.71741975168445</v>
      </c>
      <c r="I199" s="299" t="str">
        <f>CONCATENATE("(",ROUND((H199/$H200)*100,1),")")</f>
        <v>(49.5)</v>
      </c>
      <c r="K199" s="302">
        <f t="shared" ref="K199:K200" si="157">B204-B199</f>
        <v>2.3433221477121791</v>
      </c>
      <c r="L199" s="302">
        <f t="shared" ref="L199:L200" si="158">D204-D199</f>
        <v>-1.6501581734996478</v>
      </c>
      <c r="M199" s="302">
        <f t="shared" ref="M199:M200" si="159">F204-F199</f>
        <v>0.27638665585028743</v>
      </c>
      <c r="N199" s="302">
        <f t="shared" ref="N199:N200" si="160">SUM(K199:M199)</f>
        <v>0.96955063006281872</v>
      </c>
    </row>
    <row r="200" spans="1:14" x14ac:dyDescent="0.2">
      <c r="A200" s="282" t="s">
        <v>363</v>
      </c>
      <c r="B200" s="302">
        <f>SUM(B198:B199)</f>
        <v>126.5990567656653</v>
      </c>
      <c r="C200" s="299" t="str">
        <f>CONCATENATE("(",ROUND((B200/$H200)*100,1),")")</f>
        <v>(54.6)</v>
      </c>
      <c r="D200" s="302">
        <f>SUM(D198:D199)</f>
        <v>87.258103949166198</v>
      </c>
      <c r="E200" s="299" t="str">
        <f>CONCATENATE("(",ROUND((D200/$H200)*100,1),")")</f>
        <v>(37.6)</v>
      </c>
      <c r="F200" s="302">
        <f>SUM(F198:F199)</f>
        <v>17.928839285168031</v>
      </c>
      <c r="G200" s="299" t="str">
        <f>CONCATENATE("(",ROUND((F200/$H200)*100,1),")")</f>
        <v>(7.7)</v>
      </c>
      <c r="H200" s="302">
        <f>SUM(H198:H199)</f>
        <v>231.78599999999955</v>
      </c>
      <c r="I200" s="299" t="str">
        <f>CONCATENATE("(",ROUND((H200/$H200)*100,1),")")</f>
        <v>(100)</v>
      </c>
      <c r="K200" s="302">
        <f t="shared" si="157"/>
        <v>3.8750895450231724</v>
      </c>
      <c r="L200" s="302">
        <f t="shared" si="158"/>
        <v>-1.3891951427507081</v>
      </c>
      <c r="M200" s="302">
        <f t="shared" si="159"/>
        <v>0.46110559772818505</v>
      </c>
      <c r="N200" s="302">
        <f t="shared" si="160"/>
        <v>2.9470000000006493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79.303456756809311</v>
      </c>
      <c r="C203" s="299" t="str">
        <f>CONCATENATE("(",ROUND((B203/$H205)*100,1),")")</f>
        <v>(33.8)</v>
      </c>
      <c r="D203" s="302">
        <f>'Ind T6'!R81</f>
        <v>28.355405762275655</v>
      </c>
      <c r="E203" s="299" t="str">
        <f>CONCATENATE("(",ROUND((D203/$H205)*100,1),")")</f>
        <v>(12.1)</v>
      </c>
      <c r="F203" s="302">
        <f>'Ind T6'!S81</f>
        <v>11.387167099167939</v>
      </c>
      <c r="G203" s="299" t="str">
        <f>CONCATENATE("(",ROUND((F203/$H205)*100,1),")")</f>
        <v>(4.9)</v>
      </c>
      <c r="H203" s="302">
        <f>SUM(B203,D203,F203)</f>
        <v>119.0460296182529</v>
      </c>
      <c r="I203" s="299" t="str">
        <f>CONCATENATE("(",ROUND((H203/$H205)*100,1),")")</f>
        <v>(50.7)</v>
      </c>
      <c r="K203" s="302">
        <f>B208-B203</f>
        <v>2.0325848460435623</v>
      </c>
      <c r="L203" s="302">
        <f>D208-D203</f>
        <v>0.46075543331371804</v>
      </c>
      <c r="M203" s="302">
        <f>F208-F203</f>
        <v>0.2928975751963776</v>
      </c>
      <c r="N203" s="302">
        <f>SUM(K203:M203)</f>
        <v>2.7862378545536579</v>
      </c>
    </row>
    <row r="204" spans="1:14" x14ac:dyDescent="0.2">
      <c r="A204" s="282" t="s">
        <v>365</v>
      </c>
      <c r="B204" s="302">
        <f>'Ind T6'!Q80</f>
        <v>51.170689553879157</v>
      </c>
      <c r="C204" s="299" t="str">
        <f>CONCATENATE("(",ROUND((B204/$H205)*100,1),")")</f>
        <v>(21.8)</v>
      </c>
      <c r="D204" s="302">
        <f>'Ind T6'!R80</f>
        <v>57.513503044139831</v>
      </c>
      <c r="E204" s="299" t="str">
        <f>CONCATENATE("(",ROUND((D204/$H205)*100,1),")")</f>
        <v>(24.5)</v>
      </c>
      <c r="F204" s="302">
        <f>'Ind T6'!S80</f>
        <v>7.0027777837282779</v>
      </c>
      <c r="G204" s="299" t="str">
        <f>CONCATENATE("(",ROUND((F204/$H205)*100,1),")")</f>
        <v>(3)</v>
      </c>
      <c r="H204" s="302">
        <f t="shared" ref="H204" si="161">SUM(B204,D204,F204)</f>
        <v>115.68697038174727</v>
      </c>
      <c r="I204" s="299" t="str">
        <f>CONCATENATE("(",ROUND((H204/$H205)*100,1),")")</f>
        <v>(49.3)</v>
      </c>
      <c r="K204" s="302">
        <f t="shared" ref="K204:K205" si="162">B209-B204</f>
        <v>4.217350034463621</v>
      </c>
      <c r="L204" s="302">
        <f t="shared" ref="L204:L205" si="163">D209-D204</f>
        <v>-3.4623982880287016</v>
      </c>
      <c r="M204" s="302">
        <f t="shared" ref="M204:M205" si="164">F209-F204</f>
        <v>0.55381039901134965</v>
      </c>
      <c r="N204" s="302">
        <f t="shared" ref="N204:N205" si="165">SUM(K204:M204)</f>
        <v>1.308762145446269</v>
      </c>
    </row>
    <row r="205" spans="1:14" x14ac:dyDescent="0.2">
      <c r="A205" s="282" t="s">
        <v>363</v>
      </c>
      <c r="B205" s="302">
        <f>SUM(B203:B204)</f>
        <v>130.47414631068847</v>
      </c>
      <c r="C205" s="299" t="str">
        <f>CONCATENATE("(",ROUND((B205/$H205)*100,1),")")</f>
        <v>(55.6)</v>
      </c>
      <c r="D205" s="302">
        <f>SUM(D203:D204)</f>
        <v>85.86890880641549</v>
      </c>
      <c r="E205" s="299" t="str">
        <f>CONCATENATE("(",ROUND((D205/$H205)*100,1),")")</f>
        <v>(36.6)</v>
      </c>
      <c r="F205" s="302">
        <f>SUM(F203:F204)</f>
        <v>18.389944882896216</v>
      </c>
      <c r="G205" s="299" t="str">
        <f>CONCATENATE("(",ROUND((F205/$H205)*100,1),")")</f>
        <v>(7.8)</v>
      </c>
      <c r="H205" s="302">
        <f>SUM(H203:H204)</f>
        <v>234.73300000000017</v>
      </c>
      <c r="I205" s="299" t="str">
        <f>CONCATENATE("(",ROUND((H205/$H205)*100,1),")")</f>
        <v>(100)</v>
      </c>
      <c r="K205" s="302">
        <f t="shared" si="162"/>
        <v>6.2499348805071691</v>
      </c>
      <c r="L205" s="302">
        <f t="shared" si="163"/>
        <v>-3.0016428547149872</v>
      </c>
      <c r="M205" s="302">
        <f t="shared" si="164"/>
        <v>0.84670797420772814</v>
      </c>
      <c r="N205" s="302">
        <f t="shared" si="165"/>
        <v>4.09499999999991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81.336041602852873</v>
      </c>
      <c r="C208" s="299" t="str">
        <f>CONCATENATE("(",ROUND((B208/$H210)*100,1),")")</f>
        <v>(34.1)</v>
      </c>
      <c r="D208" s="302">
        <f>'Ind T6'!W81</f>
        <v>28.816161195589373</v>
      </c>
      <c r="E208" s="299" t="str">
        <f>CONCATENATE("(",ROUND((D208/$H210)*100,1),")")</f>
        <v>(12.1)</v>
      </c>
      <c r="F208" s="302">
        <f>'Ind T6'!X81</f>
        <v>11.680064674364317</v>
      </c>
      <c r="G208" s="299" t="str">
        <f>CONCATENATE("(",ROUND((F208/$H210)*100,1),")")</f>
        <v>(4.9)</v>
      </c>
      <c r="H208" s="302">
        <f>SUM(B208,D208,F208)</f>
        <v>121.83226747280656</v>
      </c>
      <c r="I208" s="299" t="str">
        <f>CONCATENATE("(",ROUND((H208/$H210)*100,1),")")</f>
        <v>(51)</v>
      </c>
      <c r="K208" s="302">
        <f>B208-B198</f>
        <v>3.5643522433545485</v>
      </c>
      <c r="L208" s="302">
        <f>D208-D198</f>
        <v>0.72171846406265061</v>
      </c>
      <c r="M208" s="302">
        <f>F208-F198</f>
        <v>0.47761651707427788</v>
      </c>
      <c r="N208" s="302">
        <f>SUM(K208:M208)</f>
        <v>4.763687224491477</v>
      </c>
    </row>
    <row r="209" spans="1:14" x14ac:dyDescent="0.2">
      <c r="A209" s="282" t="s">
        <v>365</v>
      </c>
      <c r="B209" s="302">
        <f>'Ind T6'!V80</f>
        <v>55.388039588342778</v>
      </c>
      <c r="C209" s="299" t="str">
        <f>CONCATENATE("(",ROUND((B209/$H210)*100,1),")")</f>
        <v>(23.2)</v>
      </c>
      <c r="D209" s="302">
        <f>'Ind T6'!W80</f>
        <v>54.05110475611113</v>
      </c>
      <c r="E209" s="299" t="str">
        <f>CONCATENATE("(",ROUND((D209/$H210)*100,1),")")</f>
        <v>(22.6)</v>
      </c>
      <c r="F209" s="302">
        <f>'Ind T6'!X80</f>
        <v>7.5565881827396275</v>
      </c>
      <c r="G209" s="299" t="str">
        <f>CONCATENATE("(",ROUND((F209/$H210)*100,1),")")</f>
        <v>(3.2)</v>
      </c>
      <c r="H209" s="302">
        <f t="shared" ref="H209" si="166">SUM(B209,D209,F209)</f>
        <v>116.99573252719354</v>
      </c>
      <c r="I209" s="299" t="str">
        <f>CONCATENATE("(",ROUND((H209/$H210)*100,1),")")</f>
        <v>(49)</v>
      </c>
      <c r="K209" s="302">
        <f t="shared" ref="K209:K210" si="167">B209-B199</f>
        <v>6.5606721821758001</v>
      </c>
      <c r="L209" s="302">
        <f t="shared" ref="L209:L210" si="168">D209-D199</f>
        <v>-5.1125564615283494</v>
      </c>
      <c r="M209" s="302">
        <f t="shared" ref="M209:M210" si="169">F209-F199</f>
        <v>0.83019705486163708</v>
      </c>
      <c r="N209" s="302">
        <f t="shared" ref="N209:N210" si="170">SUM(K209:M209)</f>
        <v>2.2783127755090877</v>
      </c>
    </row>
    <row r="210" spans="1:14" x14ac:dyDescent="0.2">
      <c r="A210" s="282" t="s">
        <v>363</v>
      </c>
      <c r="B210" s="302">
        <f>SUM(B208:B209)</f>
        <v>136.72408119119564</v>
      </c>
      <c r="C210" s="299" t="str">
        <f>CONCATENATE("(",ROUND((B210/$H210)*100,1),")")</f>
        <v>(57.2)</v>
      </c>
      <c r="D210" s="302">
        <f>SUM(D208:D209)</f>
        <v>82.867265951700503</v>
      </c>
      <c r="E210" s="299" t="str">
        <f>CONCATENATE("(",ROUND((D210/$H210)*100,1),")")</f>
        <v>(34.7)</v>
      </c>
      <c r="F210" s="302">
        <f>SUM(F208:F209)</f>
        <v>19.236652857103945</v>
      </c>
      <c r="G210" s="299" t="str">
        <f>CONCATENATE("(",ROUND((F210/$H210)*100,1),")")</f>
        <v>(8.1)</v>
      </c>
      <c r="H210" s="302">
        <f>SUM(H208:H209)</f>
        <v>238.82800000000009</v>
      </c>
      <c r="I210" s="299" t="str">
        <f>CONCATENATE("(",ROUND((H210/$H210)*100,1),")")</f>
        <v>(100)</v>
      </c>
      <c r="K210" s="302">
        <f t="shared" si="167"/>
        <v>10.125024425530341</v>
      </c>
      <c r="L210" s="302">
        <f t="shared" si="168"/>
        <v>-4.3908379974656953</v>
      </c>
      <c r="M210" s="302">
        <f t="shared" si="169"/>
        <v>1.3078135719359132</v>
      </c>
      <c r="N210" s="302">
        <f t="shared" si="170"/>
        <v>7.0420000000005594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50.908505408699405</v>
      </c>
      <c r="C219" s="299" t="str">
        <f>CONCATENATE("(",ROUND((B219/$H221)*100,1),")")</f>
        <v>(54.9)</v>
      </c>
      <c r="D219" s="302">
        <f>'Ind T6'!M90</f>
        <v>7.4595393402113137</v>
      </c>
      <c r="E219" s="299" t="str">
        <f>CONCATENATE("(",ROUND((D219/$H221)*100,1),")")</f>
        <v>(8)</v>
      </c>
      <c r="F219" s="302">
        <f>'Ind T6'!N90</f>
        <v>12.912093093396225</v>
      </c>
      <c r="G219" s="299" t="str">
        <f>CONCATENATE("(",ROUND((F219/$H221)*100,1),")")</f>
        <v>(13.9)</v>
      </c>
      <c r="H219" s="302">
        <f>SUM(B219,D219,F219)</f>
        <v>71.280137842306942</v>
      </c>
      <c r="I219" s="299" t="str">
        <f>CONCATENATE("(",ROUND((H219/$H221)*100,1),")")</f>
        <v>(76.8)</v>
      </c>
      <c r="K219" s="302">
        <f>B224-B219</f>
        <v>3.0365255840230034</v>
      </c>
      <c r="L219" s="302">
        <f>D224-D219</f>
        <v>0.40284025975130167</v>
      </c>
      <c r="M219" s="302">
        <f>F224-F219</f>
        <v>1.1803962974789002</v>
      </c>
      <c r="N219" s="302">
        <f>SUM(K219:M219)</f>
        <v>4.6197621412532053</v>
      </c>
    </row>
    <row r="220" spans="1:14" x14ac:dyDescent="0.2">
      <c r="A220" s="282" t="s">
        <v>365</v>
      </c>
      <c r="B220" s="302">
        <f>'Ind T6'!L89</f>
        <v>12.958388360563823</v>
      </c>
      <c r="C220" s="299" t="str">
        <f>CONCATENATE("(",ROUND((B220/$H221)*100,1),")")</f>
        <v>(14)</v>
      </c>
      <c r="D220" s="302">
        <f>'Ind T6'!M89</f>
        <v>7.5169797650611399</v>
      </c>
      <c r="E220" s="299" t="str">
        <f>CONCATENATE("(",ROUND((D220/$H221)*100,1),")")</f>
        <v>(8.1)</v>
      </c>
      <c r="F220" s="302">
        <f>'Ind T6'!N89</f>
        <v>1.0094940320679369</v>
      </c>
      <c r="G220" s="299" t="str">
        <f>CONCATENATE("(",ROUND((F220/$H221)*100,1),")")</f>
        <v>(1.1)</v>
      </c>
      <c r="H220" s="302">
        <f t="shared" ref="H220" si="171">SUM(B220,D220,F220)</f>
        <v>21.484862157692902</v>
      </c>
      <c r="I220" s="299" t="str">
        <f>CONCATENATE("(",ROUND((H220/$H221)*100,1),")")</f>
        <v>(23.2)</v>
      </c>
      <c r="K220" s="302">
        <f t="shared" ref="K220:K221" si="172">B225-B220</f>
        <v>1.5312909911671877</v>
      </c>
      <c r="L220" s="302">
        <f t="shared" ref="L220:L221" si="173">D225-D220</f>
        <v>0.93989240255921036</v>
      </c>
      <c r="M220" s="302">
        <f t="shared" ref="M220:M221" si="174">F225-F220</f>
        <v>6.7054465020695231E-2</v>
      </c>
      <c r="N220" s="302">
        <f t="shared" ref="N220:N221" si="175">SUM(K220:M220)</f>
        <v>2.5382378587470935</v>
      </c>
    </row>
    <row r="221" spans="1:14" x14ac:dyDescent="0.2">
      <c r="A221" s="282" t="s">
        <v>363</v>
      </c>
      <c r="B221" s="302">
        <f>SUM(B219:B220)</f>
        <v>63.866893769263228</v>
      </c>
      <c r="C221" s="299" t="str">
        <f>CONCATENATE("(",ROUND((B221/$H221)*100,1),")")</f>
        <v>(68.8)</v>
      </c>
      <c r="D221" s="302">
        <f>SUM(D219:D220)</f>
        <v>14.976519105272454</v>
      </c>
      <c r="E221" s="299" t="str">
        <f>CONCATENATE("(",ROUND((D221/$H221)*100,1),")")</f>
        <v>(16.1)</v>
      </c>
      <c r="F221" s="302">
        <f>SUM(F219:F220)</f>
        <v>13.921587125464161</v>
      </c>
      <c r="G221" s="299" t="str">
        <f>CONCATENATE("(",ROUND((F221/$H221)*100,1),")")</f>
        <v>(15)</v>
      </c>
      <c r="H221" s="302">
        <f>SUM(H219:H220)</f>
        <v>92.764999999999844</v>
      </c>
      <c r="I221" s="299" t="str">
        <f>CONCATENATE("(",ROUND((H221/$H221)*100,1),")")</f>
        <v>(100)</v>
      </c>
      <c r="K221" s="302">
        <f t="shared" si="172"/>
        <v>4.5678165751901929</v>
      </c>
      <c r="L221" s="302">
        <f t="shared" si="173"/>
        <v>1.342732662310512</v>
      </c>
      <c r="M221" s="302">
        <f t="shared" si="174"/>
        <v>1.2474507624995965</v>
      </c>
      <c r="N221" s="302">
        <f t="shared" si="175"/>
        <v>7.1580000000003015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53.945030992722408</v>
      </c>
      <c r="C224" s="299" t="str">
        <f>CONCATENATE("(",ROUND((B224/$H226)*100,1),")")</f>
        <v>(54)</v>
      </c>
      <c r="D224" s="302">
        <f>'Ind T6'!R90</f>
        <v>7.8623795999626154</v>
      </c>
      <c r="E224" s="299" t="str">
        <f>CONCATENATE("(",ROUND((D224/$H226)*100,1),")")</f>
        <v>(7.9)</v>
      </c>
      <c r="F224" s="302">
        <f>'Ind T6'!S90</f>
        <v>14.092489390875125</v>
      </c>
      <c r="G224" s="299" t="str">
        <f>CONCATENATE("(",ROUND((F224/$H226)*100,1),")")</f>
        <v>(14.1)</v>
      </c>
      <c r="H224" s="302">
        <f>SUM(B224,D224,F224)</f>
        <v>75.899899983560147</v>
      </c>
      <c r="I224" s="299" t="str">
        <f>CONCATENATE("(",ROUND((H224/$H226)*100,1),")")</f>
        <v>(76)</v>
      </c>
      <c r="K224" s="302">
        <f>B229-B224</f>
        <v>-0.60892864871203045</v>
      </c>
      <c r="L224" s="302">
        <f>D229-D224</f>
        <v>0.3484487387652706</v>
      </c>
      <c r="M224" s="302">
        <f>F229-F224</f>
        <v>0.93935059001731602</v>
      </c>
      <c r="N224" s="302">
        <f>SUM(K224:M224)</f>
        <v>0.67887068007055618</v>
      </c>
    </row>
    <row r="225" spans="1:14" x14ac:dyDescent="0.2">
      <c r="A225" s="282" t="s">
        <v>365</v>
      </c>
      <c r="B225" s="302">
        <f>'Ind T6'!Q89</f>
        <v>14.489679351731011</v>
      </c>
      <c r="C225" s="299" t="str">
        <f>CONCATENATE("(",ROUND((B225/$H226)*100,1),")")</f>
        <v>(14.5)</v>
      </c>
      <c r="D225" s="302">
        <f>'Ind T6'!R89</f>
        <v>8.4568721676203502</v>
      </c>
      <c r="E225" s="299" t="str">
        <f>CONCATENATE("(",ROUND((D225/$H226)*100,1),")")</f>
        <v>(8.5)</v>
      </c>
      <c r="F225" s="302">
        <f>'Ind T6'!S89</f>
        <v>1.0765484970886321</v>
      </c>
      <c r="G225" s="299" t="str">
        <f>CONCATENATE("(",ROUND((F225/$H226)*100,1),")")</f>
        <v>(1.1)</v>
      </c>
      <c r="H225" s="302">
        <f t="shared" ref="H225" si="176">SUM(B225,D225,F225)</f>
        <v>24.02310001643999</v>
      </c>
      <c r="I225" s="299" t="str">
        <f>CONCATENATE("(",ROUND((H225/$H226)*100,1),")")</f>
        <v>(24)</v>
      </c>
      <c r="K225" s="302">
        <f t="shared" ref="K225:K226" si="177">B230-B225</f>
        <v>0.85867488681185833</v>
      </c>
      <c r="L225" s="302">
        <f t="shared" ref="L225:L226" si="178">D230-D225</f>
        <v>0.83502053972174295</v>
      </c>
      <c r="M225" s="302">
        <f t="shared" ref="M225:M226" si="179">F230-F225</f>
        <v>1.4433893395874531E-2</v>
      </c>
      <c r="N225" s="302">
        <f t="shared" ref="N225:N226" si="180">SUM(K225:M225)</f>
        <v>1.7081293199294758</v>
      </c>
    </row>
    <row r="226" spans="1:14" x14ac:dyDescent="0.2">
      <c r="A226" s="282" t="s">
        <v>363</v>
      </c>
      <c r="B226" s="302">
        <f>SUM(B224:B225)</f>
        <v>68.434710344453421</v>
      </c>
      <c r="C226" s="299" t="str">
        <f>CONCATENATE("(",ROUND((B226/$H226)*100,1),")")</f>
        <v>(68.5)</v>
      </c>
      <c r="D226" s="302">
        <f>SUM(D224:D225)</f>
        <v>16.319251767582966</v>
      </c>
      <c r="E226" s="299" t="str">
        <f>CONCATENATE("(",ROUND((D226/$H226)*100,1),")")</f>
        <v>(16.3)</v>
      </c>
      <c r="F226" s="302">
        <f>SUM(F224:F225)</f>
        <v>15.169037887963757</v>
      </c>
      <c r="G226" s="299" t="str">
        <f>CONCATENATE("(",ROUND((F226/$H226)*100,1),")")</f>
        <v>(15.2)</v>
      </c>
      <c r="H226" s="302">
        <f>SUM(H224:H225)</f>
        <v>99.923000000000144</v>
      </c>
      <c r="I226" s="299" t="str">
        <f>CONCATENATE("(",ROUND((H226/$H226)*100,1),")")</f>
        <v>(100)</v>
      </c>
      <c r="K226" s="302">
        <f t="shared" si="177"/>
        <v>0.24974623809983143</v>
      </c>
      <c r="L226" s="302">
        <f t="shared" si="178"/>
        <v>1.1834692784870136</v>
      </c>
      <c r="M226" s="302">
        <f t="shared" si="179"/>
        <v>0.953784483413191</v>
      </c>
      <c r="N226" s="302">
        <f t="shared" si="180"/>
        <v>2.387000000000036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53.336102344010378</v>
      </c>
      <c r="C229" s="299" t="str">
        <f>CONCATENATE("(",ROUND((B229/$H231)*100,1),")")</f>
        <v>(52.1)</v>
      </c>
      <c r="D229" s="302">
        <f>'Ind T6'!W90</f>
        <v>8.210828338727886</v>
      </c>
      <c r="E229" s="299" t="str">
        <f>CONCATENATE("(",ROUND((D229/$H231)*100,1),")")</f>
        <v>(8)</v>
      </c>
      <c r="F229" s="302">
        <f>'Ind T6'!X90</f>
        <v>15.031839980892441</v>
      </c>
      <c r="G229" s="299" t="str">
        <f>CONCATENATE("(",ROUND((F229/$H231)*100,1),")")</f>
        <v>(14.7)</v>
      </c>
      <c r="H229" s="302">
        <f>SUM(B229,D229,F229)</f>
        <v>76.578770663630706</v>
      </c>
      <c r="I229" s="299" t="str">
        <f>CONCATENATE("(",ROUND((H229/$H231)*100,1),")")</f>
        <v>(74.8)</v>
      </c>
      <c r="K229" s="302">
        <f>B229-B219</f>
        <v>2.427596935310973</v>
      </c>
      <c r="L229" s="302">
        <f>D229-D219</f>
        <v>0.75128899851657227</v>
      </c>
      <c r="M229" s="302">
        <f>F229-F219</f>
        <v>2.1197468874962162</v>
      </c>
      <c r="N229" s="302">
        <f>SUM(K229:M229)</f>
        <v>5.2986328213237615</v>
      </c>
    </row>
    <row r="230" spans="1:14" x14ac:dyDescent="0.2">
      <c r="A230" s="282" t="s">
        <v>365</v>
      </c>
      <c r="B230" s="302">
        <f>'Ind T6'!V89</f>
        <v>15.34835423854287</v>
      </c>
      <c r="C230" s="299" t="str">
        <f>CONCATENATE("(",ROUND((B230/$H231)*100,1),")")</f>
        <v>(15)</v>
      </c>
      <c r="D230" s="302">
        <f>'Ind T6'!W89</f>
        <v>9.2918927073420932</v>
      </c>
      <c r="E230" s="299" t="str">
        <f>CONCATENATE("(",ROUND((D230/$H231)*100,1),")")</f>
        <v>(9.1)</v>
      </c>
      <c r="F230" s="302">
        <f>'Ind T6'!X89</f>
        <v>1.0909823904845066</v>
      </c>
      <c r="G230" s="299" t="str">
        <f>CONCATENATE("(",ROUND((F230/$H231)*100,1),")")</f>
        <v>(1.1)</v>
      </c>
      <c r="H230" s="302">
        <f t="shared" ref="H230" si="181">SUM(B230,D230,F230)</f>
        <v>25.731229336369466</v>
      </c>
      <c r="I230" s="299" t="str">
        <f>CONCATENATE("(",ROUND((H230/$H231)*100,1),")")</f>
        <v>(25.2)</v>
      </c>
      <c r="K230" s="302">
        <f t="shared" ref="K230:K231" si="182">B230-B220</f>
        <v>2.389965877979046</v>
      </c>
      <c r="L230" s="302">
        <f t="shared" ref="L230:L231" si="183">D230-D220</f>
        <v>1.7749129422809533</v>
      </c>
      <c r="M230" s="302">
        <f t="shared" ref="M230:M231" si="184">F230-F220</f>
        <v>8.1488358416569762E-2</v>
      </c>
      <c r="N230" s="302">
        <f t="shared" ref="N230:N231" si="185">SUM(K230:M230)</f>
        <v>4.2463671786765689</v>
      </c>
    </row>
    <row r="231" spans="1:14" x14ac:dyDescent="0.2">
      <c r="A231" s="282" t="s">
        <v>363</v>
      </c>
      <c r="B231" s="302">
        <f>SUM(B229:B230)</f>
        <v>68.684456582553253</v>
      </c>
      <c r="C231" s="299" t="str">
        <f>CONCATENATE("(",ROUND((B231/$H231)*100,1),")")</f>
        <v>(67.1)</v>
      </c>
      <c r="D231" s="302">
        <f>SUM(D229:D230)</f>
        <v>17.502721046069979</v>
      </c>
      <c r="E231" s="299" t="str">
        <f>CONCATENATE("(",ROUND((D231/$H231)*100,1),")")</f>
        <v>(17.1)</v>
      </c>
      <c r="F231" s="302">
        <f>SUM(F229:F230)</f>
        <v>16.122822371376948</v>
      </c>
      <c r="G231" s="299" t="str">
        <f>CONCATENATE("(",ROUND((F231/$H231)*100,1),")")</f>
        <v>(15.8)</v>
      </c>
      <c r="H231" s="302">
        <f>SUM(H229:H230)</f>
        <v>102.31000000000017</v>
      </c>
      <c r="I231" s="299" t="str">
        <f>CONCATENATE("(",ROUND((H231/$H231)*100,1),")")</f>
        <v>(100)</v>
      </c>
      <c r="K231" s="302">
        <f t="shared" si="182"/>
        <v>4.8175628132900243</v>
      </c>
      <c r="L231" s="302">
        <f t="shared" si="183"/>
        <v>2.5262019407975256</v>
      </c>
      <c r="M231" s="302">
        <f t="shared" si="184"/>
        <v>2.2012352459127875</v>
      </c>
      <c r="N231" s="302">
        <f t="shared" si="185"/>
        <v>9.5450000000003374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18.791804069696308</v>
      </c>
      <c r="C240" s="299" t="str">
        <f>CONCATENATE("(",ROUND((B240/$H242)*100,1),")")</f>
        <v>(21.2)</v>
      </c>
      <c r="D240" s="302">
        <f>'Ind T6'!M99</f>
        <v>18.372846733277676</v>
      </c>
      <c r="E240" s="299" t="str">
        <f>CONCATENATE("(",ROUND((D240/$H242)*100,1),")")</f>
        <v>(20.8)</v>
      </c>
      <c r="F240" s="302">
        <f>'Ind T6'!N99</f>
        <v>2.6569590269566525</v>
      </c>
      <c r="G240" s="299" t="str">
        <f>CONCATENATE("(",ROUND((F240/$H242)*100,1),")")</f>
        <v>(3)</v>
      </c>
      <c r="H240" s="302">
        <f>SUM(B240,D240,F240)</f>
        <v>39.821609829930637</v>
      </c>
      <c r="I240" s="299" t="str">
        <f>CONCATENATE("(",ROUND((H240/$H242)*100,1),")")</f>
        <v>(45)</v>
      </c>
      <c r="K240" s="302">
        <f>B245-B240</f>
        <v>1.0905575760008794</v>
      </c>
      <c r="L240" s="302">
        <f>D245-D240</f>
        <v>0.87605510346297422</v>
      </c>
      <c r="M240" s="302">
        <f>F245-F240</f>
        <v>0.19697017434981356</v>
      </c>
      <c r="N240" s="302">
        <f>SUM(K240:M240)</f>
        <v>2.1635828538136672</v>
      </c>
    </row>
    <row r="241" spans="1:14" x14ac:dyDescent="0.2">
      <c r="A241" s="282" t="s">
        <v>365</v>
      </c>
      <c r="B241" s="302">
        <f>'Ind T6'!L98</f>
        <v>15.858033945432373</v>
      </c>
      <c r="C241" s="299" t="str">
        <f>CONCATENATE("(",ROUND((B241/$H242)*100,1),")")</f>
        <v>(17.9)</v>
      </c>
      <c r="D241" s="302">
        <f>'Ind T6'!M98</f>
        <v>30.310280774732103</v>
      </c>
      <c r="E241" s="299" t="str">
        <f>CONCATENATE("(",ROUND((D241/$H242)*100,1),")")</f>
        <v>(34.2)</v>
      </c>
      <c r="F241" s="302">
        <f>'Ind T6'!N98</f>
        <v>2.5240754499049558</v>
      </c>
      <c r="G241" s="299" t="str">
        <f>CONCATENATE("(",ROUND((F241/$H242)*100,1),")")</f>
        <v>(2.9)</v>
      </c>
      <c r="H241" s="302">
        <f t="shared" ref="H241" si="186">SUM(B241,D241,F241)</f>
        <v>48.69239017006943</v>
      </c>
      <c r="I241" s="299" t="str">
        <f>CONCATENATE("(",ROUND((H241/$H242)*100,1),")")</f>
        <v>(55)</v>
      </c>
      <c r="K241" s="302">
        <f t="shared" ref="K241:K242" si="187">B246-B241</f>
        <v>0.88355544803164143</v>
      </c>
      <c r="L241" s="302">
        <f t="shared" ref="L241:L242" si="188">D246-D241</f>
        <v>1.6919956007392507</v>
      </c>
      <c r="M241" s="302">
        <f t="shared" ref="M241:M242" si="189">F246-F241</f>
        <v>0.19686609741538907</v>
      </c>
      <c r="N241" s="302">
        <f t="shared" ref="N241:N242" si="190">SUM(K241:M241)</f>
        <v>2.7724171461862812</v>
      </c>
    </row>
    <row r="242" spans="1:14" x14ac:dyDescent="0.2">
      <c r="A242" s="282" t="s">
        <v>363</v>
      </c>
      <c r="B242" s="302">
        <f>SUM(B240:B241)</f>
        <v>34.64983801512868</v>
      </c>
      <c r="C242" s="299" t="str">
        <f>CONCATENATE("(",ROUND((B242/$H242)*100,1),")")</f>
        <v>(39.1)</v>
      </c>
      <c r="D242" s="302">
        <f>SUM(D240:D241)</f>
        <v>48.683127508009775</v>
      </c>
      <c r="E242" s="299" t="str">
        <f>CONCATENATE("(",ROUND((D242/$H242)*100,1),")")</f>
        <v>(55)</v>
      </c>
      <c r="F242" s="302">
        <f>SUM(F240:F241)</f>
        <v>5.1810344768616083</v>
      </c>
      <c r="G242" s="299" t="str">
        <f>CONCATENATE("(",ROUND((F242/$H242)*100,1),")")</f>
        <v>(5.9)</v>
      </c>
      <c r="H242" s="302">
        <f>SUM(H240:H241)</f>
        <v>88.514000000000067</v>
      </c>
      <c r="I242" s="299" t="str">
        <f>CONCATENATE("(",ROUND((H242/$H242)*100,1),")")</f>
        <v>(100)</v>
      </c>
      <c r="K242" s="302">
        <f t="shared" si="187"/>
        <v>1.9741130240325191</v>
      </c>
      <c r="L242" s="302">
        <f t="shared" si="188"/>
        <v>2.5680507042022285</v>
      </c>
      <c r="M242" s="302">
        <f t="shared" si="189"/>
        <v>0.39383627176520264</v>
      </c>
      <c r="N242" s="302">
        <f t="shared" si="190"/>
        <v>4.9359999999999502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19.882361645697188</v>
      </c>
      <c r="C245" s="299" t="str">
        <f>CONCATENATE("(",ROUND((B245/$H247)*100,1),")")</f>
        <v>(21.3)</v>
      </c>
      <c r="D245" s="302">
        <f>'Ind T6'!R99</f>
        <v>19.24890183674065</v>
      </c>
      <c r="E245" s="299" t="str">
        <f>CONCATENATE("(",ROUND((D245/$H247)*100,1),")")</f>
        <v>(20.6)</v>
      </c>
      <c r="F245" s="302">
        <f>'Ind T6'!S99</f>
        <v>2.8539292013064661</v>
      </c>
      <c r="G245" s="299" t="str">
        <f>CONCATENATE("(",ROUND((F245/$H247)*100,1),")")</f>
        <v>(3.1)</v>
      </c>
      <c r="H245" s="302">
        <f>SUM(B245,D245,F245)</f>
        <v>41.985192683744302</v>
      </c>
      <c r="I245" s="299" t="str">
        <f>CONCATENATE("(",ROUND((H245/$H247)*100,1),")")</f>
        <v>(44.9)</v>
      </c>
      <c r="K245" s="302">
        <f>B250-B245</f>
        <v>3.5721028932652139</v>
      </c>
      <c r="L245" s="302">
        <f>D250-D245</f>
        <v>3.0421694123701819</v>
      </c>
      <c r="M245" s="302">
        <f>F250-F245</f>
        <v>0.47279871872537615</v>
      </c>
      <c r="N245" s="302">
        <f>SUM(K245:M245)</f>
        <v>7.087071024360772</v>
      </c>
    </row>
    <row r="246" spans="1:14" x14ac:dyDescent="0.2">
      <c r="A246" s="282" t="s">
        <v>365</v>
      </c>
      <c r="B246" s="302">
        <f>'Ind T6'!Q98</f>
        <v>16.741589393464015</v>
      </c>
      <c r="C246" s="299" t="str">
        <f>CONCATENATE("(",ROUND((B246/$H247)*100,1),")")</f>
        <v>(17.9)</v>
      </c>
      <c r="D246" s="302">
        <f>'Ind T6'!R98</f>
        <v>32.002276375471354</v>
      </c>
      <c r="E246" s="299" t="str">
        <f>CONCATENATE("(",ROUND((D246/$H247)*100,1),")")</f>
        <v>(34.2)</v>
      </c>
      <c r="F246" s="302">
        <f>'Ind T6'!S98</f>
        <v>2.7209415473203449</v>
      </c>
      <c r="G246" s="299" t="str">
        <f>CONCATENATE("(",ROUND((F246/$H247)*100,1),")")</f>
        <v>(2.9)</v>
      </c>
      <c r="H246" s="302">
        <f t="shared" ref="H246" si="191">SUM(B246,D246,F246)</f>
        <v>51.464807316255708</v>
      </c>
      <c r="I246" s="299" t="str">
        <f>CONCATENATE("(",ROUND((H246/$H247)*100,1),")")</f>
        <v>(55.1)</v>
      </c>
      <c r="K246" s="302">
        <f t="shared" ref="K246:K247" si="192">B251-B246</f>
        <v>2.8206533336596493</v>
      </c>
      <c r="L246" s="302">
        <f t="shared" ref="L246:L247" si="193">D251-D246</f>
        <v>5.1255313387460291</v>
      </c>
      <c r="M246" s="302">
        <f t="shared" ref="M246:M247" si="194">F251-F246</f>
        <v>0.4487443032335503</v>
      </c>
      <c r="N246" s="302">
        <f t="shared" ref="N246:N247" si="195">SUM(K246:M246)</f>
        <v>8.3949289756392282</v>
      </c>
    </row>
    <row r="247" spans="1:14" x14ac:dyDescent="0.2">
      <c r="A247" s="282" t="s">
        <v>363</v>
      </c>
      <c r="B247" s="302">
        <f>SUM(B245:B246)</f>
        <v>36.623951039161199</v>
      </c>
      <c r="C247" s="299" t="str">
        <f>CONCATENATE("(",ROUND((B247/$H247)*100,1),")")</f>
        <v>(39.2)</v>
      </c>
      <c r="D247" s="302">
        <f>SUM(D245:D246)</f>
        <v>51.251178212212004</v>
      </c>
      <c r="E247" s="299" t="str">
        <f>CONCATENATE("(",ROUND((D247/$H247)*100,1),")")</f>
        <v>(54.8)</v>
      </c>
      <c r="F247" s="302">
        <f>SUM(F245:F246)</f>
        <v>5.574870748626811</v>
      </c>
      <c r="G247" s="299" t="str">
        <f>CONCATENATE("(",ROUND((F247/$H247)*100,1),")")</f>
        <v>(6)</v>
      </c>
      <c r="H247" s="302">
        <f>SUM(H245:H246)</f>
        <v>93.450000000000017</v>
      </c>
      <c r="I247" s="299" t="str">
        <f>CONCATENATE("(",ROUND((H247/$H247)*100,1),")")</f>
        <v>(100)</v>
      </c>
      <c r="K247" s="302">
        <f t="shared" si="192"/>
        <v>6.3927562269248668</v>
      </c>
      <c r="L247" s="302">
        <f t="shared" si="193"/>
        <v>8.1677007511162074</v>
      </c>
      <c r="M247" s="302">
        <f t="shared" si="194"/>
        <v>0.9215430219589269</v>
      </c>
      <c r="N247" s="302">
        <f t="shared" si="195"/>
        <v>15.482000000000001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23.454464538962402</v>
      </c>
      <c r="C250" s="299" t="str">
        <f>CONCATENATE("(",ROUND((B250/$H252)*100,1),")")</f>
        <v>(21.5)</v>
      </c>
      <c r="D250" s="302">
        <f>'Ind T6'!W99</f>
        <v>22.291071249110832</v>
      </c>
      <c r="E250" s="299" t="str">
        <f>CONCATENATE("(",ROUND((D250/$H252)*100,1),")")</f>
        <v>(20.5)</v>
      </c>
      <c r="F250" s="302">
        <f>'Ind T6'!X99</f>
        <v>3.3267279200318423</v>
      </c>
      <c r="G250" s="299" t="str">
        <f>CONCATENATE("(",ROUND((F250/$H252)*100,1),")")</f>
        <v>(3.1)</v>
      </c>
      <c r="H250" s="302">
        <f>SUM(B250,D250,F250)</f>
        <v>49.072263708105076</v>
      </c>
      <c r="I250" s="299" t="str">
        <f>CONCATENATE("(",ROUND((H250/$H252)*100,1),")")</f>
        <v>(45)</v>
      </c>
      <c r="K250" s="302">
        <f>B250-B240</f>
        <v>4.6626604692660933</v>
      </c>
      <c r="L250" s="302">
        <f>D250-D240</f>
        <v>3.9182245158331561</v>
      </c>
      <c r="M250" s="302">
        <f>F250-F240</f>
        <v>0.66976889307518972</v>
      </c>
      <c r="N250" s="302">
        <f>SUM(K250:M250)</f>
        <v>9.2506538781744396</v>
      </c>
    </row>
    <row r="251" spans="1:14" x14ac:dyDescent="0.2">
      <c r="A251" s="282" t="s">
        <v>365</v>
      </c>
      <c r="B251" s="302">
        <f>'Ind T6'!V98</f>
        <v>19.562242727123664</v>
      </c>
      <c r="C251" s="299" t="str">
        <f>CONCATENATE("(",ROUND((B251/$H252)*100,1),")")</f>
        <v>(18)</v>
      </c>
      <c r="D251" s="302">
        <f>'Ind T6'!W98</f>
        <v>37.127807714217383</v>
      </c>
      <c r="E251" s="299" t="str">
        <f>CONCATENATE("(",ROUND((D251/$H252)*100,1),")")</f>
        <v>(34.1)</v>
      </c>
      <c r="F251" s="302">
        <f>'Ind T6'!X98</f>
        <v>3.1696858505538952</v>
      </c>
      <c r="G251" s="299" t="str">
        <f>CONCATENATE("(",ROUND((F251/$H252)*100,1),")")</f>
        <v>(2.9)</v>
      </c>
      <c r="H251" s="302">
        <f t="shared" ref="H251" si="196">SUM(B251,D251,F251)</f>
        <v>59.85973629189494</v>
      </c>
      <c r="I251" s="299" t="str">
        <f>CONCATENATE("(",ROUND((H251/$H252)*100,1),")")</f>
        <v>(55)</v>
      </c>
      <c r="K251" s="302">
        <f t="shared" ref="K251:K252" si="197">B251-B241</f>
        <v>3.7042087816912908</v>
      </c>
      <c r="L251" s="302">
        <f t="shared" ref="L251:L252" si="198">D251-D241</f>
        <v>6.8175269394852798</v>
      </c>
      <c r="M251" s="302">
        <f t="shared" ref="M251:M252" si="199">F251-F241</f>
        <v>0.64561040064893938</v>
      </c>
      <c r="N251" s="302">
        <f t="shared" ref="N251:N252" si="200">SUM(K251:M251)</f>
        <v>11.16734612182551</v>
      </c>
    </row>
    <row r="252" spans="1:14" x14ac:dyDescent="0.2">
      <c r="A252" s="282" t="s">
        <v>363</v>
      </c>
      <c r="B252" s="302">
        <f>SUM(B250:B251)</f>
        <v>43.016707266086065</v>
      </c>
      <c r="C252" s="299" t="str">
        <f>CONCATENATE("(",ROUND((B252/$H252)*100,1),")")</f>
        <v>(39.5)</v>
      </c>
      <c r="D252" s="302">
        <f>SUM(D250:D251)</f>
        <v>59.418878963328211</v>
      </c>
      <c r="E252" s="299" t="str">
        <f>CONCATENATE("(",ROUND((D252/$H252)*100,1),")")</f>
        <v>(54.5)</v>
      </c>
      <c r="F252" s="302">
        <f>SUM(F250:F251)</f>
        <v>6.4964137705857379</v>
      </c>
      <c r="G252" s="299" t="str">
        <f>CONCATENATE("(",ROUND((F252/$H252)*100,1),")")</f>
        <v>(6)</v>
      </c>
      <c r="H252" s="302">
        <f>SUM(H250:H251)</f>
        <v>108.93200000000002</v>
      </c>
      <c r="I252" s="299" t="str">
        <f>CONCATENATE("(",ROUND((H252/$H252)*100,1),")")</f>
        <v>(100)</v>
      </c>
      <c r="K252" s="302">
        <f t="shared" si="197"/>
        <v>8.3668692509573859</v>
      </c>
      <c r="L252" s="302">
        <f t="shared" si="198"/>
        <v>10.735751455318436</v>
      </c>
      <c r="M252" s="302">
        <f t="shared" si="199"/>
        <v>1.3153792937241295</v>
      </c>
      <c r="N252" s="302">
        <f t="shared" si="200"/>
        <v>20.41799999999995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5.5787175456682654</v>
      </c>
      <c r="C261" s="299" t="str">
        <f>CONCATENATE("(",ROUND((B261/$H263)*100,1),")")</f>
        <v>(37.1)</v>
      </c>
      <c r="D261" s="302">
        <f>'Ind T6'!M108</f>
        <v>1.8673372868729052</v>
      </c>
      <c r="E261" s="299" t="str">
        <f>CONCATENATE("(",ROUND((D261/$H263)*100,1),")")</f>
        <v>(12.4)</v>
      </c>
      <c r="F261" s="302">
        <f>'Ind T6'!N108</f>
        <v>1.3478198925846709</v>
      </c>
      <c r="G261" s="299" t="str">
        <f>CONCATENATE("(",ROUND((F261/$H263)*100,1),")")</f>
        <v>(9)</v>
      </c>
      <c r="H261" s="302">
        <f>SUM(B261,D261,F261)</f>
        <v>8.7938747251258409</v>
      </c>
      <c r="I261" s="299" t="str">
        <f>CONCATENATE("(",ROUND((H261/$H263)*100,1),")")</f>
        <v>(58.5)</v>
      </c>
      <c r="K261" s="302">
        <f>B266-B261</f>
        <v>-0.10441406639991602</v>
      </c>
      <c r="L261" s="302">
        <f>D266-D261</f>
        <v>6.3718934535842209E-2</v>
      </c>
      <c r="M261" s="302">
        <f>F266-F261</f>
        <v>-9.5605767892734672E-3</v>
      </c>
      <c r="N261" s="302">
        <f>SUM(K261:M261)</f>
        <v>-5.0255708653347275E-2</v>
      </c>
    </row>
    <row r="262" spans="1:14" x14ac:dyDescent="0.2">
      <c r="A262" s="282" t="s">
        <v>365</v>
      </c>
      <c r="B262" s="302">
        <f>'Ind T6'!L107</f>
        <v>2.9849226720397635</v>
      </c>
      <c r="C262" s="299" t="str">
        <f>CONCATENATE("(",ROUND((B262/$H263)*100,1),")")</f>
        <v>(19.9)</v>
      </c>
      <c r="D262" s="302">
        <f>'Ind T6'!M107</f>
        <v>2.0596508165707172</v>
      </c>
      <c r="E262" s="299" t="str">
        <f>CONCATENATE("(",ROUND((D262/$H263)*100,1),")")</f>
        <v>(13.7)</v>
      </c>
      <c r="F262" s="302">
        <f>'Ind T6'!N107</f>
        <v>1.1885517862636943</v>
      </c>
      <c r="G262" s="299" t="str">
        <f>CONCATENATE("(",ROUND((F262/$H263)*100,1),")")</f>
        <v>(7.9)</v>
      </c>
      <c r="H262" s="302">
        <f t="shared" ref="H262" si="201">SUM(B262,D262,F262)</f>
        <v>6.2331252748741752</v>
      </c>
      <c r="I262" s="299" t="str">
        <f>CONCATENATE("(",ROUND((H262/$H263)*100,1),")")</f>
        <v>(41.5)</v>
      </c>
      <c r="K262" s="302">
        <f t="shared" ref="K262:K263" si="202">B267-B262</f>
        <v>-4.2592825298289672E-2</v>
      </c>
      <c r="L262" s="302">
        <f t="shared" ref="L262:L263" si="203">D267-D262</f>
        <v>2.5075969222010386E-4</v>
      </c>
      <c r="M262" s="302">
        <f t="shared" ref="M262:M263" si="204">F267-F262</f>
        <v>-2.8402225740610243E-2</v>
      </c>
      <c r="N262" s="302">
        <f t="shared" ref="N262:N263" si="205">SUM(K262:M262)</f>
        <v>-7.0744291346679811E-2</v>
      </c>
    </row>
    <row r="263" spans="1:14" x14ac:dyDescent="0.2">
      <c r="A263" s="282" t="s">
        <v>363</v>
      </c>
      <c r="B263" s="302">
        <f>SUM(B261:B262)</f>
        <v>8.5636402177080289</v>
      </c>
      <c r="C263" s="299" t="str">
        <f>CONCATENATE("(",ROUND((B263/$H263)*100,1),")")</f>
        <v>(57)</v>
      </c>
      <c r="D263" s="302">
        <f>SUM(D261:D262)</f>
        <v>3.9269881034436223</v>
      </c>
      <c r="E263" s="299" t="str">
        <f>CONCATENATE("(",ROUND((D263/$H263)*100,1),")")</f>
        <v>(26.1)</v>
      </c>
      <c r="F263" s="302">
        <f>SUM(F261:F262)</f>
        <v>2.536371678848365</v>
      </c>
      <c r="G263" s="299" t="str">
        <f>CONCATENATE("(",ROUND((F263/$H263)*100,1),")")</f>
        <v>(16.9)</v>
      </c>
      <c r="H263" s="302">
        <f>SUM(H261:H262)</f>
        <v>15.027000000000015</v>
      </c>
      <c r="I263" s="299" t="str">
        <f>CONCATENATE("(",ROUND((H263/$H263)*100,1),")")</f>
        <v>(100)</v>
      </c>
      <c r="K263" s="302">
        <f t="shared" si="202"/>
        <v>-0.14700689169820613</v>
      </c>
      <c r="L263" s="302">
        <f t="shared" si="203"/>
        <v>6.3969694228062757E-2</v>
      </c>
      <c r="M263" s="302">
        <f t="shared" si="204"/>
        <v>-3.796280252988371E-2</v>
      </c>
      <c r="N263" s="302">
        <f t="shared" si="205"/>
        <v>-0.12100000000002709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5.4743034792683494</v>
      </c>
      <c r="C266" s="299" t="str">
        <f>CONCATENATE("(",ROUND((B266/$H268)*100,1),")")</f>
        <v>(36.7)</v>
      </c>
      <c r="D266" s="302">
        <f>'Ind T6'!R108</f>
        <v>1.9310562214087474</v>
      </c>
      <c r="E266" s="299" t="str">
        <f>CONCATENATE("(",ROUND((D266/$H268)*100,1),")")</f>
        <v>(13)</v>
      </c>
      <c r="F266" s="302">
        <f>'Ind T6'!S108</f>
        <v>1.3382593157953975</v>
      </c>
      <c r="G266" s="299" t="str">
        <f>CONCATENATE("(",ROUND((F266/$H268)*100,1),")")</f>
        <v>(9)</v>
      </c>
      <c r="H266" s="302">
        <f>SUM(B266,D266,F266)</f>
        <v>8.7436190164724934</v>
      </c>
      <c r="I266" s="299" t="str">
        <f>CONCATENATE("(",ROUND((H266/$H268)*100,1),")")</f>
        <v>(58.7)</v>
      </c>
      <c r="K266" s="302">
        <f>B271-B266</f>
        <v>6.5372522106391884E-2</v>
      </c>
      <c r="L266" s="302">
        <f>D271-D266</f>
        <v>0.17358660029802198</v>
      </c>
      <c r="M266" s="302">
        <f>F271-F266</f>
        <v>4.3675530042892596E-2</v>
      </c>
      <c r="N266" s="302">
        <f>SUM(K266:M266)</f>
        <v>0.28263465244730646</v>
      </c>
    </row>
    <row r="267" spans="1:14" x14ac:dyDescent="0.2">
      <c r="A267" s="282" t="s">
        <v>365</v>
      </c>
      <c r="B267" s="302">
        <f>'Ind T6'!Q107</f>
        <v>2.9423298467414738</v>
      </c>
      <c r="C267" s="299" t="str">
        <f>CONCATENATE("(",ROUND((B267/$H268)*100,1),")")</f>
        <v>(19.7)</v>
      </c>
      <c r="D267" s="302">
        <f>'Ind T6'!R107</f>
        <v>2.0599015762629374</v>
      </c>
      <c r="E267" s="299" t="str">
        <f>CONCATENATE("(",ROUND((D267/$H268)*100,1),")")</f>
        <v>(13.8)</v>
      </c>
      <c r="F267" s="302">
        <f>'Ind T6'!S107</f>
        <v>1.160149560523084</v>
      </c>
      <c r="G267" s="299" t="str">
        <f>CONCATENATE("(",ROUND((F267/$H268)*100,1),")")</f>
        <v>(7.8)</v>
      </c>
      <c r="H267" s="302">
        <f t="shared" ref="H267" si="206">SUM(B267,D267,F267)</f>
        <v>6.1623809835274947</v>
      </c>
      <c r="I267" s="299" t="str">
        <f>CONCATENATE("(",ROUND((H267/$H268)*100,1),")")</f>
        <v>(41.3)</v>
      </c>
      <c r="K267" s="302">
        <f t="shared" ref="K267:K268" si="207">B272-B267</f>
        <v>9.1198901922499687E-2</v>
      </c>
      <c r="L267" s="302">
        <f t="shared" ref="L267:L268" si="208">D272-D267</f>
        <v>5.1794701647994934E-2</v>
      </c>
      <c r="M267" s="302">
        <f t="shared" ref="M267:M268" si="209">F272-F267</f>
        <v>-2.5628256017789841E-2</v>
      </c>
      <c r="N267" s="302">
        <f t="shared" ref="N267:N268" si="210">SUM(K267:M267)</f>
        <v>0.11736534755270478</v>
      </c>
    </row>
    <row r="268" spans="1:14" x14ac:dyDescent="0.2">
      <c r="A268" s="282" t="s">
        <v>363</v>
      </c>
      <c r="B268" s="302">
        <f>SUM(B266:B267)</f>
        <v>8.4166333260098227</v>
      </c>
      <c r="C268" s="299" t="str">
        <f>CONCATENATE("(",ROUND((B268/$H268)*100,1),")")</f>
        <v>(56.5)</v>
      </c>
      <c r="D268" s="302">
        <f>SUM(D266:D267)</f>
        <v>3.990957797671685</v>
      </c>
      <c r="E268" s="299" t="str">
        <f>CONCATENATE("(",ROUND((D268/$H268)*100,1),")")</f>
        <v>(26.8)</v>
      </c>
      <c r="F268" s="302">
        <f>SUM(F266:F267)</f>
        <v>2.4984088763184813</v>
      </c>
      <c r="G268" s="299" t="str">
        <f>CONCATENATE("(",ROUND((F268/$H268)*100,1),")")</f>
        <v>(16.8)</v>
      </c>
      <c r="H268" s="302">
        <f>SUM(H266:H267)</f>
        <v>14.905999999999988</v>
      </c>
      <c r="I268" s="299" t="str">
        <f>CONCATENATE("(",ROUND((H268/$H268)*100,1),")")</f>
        <v>(100)</v>
      </c>
      <c r="K268" s="302">
        <f t="shared" si="207"/>
        <v>0.15657142402889157</v>
      </c>
      <c r="L268" s="302">
        <f t="shared" si="208"/>
        <v>0.22538130194601713</v>
      </c>
      <c r="M268" s="302">
        <f t="shared" si="209"/>
        <v>1.8047274025103199E-2</v>
      </c>
      <c r="N268" s="302">
        <f t="shared" si="210"/>
        <v>0.4000000000000119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5.5396760013747413</v>
      </c>
      <c r="C271" s="299" t="str">
        <f>CONCATENATE("(",ROUND((B271/$H273)*100,1),")")</f>
        <v>(36.2)</v>
      </c>
      <c r="D271" s="302">
        <f>'Ind T6'!W108</f>
        <v>2.1046428217067694</v>
      </c>
      <c r="E271" s="299" t="str">
        <f>CONCATENATE("(",ROUND((D271/$H273)*100,1),")")</f>
        <v>(13.8)</v>
      </c>
      <c r="F271" s="302">
        <f>'Ind T6'!X108</f>
        <v>1.3819348458382901</v>
      </c>
      <c r="G271" s="299" t="str">
        <f>CONCATENATE("(",ROUND((F271/$H273)*100,1),")")</f>
        <v>(9)</v>
      </c>
      <c r="H271" s="302">
        <f>SUM(B271,D271,F271)</f>
        <v>9.0262536689198001</v>
      </c>
      <c r="I271" s="299" t="str">
        <f>CONCATENATE("(",ROUND((H271/$H273)*100,1),")")</f>
        <v>(59)</v>
      </c>
      <c r="K271" s="302">
        <f>B271-B261</f>
        <v>-3.9041544293524133E-2</v>
      </c>
      <c r="L271" s="302">
        <f>D271-D261</f>
        <v>0.23730553483386418</v>
      </c>
      <c r="M271" s="302">
        <f>F271-F261</f>
        <v>3.4114953253619129E-2</v>
      </c>
      <c r="N271" s="302">
        <f>SUM(K271:M271)</f>
        <v>0.23237894379395918</v>
      </c>
    </row>
    <row r="272" spans="1:14" x14ac:dyDescent="0.2">
      <c r="A272" s="282" t="s">
        <v>365</v>
      </c>
      <c r="B272" s="302">
        <f>'Ind T6'!V107</f>
        <v>3.0335287486639735</v>
      </c>
      <c r="C272" s="299" t="str">
        <f>CONCATENATE("(",ROUND((B272/$H273)*100,1),")")</f>
        <v>(19.8)</v>
      </c>
      <c r="D272" s="302">
        <f>'Ind T6'!W107</f>
        <v>2.1116962779109323</v>
      </c>
      <c r="E272" s="299" t="str">
        <f>CONCATENATE("(",ROUND((D272/$H273)*100,1),")")</f>
        <v>(13.8)</v>
      </c>
      <c r="F272" s="302">
        <f>'Ind T6'!X107</f>
        <v>1.1345213045052942</v>
      </c>
      <c r="G272" s="299" t="str">
        <f>CONCATENATE("(",ROUND((F272/$H273)*100,1),")")</f>
        <v>(7.4)</v>
      </c>
      <c r="H272" s="302">
        <f t="shared" ref="H272" si="211">SUM(B272,D272,F272)</f>
        <v>6.2797463310802</v>
      </c>
      <c r="I272" s="299" t="str">
        <f>CONCATENATE("(",ROUND((H272/$H273)*100,1),")")</f>
        <v>(41)</v>
      </c>
      <c r="K272" s="302">
        <f t="shared" ref="K272:K273" si="212">B272-B262</f>
        <v>4.8606076624210015E-2</v>
      </c>
      <c r="L272" s="302">
        <f t="shared" ref="L272:L273" si="213">D272-D262</f>
        <v>5.2045461340215038E-2</v>
      </c>
      <c r="M272" s="302">
        <f t="shared" ref="M272:M273" si="214">F272-F262</f>
        <v>-5.4030481758400084E-2</v>
      </c>
      <c r="N272" s="302">
        <f t="shared" ref="N272:N273" si="215">SUM(K272:M272)</f>
        <v>4.6621056206024969E-2</v>
      </c>
    </row>
    <row r="273" spans="1:14" x14ac:dyDescent="0.2">
      <c r="A273" s="282" t="s">
        <v>363</v>
      </c>
      <c r="B273" s="302">
        <f>SUM(B271:B272)</f>
        <v>8.5732047500387143</v>
      </c>
      <c r="C273" s="299" t="str">
        <f>CONCATENATE("(",ROUND((B273/$H273)*100,1),")")</f>
        <v>(56)</v>
      </c>
      <c r="D273" s="302">
        <f>SUM(D271:D272)</f>
        <v>4.2163390996177021</v>
      </c>
      <c r="E273" s="299" t="str">
        <f>CONCATENATE("(",ROUND((D273/$H273)*100,1),")")</f>
        <v>(27.5)</v>
      </c>
      <c r="F273" s="302">
        <f>SUM(F271:F272)</f>
        <v>2.5164561503435845</v>
      </c>
      <c r="G273" s="299" t="str">
        <f>CONCATENATE("(",ROUND((F273/$H273)*100,1),")")</f>
        <v>(16.4)</v>
      </c>
      <c r="H273" s="302">
        <f>SUM(H271:H272)</f>
        <v>15.306000000000001</v>
      </c>
      <c r="I273" s="299" t="str">
        <f>CONCATENATE("(",ROUND((H273/$H273)*100,1),")")</f>
        <v>(100)</v>
      </c>
      <c r="K273" s="302">
        <f t="shared" si="212"/>
        <v>9.564532330685438E-3</v>
      </c>
      <c r="L273" s="302">
        <f t="shared" si="213"/>
        <v>0.28935099617407989</v>
      </c>
      <c r="M273" s="302">
        <f t="shared" si="214"/>
        <v>-1.9915528504780511E-2</v>
      </c>
      <c r="N273" s="302">
        <f t="shared" si="215"/>
        <v>0.27899999999998482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24.279236195848419</v>
      </c>
      <c r="C282" s="299" t="str">
        <f>CONCATENATE("(",ROUND((B282/$H284)*100,1),")")</f>
        <v>(67.1)</v>
      </c>
      <c r="D282" s="302">
        <f>'Ind T6'!M117</f>
        <v>1.5006635883785395</v>
      </c>
      <c r="E282" s="299" t="str">
        <f>CONCATENATE("(",ROUND((D282/$H284)*100,1),")")</f>
        <v>(4.1)</v>
      </c>
      <c r="F282" s="302">
        <f>'Ind T6'!N117</f>
        <v>0.84587404264563826</v>
      </c>
      <c r="G282" s="299" t="str">
        <f>CONCATENATE("(",ROUND((F282/$H284)*100,1),")")</f>
        <v>(2.3)</v>
      </c>
      <c r="H282" s="302">
        <f>SUM(B282,D282,F282)</f>
        <v>26.625773826872596</v>
      </c>
      <c r="I282" s="299" t="str">
        <f>CONCATENATE("(",ROUND((H282/$H284)*100,1),")")</f>
        <v>(73.6)</v>
      </c>
      <c r="K282" s="302">
        <f>B287-B282</f>
        <v>1.6088374124600868</v>
      </c>
      <c r="L282" s="302">
        <f>D287-D282</f>
        <v>0.12369590125043106</v>
      </c>
      <c r="M282" s="302">
        <f>F287-F282</f>
        <v>8.3185818875450845E-2</v>
      </c>
      <c r="N282" s="302">
        <f>SUM(K282:M282)</f>
        <v>1.8157191325859687</v>
      </c>
    </row>
    <row r="283" spans="1:14" x14ac:dyDescent="0.2">
      <c r="A283" s="282" t="s">
        <v>365</v>
      </c>
      <c r="B283" s="302">
        <f>'Ind T6'!L116</f>
        <v>7.3072312329544937</v>
      </c>
      <c r="C283" s="299" t="str">
        <f>CONCATENATE("(",ROUND((B283/$H284)*100,1),")")</f>
        <v>(20.2)</v>
      </c>
      <c r="D283" s="302">
        <f>'Ind T6'!M116</f>
        <v>1.948361558911504</v>
      </c>
      <c r="E283" s="299" t="str">
        <f>CONCATENATE("(",ROUND((D283/$H284)*100,1),")")</f>
        <v>(5.4)</v>
      </c>
      <c r="F283" s="302">
        <f>'Ind T6'!N116</f>
        <v>0.30163338126140488</v>
      </c>
      <c r="G283" s="299" t="str">
        <f>CONCATENATE("(",ROUND((F283/$H284)*100,1),")")</f>
        <v>(0.8)</v>
      </c>
      <c r="H283" s="302">
        <f t="shared" ref="H283" si="216">SUM(B283,D283,F283)</f>
        <v>9.5572261731274022</v>
      </c>
      <c r="I283" s="299" t="str">
        <f>CONCATENATE("(",ROUND((H283/$H284)*100,1),")")</f>
        <v>(26.4)</v>
      </c>
      <c r="K283" s="302">
        <f t="shared" ref="K283:K284" si="217">B288-B283</f>
        <v>0.72534855697654788</v>
      </c>
      <c r="L283" s="302">
        <f t="shared" ref="L283:L284" si="218">D288-D283</f>
        <v>0.1161051505248345</v>
      </c>
      <c r="M283" s="302">
        <f t="shared" ref="M283:M284" si="219">F288-F283</f>
        <v>2.6827159912653442E-2</v>
      </c>
      <c r="N283" s="302">
        <f t="shared" ref="N283:N284" si="220">SUM(K283:M283)</f>
        <v>0.86828086741403587</v>
      </c>
    </row>
    <row r="284" spans="1:14" x14ac:dyDescent="0.2">
      <c r="A284" s="282" t="s">
        <v>363</v>
      </c>
      <c r="B284" s="302">
        <f>SUM(B282:B283)</f>
        <v>31.586467428802912</v>
      </c>
      <c r="C284" s="299" t="str">
        <f>CONCATENATE("(",ROUND((B284/$H284)*100,1),")")</f>
        <v>(87.3)</v>
      </c>
      <c r="D284" s="302">
        <f>SUM(D282:D283)</f>
        <v>3.4490251472900435</v>
      </c>
      <c r="E284" s="299" t="str">
        <f>CONCATENATE("(",ROUND((D284/$H284)*100,1),")")</f>
        <v>(9.5)</v>
      </c>
      <c r="F284" s="302">
        <f>SUM(F282:F283)</f>
        <v>1.1475074239070431</v>
      </c>
      <c r="G284" s="299" t="str">
        <f>CONCATENATE("(",ROUND((F284/$H284)*100,1),")")</f>
        <v>(3.2)</v>
      </c>
      <c r="H284" s="302">
        <f>SUM(H282:H283)</f>
        <v>36.183</v>
      </c>
      <c r="I284" s="299" t="str">
        <f>CONCATENATE("(",ROUND((H284/$H284)*100,1),")")</f>
        <v>(100)</v>
      </c>
      <c r="K284" s="302">
        <f t="shared" si="217"/>
        <v>2.3341859694366391</v>
      </c>
      <c r="L284" s="302">
        <f t="shared" si="218"/>
        <v>0.23980105177526534</v>
      </c>
      <c r="M284" s="302">
        <f t="shared" si="219"/>
        <v>0.11001297878810434</v>
      </c>
      <c r="N284" s="302">
        <f t="shared" si="220"/>
        <v>2.684000000000009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25.888073608308506</v>
      </c>
      <c r="C287" s="299" t="str">
        <f>CONCATENATE("(",ROUND((B287/$H289)*100,1),")")</f>
        <v>(66.6)</v>
      </c>
      <c r="D287" s="302">
        <f>'Ind T6'!R117</f>
        <v>1.6243594896289706</v>
      </c>
      <c r="E287" s="299" t="str">
        <f>CONCATENATE("(",ROUND((D287/$H289)*100,1),")")</f>
        <v>(4.2)</v>
      </c>
      <c r="F287" s="302">
        <f>'Ind T6'!S117</f>
        <v>0.9290598615210891</v>
      </c>
      <c r="G287" s="299" t="str">
        <f>CONCATENATE("(",ROUND((F287/$H289)*100,1),")")</f>
        <v>(2.4)</v>
      </c>
      <c r="H287" s="302">
        <f>SUM(B287,D287,F287)</f>
        <v>28.441492959458568</v>
      </c>
      <c r="I287" s="299" t="str">
        <f>CONCATENATE("(",ROUND((H287/$H289)*100,1),")")</f>
        <v>(73.2)</v>
      </c>
      <c r="K287" s="302">
        <f>B292-B287</f>
        <v>1.7626159928966132</v>
      </c>
      <c r="L287" s="302">
        <f>D292-D287</f>
        <v>0.14350239399414977</v>
      </c>
      <c r="M287" s="302">
        <f>F292-F287</f>
        <v>9.652827024174726E-2</v>
      </c>
      <c r="N287" s="302">
        <f>SUM(K287:M287)</f>
        <v>2.0026466571325101</v>
      </c>
    </row>
    <row r="288" spans="1:14" x14ac:dyDescent="0.2">
      <c r="A288" s="282" t="s">
        <v>365</v>
      </c>
      <c r="B288" s="302">
        <f>'Ind T6'!Q116</f>
        <v>8.0325797899310416</v>
      </c>
      <c r="C288" s="299" t="str">
        <f>CONCATENATE("(",ROUND((B288/$H289)*100,1),")")</f>
        <v>(20.7)</v>
      </c>
      <c r="D288" s="302">
        <f>'Ind T6'!R116</f>
        <v>2.0644667094363385</v>
      </c>
      <c r="E288" s="299" t="str">
        <f>CONCATENATE("(",ROUND((D288/$H289)*100,1),")")</f>
        <v>(5.3)</v>
      </c>
      <c r="F288" s="302">
        <f>'Ind T6'!S116</f>
        <v>0.32846054117405832</v>
      </c>
      <c r="G288" s="299" t="str">
        <f>CONCATENATE("(",ROUND((F288/$H289)*100,1),")")</f>
        <v>(0.8)</v>
      </c>
      <c r="H288" s="302">
        <f t="shared" ref="H288" si="221">SUM(B288,D288,F288)</f>
        <v>10.425507040541438</v>
      </c>
      <c r="I288" s="299" t="str">
        <f>CONCATENATE("(",ROUND((H288/$H289)*100,1),")")</f>
        <v>(26.8)</v>
      </c>
      <c r="K288" s="302">
        <f t="shared" ref="K288:K289" si="222">B293-B288</f>
        <v>1.0131373025621215</v>
      </c>
      <c r="L288" s="302">
        <f t="shared" ref="L288:L289" si="223">D293-D288</f>
        <v>8.8424874365071737E-2</v>
      </c>
      <c r="M288" s="302">
        <f t="shared" ref="M288:M289" si="224">F293-F288</f>
        <v>2.7791165940193541E-2</v>
      </c>
      <c r="N288" s="302">
        <f t="shared" ref="N288:N289" si="225">SUM(K288:M288)</f>
        <v>1.1293533428673868</v>
      </c>
    </row>
    <row r="289" spans="1:14" x14ac:dyDescent="0.2">
      <c r="A289" s="282" t="s">
        <v>363</v>
      </c>
      <c r="B289" s="302">
        <f>SUM(B287:B288)</f>
        <v>33.920653398239551</v>
      </c>
      <c r="C289" s="299" t="str">
        <f>CONCATENATE("(",ROUND((B289/$H289)*100,1),")")</f>
        <v>(87.3)</v>
      </c>
      <c r="D289" s="302">
        <f>SUM(D287:D288)</f>
        <v>3.6888261990653088</v>
      </c>
      <c r="E289" s="299" t="str">
        <f>CONCATENATE("(",ROUND((D289/$H289)*100,1),")")</f>
        <v>(9.5)</v>
      </c>
      <c r="F289" s="302">
        <f>SUM(F287:F288)</f>
        <v>1.2575204026951474</v>
      </c>
      <c r="G289" s="299" t="str">
        <f>CONCATENATE("(",ROUND((F289/$H289)*100,1),")")</f>
        <v>(3.2)</v>
      </c>
      <c r="H289" s="302">
        <f>SUM(H287:H288)</f>
        <v>38.867000000000004</v>
      </c>
      <c r="I289" s="299" t="str">
        <f>CONCATENATE("(",ROUND((H289/$H289)*100,1),")")</f>
        <v>(100)</v>
      </c>
      <c r="K289" s="302">
        <f t="shared" si="222"/>
        <v>2.7757532954587276</v>
      </c>
      <c r="L289" s="302">
        <f t="shared" si="223"/>
        <v>0.23192726835922173</v>
      </c>
      <c r="M289" s="302">
        <f t="shared" si="224"/>
        <v>0.12431943618194086</v>
      </c>
      <c r="N289" s="302">
        <f t="shared" si="225"/>
        <v>3.1319999999998904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27.650689601205119</v>
      </c>
      <c r="C292" s="299" t="str">
        <f>CONCATENATE("(",ROUND((B292/$H294)*100,1),")")</f>
        <v>(65.8)</v>
      </c>
      <c r="D292" s="302">
        <f>'Ind T6'!W117</f>
        <v>1.7678618836231204</v>
      </c>
      <c r="E292" s="299" t="str">
        <f>CONCATENATE("(",ROUND((D292/$H294)*100,1),")")</f>
        <v>(4.2)</v>
      </c>
      <c r="F292" s="302">
        <f>'Ind T6'!X117</f>
        <v>1.0255881317628364</v>
      </c>
      <c r="G292" s="299" t="str">
        <f>CONCATENATE("(",ROUND((F292/$H294)*100,1),")")</f>
        <v>(2.4)</v>
      </c>
      <c r="H292" s="302">
        <f>SUM(B292,D292,F292)</f>
        <v>30.444139616591077</v>
      </c>
      <c r="I292" s="299" t="str">
        <f>CONCATENATE("(",ROUND((H292/$H294)*100,1),")")</f>
        <v>(72.5)</v>
      </c>
      <c r="K292" s="302">
        <f>B292-B282</f>
        <v>3.3714534053567</v>
      </c>
      <c r="L292" s="302">
        <f>D292-D282</f>
        <v>0.26719829524458083</v>
      </c>
      <c r="M292" s="302">
        <f>F292-F282</f>
        <v>0.17971408911719811</v>
      </c>
      <c r="N292" s="302">
        <f>SUM(K292:M292)</f>
        <v>3.8183657897184791</v>
      </c>
    </row>
    <row r="293" spans="1:14" x14ac:dyDescent="0.2">
      <c r="A293" s="282" t="s">
        <v>365</v>
      </c>
      <c r="B293" s="302">
        <f>'Ind T6'!V116</f>
        <v>9.0457170924931631</v>
      </c>
      <c r="C293" s="299" t="str">
        <f>CONCATENATE("(",ROUND((B293/$H294)*100,1),")")</f>
        <v>(21.5)</v>
      </c>
      <c r="D293" s="302">
        <f>'Ind T6'!W116</f>
        <v>2.1528915838014102</v>
      </c>
      <c r="E293" s="299" t="str">
        <f>CONCATENATE("(",ROUND((D293/$H294)*100,1),")")</f>
        <v>(5.1)</v>
      </c>
      <c r="F293" s="302">
        <f>'Ind T6'!X116</f>
        <v>0.35625170711425186</v>
      </c>
      <c r="G293" s="299" t="str">
        <f>CONCATENATE("(",ROUND((F293/$H294)*100,1),")")</f>
        <v>(0.8)</v>
      </c>
      <c r="H293" s="302">
        <f t="shared" ref="H293" si="226">SUM(B293,D293,F293)</f>
        <v>11.554860383408824</v>
      </c>
      <c r="I293" s="299" t="str">
        <f>CONCATENATE("(",ROUND((H293/$H294)*100,1),")")</f>
        <v>(27.5)</v>
      </c>
      <c r="K293" s="302">
        <f t="shared" ref="K293:K294" si="227">B293-B283</f>
        <v>1.7384858595386694</v>
      </c>
      <c r="L293" s="302">
        <f t="shared" ref="L293:L294" si="228">D293-D283</f>
        <v>0.20453002488990624</v>
      </c>
      <c r="M293" s="302">
        <f t="shared" ref="M293:M294" si="229">F293-F283</f>
        <v>5.4618325852846983E-2</v>
      </c>
      <c r="N293" s="302">
        <f t="shared" ref="N293:N294" si="230">SUM(K293:M293)</f>
        <v>1.9976342102814226</v>
      </c>
    </row>
    <row r="294" spans="1:14" x14ac:dyDescent="0.2">
      <c r="A294" s="282" t="s">
        <v>363</v>
      </c>
      <c r="B294" s="302">
        <f>SUM(B292:B293)</f>
        <v>36.696406693698279</v>
      </c>
      <c r="C294" s="299" t="str">
        <f>CONCATENATE("(",ROUND((B294/$H294)*100,1),")")</f>
        <v>(87.4)</v>
      </c>
      <c r="D294" s="302">
        <f>SUM(D292:D293)</f>
        <v>3.9207534674245306</v>
      </c>
      <c r="E294" s="299" t="str">
        <f>CONCATENATE("(",ROUND((D294/$H294)*100,1),")")</f>
        <v>(9.3)</v>
      </c>
      <c r="F294" s="302">
        <f>SUM(F292:F293)</f>
        <v>1.3818398388770883</v>
      </c>
      <c r="G294" s="299" t="str">
        <f>CONCATENATE("(",ROUND((F294/$H294)*100,1),")")</f>
        <v>(3.3)</v>
      </c>
      <c r="H294" s="302">
        <f>SUM(H292:H293)</f>
        <v>41.998999999999903</v>
      </c>
      <c r="I294" s="299" t="str">
        <f>CONCATENATE("(",ROUND((H294/$H294)*100,1),")")</f>
        <v>(100)</v>
      </c>
      <c r="K294" s="302">
        <f t="shared" si="227"/>
        <v>5.1099392648953668</v>
      </c>
      <c r="L294" s="302">
        <f t="shared" si="228"/>
        <v>0.47172832013448707</v>
      </c>
      <c r="M294" s="302">
        <f t="shared" si="229"/>
        <v>0.2343324149700452</v>
      </c>
      <c r="N294" s="302">
        <f t="shared" si="230"/>
        <v>5.8159999999998986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19.249230184566326</v>
      </c>
      <c r="C303" s="299" t="str">
        <f>CONCATENATE("(",ROUND((B303/$H305)*100,1),")")</f>
        <v>(44.9)</v>
      </c>
      <c r="D303" s="302">
        <f>'Ind T6'!M126</f>
        <v>0.71989584376474725</v>
      </c>
      <c r="E303" s="299" t="str">
        <f>CONCATENATE("(",ROUND((D303/$H305)*100,1),")")</f>
        <v>(1.7)</v>
      </c>
      <c r="F303" s="302">
        <f>'Ind T6'!N126</f>
        <v>0.91013447928570945</v>
      </c>
      <c r="G303" s="299" t="str">
        <f>CONCATENATE("(",ROUND((F303/$H305)*100,1),")")</f>
        <v>(2.1)</v>
      </c>
      <c r="H303" s="302">
        <f>SUM(B303,D303,F303)</f>
        <v>20.879260507616781</v>
      </c>
      <c r="I303" s="299" t="str">
        <f>CONCATENATE("(",ROUND((H303/$H305)*100,1),")")</f>
        <v>(48.7)</v>
      </c>
      <c r="K303" s="302">
        <f>B308-B303</f>
        <v>0.10243034178016686</v>
      </c>
      <c r="L303" s="302">
        <f>D308-D303</f>
        <v>3.353780593003941E-2</v>
      </c>
      <c r="M303" s="302">
        <f>F308-F303</f>
        <v>5.0812675645734884E-2</v>
      </c>
      <c r="N303" s="302">
        <f>SUM(K303:M303)</f>
        <v>0.18678082335594115</v>
      </c>
    </row>
    <row r="304" spans="1:14" x14ac:dyDescent="0.2">
      <c r="A304" s="282" t="s">
        <v>365</v>
      </c>
      <c r="B304" s="302">
        <f>'Ind T6'!L125</f>
        <v>15.677123431409102</v>
      </c>
      <c r="C304" s="299" t="str">
        <f>CONCATENATE("(",ROUND((B304/$H305)*100,1),")")</f>
        <v>(36.6)</v>
      </c>
      <c r="D304" s="302">
        <f>'Ind T6'!M125</f>
        <v>5.38279534893113</v>
      </c>
      <c r="E304" s="299" t="str">
        <f>CONCATENATE("(",ROUND((D304/$H305)*100,1),")")</f>
        <v>(12.6)</v>
      </c>
      <c r="F304" s="302">
        <f>'Ind T6'!N125</f>
        <v>0.92382071204301763</v>
      </c>
      <c r="G304" s="299" t="str">
        <f>CONCATENATE("(",ROUND((F304/$H305)*100,1),")")</f>
        <v>(2.2)</v>
      </c>
      <c r="H304" s="302">
        <f t="shared" ref="H304" si="231">SUM(B304,D304,F304)</f>
        <v>21.983739492383251</v>
      </c>
      <c r="I304" s="299" t="str">
        <f>CONCATENATE("(",ROUND((H304/$H305)*100,1),")")</f>
        <v>(51.3)</v>
      </c>
      <c r="K304" s="302">
        <f t="shared" ref="K304:K305" si="232">B309-B304</f>
        <v>1.6370446453832344E-2</v>
      </c>
      <c r="L304" s="302">
        <f t="shared" ref="L304:L305" si="233">D309-D304</f>
        <v>-5.2206669958038354E-2</v>
      </c>
      <c r="M304" s="302">
        <f t="shared" ref="M304:M305" si="234">F309-F304</f>
        <v>4.3055400148256817E-2</v>
      </c>
      <c r="N304" s="302">
        <f t="shared" ref="N304:N305" si="235">SUM(K304:M304)</f>
        <v>7.2191766440508065E-3</v>
      </c>
    </row>
    <row r="305" spans="1:14" x14ac:dyDescent="0.2">
      <c r="A305" s="282" t="s">
        <v>363</v>
      </c>
      <c r="B305" s="302">
        <f>SUM(B303:B304)</f>
        <v>34.92635361597543</v>
      </c>
      <c r="C305" s="299" t="str">
        <f>CONCATENATE("(",ROUND((B305/$H305)*100,1),")")</f>
        <v>(81.5)</v>
      </c>
      <c r="D305" s="302">
        <f>SUM(D303:D304)</f>
        <v>6.1026911926958771</v>
      </c>
      <c r="E305" s="299" t="str">
        <f>CONCATENATE("(",ROUND((D305/$H305)*100,1),")")</f>
        <v>(14.2)</v>
      </c>
      <c r="F305" s="302">
        <f>SUM(F303:F304)</f>
        <v>1.8339551913287271</v>
      </c>
      <c r="G305" s="299" t="str">
        <f>CONCATENATE("(",ROUND((F305/$H305)*100,1),")")</f>
        <v>(4.3)</v>
      </c>
      <c r="H305" s="302">
        <f>SUM(H303:H304)</f>
        <v>42.863000000000028</v>
      </c>
      <c r="I305" s="299" t="str">
        <f>CONCATENATE("(",ROUND((H305/$H305)*100,1),")")</f>
        <v>(100)</v>
      </c>
      <c r="K305" s="302">
        <f t="shared" si="232"/>
        <v>0.11880078823399742</v>
      </c>
      <c r="L305" s="302">
        <f t="shared" si="233"/>
        <v>-1.8668864027999277E-2</v>
      </c>
      <c r="M305" s="302">
        <f t="shared" si="234"/>
        <v>9.386807579399159E-2</v>
      </c>
      <c r="N305" s="302">
        <f t="shared" si="235"/>
        <v>0.19399999999998974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19.351660526346492</v>
      </c>
      <c r="C308" s="299" t="str">
        <f>CONCATENATE("(",ROUND((B308/$H310)*100,1),")")</f>
        <v>(44.9)</v>
      </c>
      <c r="D308" s="302">
        <f>'Ind T6'!R126</f>
        <v>0.75343364969478666</v>
      </c>
      <c r="E308" s="299" t="str">
        <f>CONCATENATE("(",ROUND((D308/$H310)*100,1),")")</f>
        <v>(1.7)</v>
      </c>
      <c r="F308" s="302">
        <f>'Ind T6'!S126</f>
        <v>0.96094715493144434</v>
      </c>
      <c r="G308" s="299" t="str">
        <f>CONCATENATE("(",ROUND((F308/$H310)*100,1),")")</f>
        <v>(2.2)</v>
      </c>
      <c r="H308" s="302">
        <f>SUM(B308,D308,F308)</f>
        <v>21.066041330972723</v>
      </c>
      <c r="I308" s="299" t="str">
        <f>CONCATENATE("(",ROUND((H308/$H310)*100,1),")")</f>
        <v>(48.9)</v>
      </c>
      <c r="K308" s="302">
        <f>B313-B308</f>
        <v>-0.51125218184504106</v>
      </c>
      <c r="L308" s="302">
        <f>D313-D308</f>
        <v>3.0155541803083441E-2</v>
      </c>
      <c r="M308" s="302">
        <f>F313-F308</f>
        <v>1.271381714450559E-2</v>
      </c>
      <c r="N308" s="302">
        <f>SUM(K308:M308)</f>
        <v>-0.46838282289745203</v>
      </c>
    </row>
    <row r="309" spans="1:14" x14ac:dyDescent="0.2">
      <c r="A309" s="282" t="s">
        <v>365</v>
      </c>
      <c r="B309" s="302">
        <f>'Ind T6'!Q125</f>
        <v>15.693493877862934</v>
      </c>
      <c r="C309" s="299" t="str">
        <f>CONCATENATE("(",ROUND((B309/$H310)*100,1),")")</f>
        <v>(36.4)</v>
      </c>
      <c r="D309" s="302">
        <f>'Ind T6'!R125</f>
        <v>5.3305886789730916</v>
      </c>
      <c r="E309" s="299" t="str">
        <f>CONCATENATE("(",ROUND((D309/$H310)*100,1),")")</f>
        <v>(12.4)</v>
      </c>
      <c r="F309" s="302">
        <f>'Ind T6'!S125</f>
        <v>0.96687611219127445</v>
      </c>
      <c r="G309" s="299" t="str">
        <f>CONCATENATE("(",ROUND((F309/$H310)*100,1),")")</f>
        <v>(2.2)</v>
      </c>
      <c r="H309" s="302">
        <f t="shared" ref="H309" si="236">SUM(B309,D309,F309)</f>
        <v>21.990958669027304</v>
      </c>
      <c r="I309" s="299" t="str">
        <f>CONCATENATE("(",ROUND((H309/$H310)*100,1),")")</f>
        <v>(51.1)</v>
      </c>
      <c r="K309" s="302">
        <f t="shared" ref="K309:K310" si="237">B314-B309</f>
        <v>-0.46353555721205986</v>
      </c>
      <c r="L309" s="302">
        <f t="shared" ref="L309:L310" si="238">D314-D309</f>
        <v>-0.20459034700220347</v>
      </c>
      <c r="M309" s="302">
        <f t="shared" ref="M309:M310" si="239">F314-F309</f>
        <v>-1.1491272888358606E-2</v>
      </c>
      <c r="N309" s="302">
        <f t="shared" ref="N309:N310" si="240">SUM(K309:M309)</f>
        <v>-0.67961717710262193</v>
      </c>
    </row>
    <row r="310" spans="1:14" x14ac:dyDescent="0.2">
      <c r="A310" s="282" t="s">
        <v>363</v>
      </c>
      <c r="B310" s="302">
        <f>SUM(B308:B309)</f>
        <v>35.045154404209427</v>
      </c>
      <c r="C310" s="299" t="str">
        <f>CONCATENATE("(",ROUND((B310/$H310)*100,1),")")</f>
        <v>(81.4)</v>
      </c>
      <c r="D310" s="302">
        <f>SUM(D308:D309)</f>
        <v>6.0840223286678778</v>
      </c>
      <c r="E310" s="299" t="str">
        <f>CONCATENATE("(",ROUND((D310/$H310)*100,1),")")</f>
        <v>(14.1)</v>
      </c>
      <c r="F310" s="302">
        <f>SUM(F308:F309)</f>
        <v>1.9278232671227187</v>
      </c>
      <c r="G310" s="299" t="str">
        <f>CONCATENATE("(",ROUND((F310/$H310)*100,1),")")</f>
        <v>(4.5)</v>
      </c>
      <c r="H310" s="302">
        <f>SUM(H308:H309)</f>
        <v>43.057000000000031</v>
      </c>
      <c r="I310" s="299" t="str">
        <f>CONCATENATE("(",ROUND((H310/$H310)*100,1),")")</f>
        <v>(100)</v>
      </c>
      <c r="K310" s="302">
        <f t="shared" si="237"/>
        <v>-0.97478773905709915</v>
      </c>
      <c r="L310" s="302">
        <f t="shared" si="238"/>
        <v>-0.17443480519911958</v>
      </c>
      <c r="M310" s="302">
        <f t="shared" si="239"/>
        <v>1.2225442561470956E-3</v>
      </c>
      <c r="N310" s="302">
        <f t="shared" si="240"/>
        <v>-1.1480000000000716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18.840408344501451</v>
      </c>
      <c r="C313" s="299" t="str">
        <f>CONCATENATE("(",ROUND((B313/$H315)*100,1),")")</f>
        <v>(45)</v>
      </c>
      <c r="D313" s="302">
        <f>'Ind T6'!W126</f>
        <v>0.7835891914978701</v>
      </c>
      <c r="E313" s="299" t="str">
        <f>CONCATENATE("(",ROUND((D313/$H315)*100,1),")")</f>
        <v>(1.9)</v>
      </c>
      <c r="F313" s="302">
        <f>'Ind T6'!X126</f>
        <v>0.97366097207594993</v>
      </c>
      <c r="G313" s="299" t="str">
        <f>CONCATENATE("(",ROUND((F313/$H315)*100,1),")")</f>
        <v>(2.3)</v>
      </c>
      <c r="H313" s="302">
        <f>SUM(B313,D313,F313)</f>
        <v>20.597658508075273</v>
      </c>
      <c r="I313" s="299" t="str">
        <f>CONCATENATE("(",ROUND((H313/$H315)*100,1),")")</f>
        <v>(49.1)</v>
      </c>
      <c r="K313" s="302">
        <f>B313-B303</f>
        <v>-0.40882184006487421</v>
      </c>
      <c r="L313" s="302">
        <f>D313-D303</f>
        <v>6.3693347733122851E-2</v>
      </c>
      <c r="M313" s="302">
        <f>F313-F303</f>
        <v>6.3526492790240474E-2</v>
      </c>
      <c r="N313" s="302">
        <f>SUM(K313:M313)</f>
        <v>-0.28160199954151088</v>
      </c>
    </row>
    <row r="314" spans="1:14" x14ac:dyDescent="0.2">
      <c r="A314" s="282" t="s">
        <v>365</v>
      </c>
      <c r="B314" s="302">
        <f>'Ind T6'!V125</f>
        <v>15.229958320650875</v>
      </c>
      <c r="C314" s="299" t="str">
        <f>CONCATENATE("(",ROUND((B314/$H315)*100,1),")")</f>
        <v>(36.3)</v>
      </c>
      <c r="D314" s="302">
        <f>'Ind T6'!W125</f>
        <v>5.1259983319708882</v>
      </c>
      <c r="E314" s="299" t="str">
        <f>CONCATENATE("(",ROUND((D314/$H315)*100,1),")")</f>
        <v>(12.2)</v>
      </c>
      <c r="F314" s="302">
        <f>'Ind T6'!X125</f>
        <v>0.95538483930291584</v>
      </c>
      <c r="G314" s="299" t="str">
        <f>CONCATENATE("(",ROUND((F314/$H315)*100,1),")")</f>
        <v>(2.3)</v>
      </c>
      <c r="H314" s="302">
        <f t="shared" ref="H314" si="241">SUM(B314,D314,F314)</f>
        <v>21.311341491924679</v>
      </c>
      <c r="I314" s="299" t="str">
        <f>CONCATENATE("(",ROUND((H314/$H315)*100,1),")")</f>
        <v>(50.9)</v>
      </c>
      <c r="K314" s="302">
        <f t="shared" ref="K314:K315" si="242">B314-B304</f>
        <v>-0.44716511075822751</v>
      </c>
      <c r="L314" s="302">
        <f t="shared" ref="L314:L315" si="243">D314-D304</f>
        <v>-0.25679701696024182</v>
      </c>
      <c r="M314" s="302">
        <f t="shared" ref="M314:M315" si="244">F314-F304</f>
        <v>3.1564127259898211E-2</v>
      </c>
      <c r="N314" s="302">
        <f t="shared" ref="N314:N315" si="245">SUM(K314:M314)</f>
        <v>-0.67239800045857112</v>
      </c>
    </row>
    <row r="315" spans="1:14" x14ac:dyDescent="0.2">
      <c r="A315" s="282" t="s">
        <v>363</v>
      </c>
      <c r="B315" s="302">
        <f>SUM(B313:B314)</f>
        <v>34.070366665152328</v>
      </c>
      <c r="C315" s="299" t="str">
        <f>CONCATENATE("(",ROUND((B315/$H315)*100,1),")")</f>
        <v>(81.3)</v>
      </c>
      <c r="D315" s="302">
        <f>SUM(D313:D314)</f>
        <v>5.9095875234687583</v>
      </c>
      <c r="E315" s="299" t="str">
        <f>CONCATENATE("(",ROUND((D315/$H315)*100,1),")")</f>
        <v>(14.1)</v>
      </c>
      <c r="F315" s="302">
        <f>SUM(F313:F314)</f>
        <v>1.9290458113788658</v>
      </c>
      <c r="G315" s="299" t="str">
        <f>CONCATENATE("(",ROUND((F315/$H315)*100,1),")")</f>
        <v>(4.6)</v>
      </c>
      <c r="H315" s="302">
        <f>SUM(H313:H314)</f>
        <v>41.908999999999949</v>
      </c>
      <c r="I315" s="299" t="str">
        <f>CONCATENATE("(",ROUND((H315/$H315)*100,1),")")</f>
        <v>(100)</v>
      </c>
      <c r="K315" s="302">
        <f t="shared" si="242"/>
        <v>-0.85598695082310172</v>
      </c>
      <c r="L315" s="302">
        <f t="shared" si="243"/>
        <v>-0.19310366922711886</v>
      </c>
      <c r="M315" s="302">
        <f t="shared" si="244"/>
        <v>9.5090620050138686E-2</v>
      </c>
      <c r="N315" s="302">
        <f t="shared" si="245"/>
        <v>-0.95400000000008189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9.9387464405211521</v>
      </c>
      <c r="C324" s="299" t="str">
        <f>CONCATENATE("(",ROUND((B324/$H326)*100,1),")")</f>
        <v>(38.5)</v>
      </c>
      <c r="D324" s="302">
        <f>'Ind T6'!M135</f>
        <v>0.90924460086173198</v>
      </c>
      <c r="E324" s="299" t="str">
        <f>CONCATENATE("(",ROUND((D324/$H326)*100,1),")")</f>
        <v>(3.5)</v>
      </c>
      <c r="F324" s="302">
        <f>'Ind T6'!N135</f>
        <v>2.1860463925963862</v>
      </c>
      <c r="G324" s="299" t="str">
        <f>CONCATENATE("(",ROUND((F324/$H326)*100,1),")")</f>
        <v>(8.5)</v>
      </c>
      <c r="H324" s="302">
        <f>SUM(B324,D324,F324)</f>
        <v>13.03403743397927</v>
      </c>
      <c r="I324" s="299" t="str">
        <f>CONCATENATE("(",ROUND((H324/$H326)*100,1),")")</f>
        <v>(50.4)</v>
      </c>
      <c r="K324" s="302">
        <f>B329-B324</f>
        <v>0.20501760952888759</v>
      </c>
      <c r="L324" s="302">
        <f>D329-D324</f>
        <v>2.1308198778887899E-2</v>
      </c>
      <c r="M324" s="302">
        <f>F329-F324</f>
        <v>0.16203004184163339</v>
      </c>
      <c r="N324" s="302">
        <f>SUM(K324:M324)</f>
        <v>0.38835585014940888</v>
      </c>
    </row>
    <row r="325" spans="1:14" x14ac:dyDescent="0.2">
      <c r="A325" s="282" t="s">
        <v>365</v>
      </c>
      <c r="B325" s="302">
        <f>'Ind T6'!L134</f>
        <v>8.3637638777508627</v>
      </c>
      <c r="C325" s="299" t="str">
        <f>CONCATENATE("(",ROUND((B325/$H326)*100,1),")")</f>
        <v>(32.4)</v>
      </c>
      <c r="D325" s="302">
        <f>'Ind T6'!M134</f>
        <v>3.574034234588968</v>
      </c>
      <c r="E325" s="299" t="str">
        <f>CONCATENATE("(",ROUND((D325/$H326)*100,1),")")</f>
        <v>(13.8)</v>
      </c>
      <c r="F325" s="302">
        <f>'Ind T6'!N134</f>
        <v>0.87616445368087625</v>
      </c>
      <c r="G325" s="299" t="str">
        <f>CONCATENATE("(",ROUND((F325/$H326)*100,1),")")</f>
        <v>(3.4)</v>
      </c>
      <c r="H325" s="302">
        <f t="shared" ref="H325" si="246">SUM(B325,D325,F325)</f>
        <v>12.813962566020708</v>
      </c>
      <c r="I325" s="299" t="str">
        <f>CONCATENATE("(",ROUND((H325/$H326)*100,1),")")</f>
        <v>(49.6)</v>
      </c>
      <c r="K325" s="302">
        <f t="shared" ref="K325:K326" si="247">B330-B325</f>
        <v>0.48294989128804744</v>
      </c>
      <c r="L325" s="302">
        <f t="shared" ref="L325:L326" si="248">D330-D325</f>
        <v>-8.2614900902831856E-2</v>
      </c>
      <c r="M325" s="302">
        <f t="shared" ref="M325:M326" si="249">F330-F325</f>
        <v>3.1309159465413683E-2</v>
      </c>
      <c r="N325" s="302">
        <f t="shared" ref="N325:N326" si="250">SUM(K325:M325)</f>
        <v>0.43164414985062927</v>
      </c>
    </row>
    <row r="326" spans="1:14" x14ac:dyDescent="0.2">
      <c r="A326" s="282" t="s">
        <v>363</v>
      </c>
      <c r="B326" s="302">
        <f>SUM(B324:B325)</f>
        <v>18.302510318272013</v>
      </c>
      <c r="C326" s="299" t="str">
        <f>CONCATENATE("(",ROUND((B326/$H326)*100,1),")")</f>
        <v>(70.8)</v>
      </c>
      <c r="D326" s="302">
        <f>SUM(D324:D325)</f>
        <v>4.4832788354507001</v>
      </c>
      <c r="E326" s="299" t="str">
        <f>CONCATENATE("(",ROUND((D326/$H326)*100,1),")")</f>
        <v>(17.3)</v>
      </c>
      <c r="F326" s="302">
        <f>SUM(F324:F325)</f>
        <v>3.0622108462772624</v>
      </c>
      <c r="G326" s="299" t="str">
        <f>CONCATENATE("(",ROUND((F326/$H326)*100,1),")")</f>
        <v>(11.8)</v>
      </c>
      <c r="H326" s="302">
        <f>SUM(H324:H325)</f>
        <v>25.847999999999978</v>
      </c>
      <c r="I326" s="299" t="str">
        <f>CONCATENATE("(",ROUND((H326/$H326)*100,1),")")</f>
        <v>(100)</v>
      </c>
      <c r="K326" s="302">
        <f t="shared" si="247"/>
        <v>0.68796750081693858</v>
      </c>
      <c r="L326" s="302">
        <f t="shared" si="248"/>
        <v>-6.1306702123943957E-2</v>
      </c>
      <c r="M326" s="302">
        <f t="shared" si="249"/>
        <v>0.19333920130704696</v>
      </c>
      <c r="N326" s="302">
        <f t="shared" si="250"/>
        <v>0.82000000000004158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10.14376405005004</v>
      </c>
      <c r="C329" s="299" t="str">
        <f>CONCATENATE("(",ROUND((B329/$H331)*100,1),")")</f>
        <v>(38)</v>
      </c>
      <c r="D329" s="302">
        <f>'Ind T6'!R135</f>
        <v>0.93055279964061988</v>
      </c>
      <c r="E329" s="299" t="str">
        <f>CONCATENATE("(",ROUND((D329/$H331)*100,1),")")</f>
        <v>(3.5)</v>
      </c>
      <c r="F329" s="302">
        <f>'Ind T6'!S135</f>
        <v>2.3480764344380196</v>
      </c>
      <c r="G329" s="299" t="str">
        <f>CONCATENATE("(",ROUND((F329/$H331)*100,1),")")</f>
        <v>(8.8)</v>
      </c>
      <c r="H329" s="302">
        <f>SUM(B329,D329,F329)</f>
        <v>13.422393284128677</v>
      </c>
      <c r="I329" s="299" t="str">
        <f>CONCATENATE("(",ROUND((H329/$H331)*100,1),")")</f>
        <v>(50.3)</v>
      </c>
      <c r="K329" s="302">
        <f>B334-B329</f>
        <v>1.5701050286789435</v>
      </c>
      <c r="L329" s="302">
        <f>D334-D329</f>
        <v>0.16370633596631923</v>
      </c>
      <c r="M329" s="302">
        <f>F334-F329</f>
        <v>0.59847874016777691</v>
      </c>
      <c r="N329" s="302">
        <f>SUM(K329:M329)</f>
        <v>2.3322901048130396</v>
      </c>
    </row>
    <row r="330" spans="1:14" x14ac:dyDescent="0.2">
      <c r="A330" s="282" t="s">
        <v>365</v>
      </c>
      <c r="B330" s="302">
        <f>'Ind T6'!Q134</f>
        <v>8.8467137690389102</v>
      </c>
      <c r="C330" s="299" t="str">
        <f>CONCATENATE("(",ROUND((B330/$H331)*100,1),")")</f>
        <v>(33.2)</v>
      </c>
      <c r="D330" s="302">
        <f>'Ind T6'!R134</f>
        <v>3.4914193336861361</v>
      </c>
      <c r="E330" s="299" t="str">
        <f>CONCATENATE("(",ROUND((D330/$H331)*100,1),")")</f>
        <v>(13.1)</v>
      </c>
      <c r="F330" s="302">
        <f>'Ind T6'!S134</f>
        <v>0.90747361314628994</v>
      </c>
      <c r="G330" s="299" t="str">
        <f>CONCATENATE("(",ROUND((F330/$H331)*100,1),")")</f>
        <v>(3.4)</v>
      </c>
      <c r="H330" s="302">
        <f t="shared" ref="H330" si="251">SUM(B330,D330,F330)</f>
        <v>13.245606715871336</v>
      </c>
      <c r="I330" s="299" t="str">
        <f>CONCATENATE("(",ROUND((H330/$H331)*100,1),")")</f>
        <v>(49.7)</v>
      </c>
      <c r="K330" s="302">
        <f t="shared" ref="K330:K331" si="252">B335-B330</f>
        <v>2.0963504734883003</v>
      </c>
      <c r="L330" s="302">
        <f t="shared" ref="L330:L331" si="253">D335-D330</f>
        <v>0.20087769784318921</v>
      </c>
      <c r="M330" s="302">
        <f t="shared" ref="M330:M331" si="254">F335-F330</f>
        <v>0.14848172385547942</v>
      </c>
      <c r="N330" s="302">
        <f t="shared" ref="N330:N331" si="255">SUM(K330:M330)</f>
        <v>2.4457098951869689</v>
      </c>
    </row>
    <row r="331" spans="1:14" x14ac:dyDescent="0.2">
      <c r="A331" s="282" t="s">
        <v>363</v>
      </c>
      <c r="B331" s="302">
        <f>SUM(B329:B330)</f>
        <v>18.990477819088952</v>
      </c>
      <c r="C331" s="299" t="str">
        <f>CONCATENATE("(",ROUND((B331/$H331)*100,1),")")</f>
        <v>(71.2)</v>
      </c>
      <c r="D331" s="302">
        <f>SUM(D329:D330)</f>
        <v>4.4219721333267561</v>
      </c>
      <c r="E331" s="299" t="str">
        <f>CONCATENATE("(",ROUND((D331/$H331)*100,1),")")</f>
        <v>(16.6)</v>
      </c>
      <c r="F331" s="302">
        <f>SUM(F329:F330)</f>
        <v>3.2555500475843093</v>
      </c>
      <c r="G331" s="299" t="str">
        <f>CONCATENATE("(",ROUND((F331/$H331)*100,1),")")</f>
        <v>(12.2)</v>
      </c>
      <c r="H331" s="302">
        <f>SUM(H329:H330)</f>
        <v>26.668000000000013</v>
      </c>
      <c r="I331" s="299" t="str">
        <f>CONCATENATE("(",ROUND((H331/$H331)*100,1),")")</f>
        <v>(100)</v>
      </c>
      <c r="K331" s="302">
        <f t="shared" si="252"/>
        <v>3.666455502167242</v>
      </c>
      <c r="L331" s="302">
        <f t="shared" si="253"/>
        <v>0.36458403380950877</v>
      </c>
      <c r="M331" s="302">
        <f t="shared" si="254"/>
        <v>0.74696046402325678</v>
      </c>
      <c r="N331" s="302">
        <f t="shared" si="255"/>
        <v>4.7780000000000076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11.713869078728983</v>
      </c>
      <c r="C334" s="299" t="str">
        <f>CONCATENATE("(",ROUND((B334/$H336)*100,1),")")</f>
        <v>(37.3)</v>
      </c>
      <c r="D334" s="302">
        <f>'Ind T6'!W135</f>
        <v>1.0942591356069391</v>
      </c>
      <c r="E334" s="299" t="str">
        <f>CONCATENATE("(",ROUND((D334/$H336)*100,1),")")</f>
        <v>(3.5)</v>
      </c>
      <c r="F334" s="302">
        <f>'Ind T6'!X135</f>
        <v>2.9465551746057965</v>
      </c>
      <c r="G334" s="299" t="str">
        <f>CONCATENATE("(",ROUND((F334/$H336)*100,1),")")</f>
        <v>(9.4)</v>
      </c>
      <c r="H334" s="302">
        <f>SUM(B334,D334,F334)</f>
        <v>15.75468338894172</v>
      </c>
      <c r="I334" s="299" t="str">
        <f>CONCATENATE("(",ROUND((H334/$H336)*100,1),")")</f>
        <v>(50.1)</v>
      </c>
      <c r="K334" s="302">
        <f>B334-B324</f>
        <v>1.7751226382078311</v>
      </c>
      <c r="L334" s="302">
        <f>D334-D324</f>
        <v>0.18501453474520713</v>
      </c>
      <c r="M334" s="302">
        <f>F334-F324</f>
        <v>0.7605087820094103</v>
      </c>
      <c r="N334" s="302">
        <f>SUM(K334:M334)</f>
        <v>2.7206459549624484</v>
      </c>
    </row>
    <row r="335" spans="1:14" x14ac:dyDescent="0.2">
      <c r="A335" s="282" t="s">
        <v>365</v>
      </c>
      <c r="B335" s="302">
        <f>'Ind T6'!V134</f>
        <v>10.94306424252721</v>
      </c>
      <c r="C335" s="299" t="str">
        <f>CONCATENATE("(",ROUND((B335/$H336)*100,1),")")</f>
        <v>(34.8)</v>
      </c>
      <c r="D335" s="302">
        <f>'Ind T6'!W134</f>
        <v>3.6922970315293253</v>
      </c>
      <c r="E335" s="299" t="str">
        <f>CONCATENATE("(",ROUND((D335/$H336)*100,1),")")</f>
        <v>(11.7)</v>
      </c>
      <c r="F335" s="302">
        <f>'Ind T6'!X134</f>
        <v>1.0559553370017694</v>
      </c>
      <c r="G335" s="299" t="str">
        <f>CONCATENATE("(",ROUND((F335/$H336)*100,1),")")</f>
        <v>(3.4)</v>
      </c>
      <c r="H335" s="302">
        <f>SUM(B335,D335,F335)</f>
        <v>15.691316611058305</v>
      </c>
      <c r="I335" s="299" t="str">
        <f>CONCATENATE("(",ROUND((H335/$H336)*100,1),")")</f>
        <v>(49.9)</v>
      </c>
      <c r="K335" s="302">
        <f t="shared" ref="K335:K336" si="256">B335-B325</f>
        <v>2.5793003647763477</v>
      </c>
      <c r="L335" s="302">
        <f t="shared" ref="L335:L336" si="257">D335-D325</f>
        <v>0.11826279694035735</v>
      </c>
      <c r="M335" s="302">
        <f t="shared" ref="M335:M336" si="258">F335-F325</f>
        <v>0.1797908833208931</v>
      </c>
      <c r="N335" s="302">
        <f t="shared" ref="N335:N336" si="259">SUM(K335:M335)</f>
        <v>2.8773540450375981</v>
      </c>
    </row>
    <row r="336" spans="1:14" x14ac:dyDescent="0.2">
      <c r="A336" s="282" t="s">
        <v>363</v>
      </c>
      <c r="B336" s="302">
        <f>SUM(B334:B335)</f>
        <v>22.656933321256194</v>
      </c>
      <c r="C336" s="299" t="str">
        <f>CONCATENATE("(",ROUND((B336/$H336)*100,1),")")</f>
        <v>(72.1)</v>
      </c>
      <c r="D336" s="302">
        <f>SUM(D334:D335)</f>
        <v>4.7865561671362649</v>
      </c>
      <c r="E336" s="299" t="str">
        <f>CONCATENATE("(",ROUND((D336/$H336)*100,1),")")</f>
        <v>(15.2)</v>
      </c>
      <c r="F336" s="302">
        <f>SUM(F334:F335)</f>
        <v>4.0025105116075661</v>
      </c>
      <c r="G336" s="299" t="str">
        <f>CONCATENATE("(",ROUND((F336/$H336)*100,1),")")</f>
        <v>(12.7)</v>
      </c>
      <c r="H336" s="302">
        <f>SUM(H334:H335)</f>
        <v>31.446000000000026</v>
      </c>
      <c r="I336" s="299" t="str">
        <f>CONCATENATE("(",ROUND((H336/$H336)*100,1),")")</f>
        <v>(100)</v>
      </c>
      <c r="K336" s="302">
        <f t="shared" si="256"/>
        <v>4.3544230029841806</v>
      </c>
      <c r="L336" s="302">
        <f t="shared" si="257"/>
        <v>0.30327733168556481</v>
      </c>
      <c r="M336" s="302">
        <f t="shared" si="258"/>
        <v>0.94029966533030374</v>
      </c>
      <c r="N336" s="302">
        <f t="shared" si="259"/>
        <v>5.5980000000000487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60.583192452088362</v>
      </c>
      <c r="C345" s="299" t="str">
        <f>CONCATENATE("(",ROUND((B345/$H347)*100,1),")")</f>
        <v>(40.4)</v>
      </c>
      <c r="D345" s="302">
        <f>'Ind T6'!M144</f>
        <v>14.610225890923337</v>
      </c>
      <c r="E345" s="299" t="str">
        <f>CONCATENATE("(",ROUND((D345/$H347)*100,1),")")</f>
        <v>(9.8)</v>
      </c>
      <c r="F345" s="302">
        <f>'Ind T6'!N144</f>
        <v>12.014110589745099</v>
      </c>
      <c r="G345" s="299" t="str">
        <f>CONCATENATE("(",ROUND((F345/$H347)*100,1),")")</f>
        <v>(8)</v>
      </c>
      <c r="H345" s="302">
        <f>SUM(B345,D345,F345)</f>
        <v>87.207528932756802</v>
      </c>
      <c r="I345" s="299" t="str">
        <f>CONCATENATE("(",ROUND((H345/$H347)*100,1),")")</f>
        <v>(58.2)</v>
      </c>
      <c r="K345" s="302">
        <f>B350-B345</f>
        <v>2.1057693415440824</v>
      </c>
      <c r="L345" s="302">
        <f>D350-D345</f>
        <v>0.9573699296039635</v>
      </c>
      <c r="M345" s="302">
        <f>F350-F345</f>
        <v>0.73667214159560324</v>
      </c>
      <c r="N345" s="302">
        <f>SUM(K345:M345)</f>
        <v>3.7998114127436491</v>
      </c>
    </row>
    <row r="346" spans="1:14" x14ac:dyDescent="0.2">
      <c r="A346" s="282" t="s">
        <v>365</v>
      </c>
      <c r="B346" s="302">
        <f>'Ind T6'!L143</f>
        <v>36.674353076035658</v>
      </c>
      <c r="C346" s="299" t="str">
        <f>CONCATENATE("(",ROUND((B346/$H347)*100,1),")")</f>
        <v>(24.5)</v>
      </c>
      <c r="D346" s="302">
        <f>'Ind T6'!M143</f>
        <v>18.450194237424967</v>
      </c>
      <c r="E346" s="299" t="str">
        <f>CONCATENATE("(",ROUND((D346/$H347)*100,1),")")</f>
        <v>(12.3)</v>
      </c>
      <c r="F346" s="302">
        <f>'Ind T6'!N143</f>
        <v>7.4609237537826418</v>
      </c>
      <c r="G346" s="299" t="str">
        <f>CONCATENATE("(",ROUND((F346/$H347)*100,1),")")</f>
        <v>(5)</v>
      </c>
      <c r="H346" s="302">
        <f t="shared" ref="H346" si="260">SUM(B346,D346,F346)</f>
        <v>62.585471067243269</v>
      </c>
      <c r="I346" s="299" t="str">
        <f>CONCATENATE("(",ROUND((H346/$H347)*100,1),")")</f>
        <v>(41.8)</v>
      </c>
      <c r="K346" s="302">
        <f t="shared" ref="K346:K347" si="261">B351-B346</f>
        <v>2.2856131086846361</v>
      </c>
      <c r="L346" s="302">
        <f t="shared" ref="L346:L347" si="262">D351-D346</f>
        <v>1.2093370065823983</v>
      </c>
      <c r="M346" s="302">
        <f t="shared" ref="M346:M347" si="263">F351-F346</f>
        <v>0.70223847198954115</v>
      </c>
      <c r="N346" s="302">
        <f t="shared" ref="N346:N347" si="264">SUM(K346:M346)</f>
        <v>4.1971885872565755</v>
      </c>
    </row>
    <row r="347" spans="1:14" x14ac:dyDescent="0.2">
      <c r="A347" s="282" t="s">
        <v>363</v>
      </c>
      <c r="B347" s="302">
        <f>SUM(B345:B346)</f>
        <v>97.257545528124012</v>
      </c>
      <c r="C347" s="299" t="str">
        <f>CONCATENATE("(",ROUND((B347/$H347)*100,1),")")</f>
        <v>(64.9)</v>
      </c>
      <c r="D347" s="302">
        <f>SUM(D345:D346)</f>
        <v>33.060420128348305</v>
      </c>
      <c r="E347" s="299" t="str">
        <f>CONCATENATE("(",ROUND((D347/$H347)*100,1),")")</f>
        <v>(22.1)</v>
      </c>
      <c r="F347" s="302">
        <f>SUM(F345:F346)</f>
        <v>19.475034343527742</v>
      </c>
      <c r="G347" s="299" t="str">
        <f>CONCATENATE("(",ROUND((F347/$H347)*100,1),")")</f>
        <v>(13)</v>
      </c>
      <c r="H347" s="302">
        <f>SUM(H345:H346)</f>
        <v>149.79300000000006</v>
      </c>
      <c r="I347" s="299" t="str">
        <f>CONCATENATE("(",ROUND((H347/$H347)*100,1),")")</f>
        <v>(100)</v>
      </c>
      <c r="K347" s="302">
        <f t="shared" si="261"/>
        <v>4.3913824502287184</v>
      </c>
      <c r="L347" s="302">
        <f t="shared" si="262"/>
        <v>2.1667069361863582</v>
      </c>
      <c r="M347" s="302">
        <f t="shared" si="263"/>
        <v>1.4389106135851435</v>
      </c>
      <c r="N347" s="302">
        <f t="shared" si="264"/>
        <v>7.9970000000002202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62.688961793632444</v>
      </c>
      <c r="C350" s="299" t="str">
        <f>CONCATENATE("(",ROUND((B350/$H352)*100,1),")")</f>
        <v>(39.7)</v>
      </c>
      <c r="D350" s="302">
        <f>'Ind T6'!R144</f>
        <v>15.5675958205273</v>
      </c>
      <c r="E350" s="299" t="str">
        <f>CONCATENATE("(",ROUND((D350/$H352)*100,1),")")</f>
        <v>(9.9)</v>
      </c>
      <c r="F350" s="302">
        <f>'Ind T6'!S144</f>
        <v>12.750782731340703</v>
      </c>
      <c r="G350" s="299" t="str">
        <f>CONCATENATE("(",ROUND((F350/$H352)*100,1),")")</f>
        <v>(8.1)</v>
      </c>
      <c r="H350" s="302">
        <f>SUM(B350,D350,F350)</f>
        <v>91.007340345500452</v>
      </c>
      <c r="I350" s="299" t="str">
        <f>CONCATENATE("(",ROUND((H350/$H352)*100,1),")")</f>
        <v>(57.7)</v>
      </c>
      <c r="K350" s="302">
        <f>B355-B350</f>
        <v>2.118867096911444</v>
      </c>
      <c r="L350" s="302">
        <f>D355-D350</f>
        <v>1.5053631500199582</v>
      </c>
      <c r="M350" s="302">
        <f>F355-F350</f>
        <v>0.7370491476153358</v>
      </c>
      <c r="N350" s="302">
        <f>SUM(K350:M350)</f>
        <v>4.3612793945467381</v>
      </c>
    </row>
    <row r="351" spans="1:14" x14ac:dyDescent="0.2">
      <c r="A351" s="282" t="s">
        <v>365</v>
      </c>
      <c r="B351" s="302">
        <f>'Ind T6'!Q143</f>
        <v>38.959966184720294</v>
      </c>
      <c r="C351" s="299" t="str">
        <f>CONCATENATE("(",ROUND((B351/$H352)*100,1),")")</f>
        <v>(24.7)</v>
      </c>
      <c r="D351" s="302">
        <f>'Ind T6'!R143</f>
        <v>19.659531244007365</v>
      </c>
      <c r="E351" s="299" t="str">
        <f>CONCATENATE("(",ROUND((D351/$H352)*100,1),")")</f>
        <v>(12.5)</v>
      </c>
      <c r="F351" s="302">
        <f>'Ind T6'!S143</f>
        <v>8.163162225772183</v>
      </c>
      <c r="G351" s="299" t="str">
        <f>CONCATENATE("(",ROUND((F351/$H352)*100,1),")")</f>
        <v>(5.2)</v>
      </c>
      <c r="H351" s="302">
        <f t="shared" ref="H351" si="265">SUM(B351,D351,F351)</f>
        <v>66.782659654499838</v>
      </c>
      <c r="I351" s="299" t="str">
        <f>CONCATENATE("(",ROUND((H351/$H352)*100,1),")")</f>
        <v>(42.3)</v>
      </c>
      <c r="K351" s="302">
        <f t="shared" ref="K351:K352" si="266">B356-B351</f>
        <v>2.4511440265717823</v>
      </c>
      <c r="L351" s="302">
        <f t="shared" ref="L351:L352" si="267">D356-D351</f>
        <v>1.487375571153013</v>
      </c>
      <c r="M351" s="302">
        <f t="shared" ref="M351:M352" si="268">F356-F351</f>
        <v>0.80120100772806602</v>
      </c>
      <c r="N351" s="302">
        <f t="shared" ref="N351:N352" si="269">SUM(K351:M351)</f>
        <v>4.7397206054528613</v>
      </c>
    </row>
    <row r="352" spans="1:14" x14ac:dyDescent="0.2">
      <c r="A352" s="282" t="s">
        <v>363</v>
      </c>
      <c r="B352" s="302">
        <f>SUM(B350:B351)</f>
        <v>101.64892797835273</v>
      </c>
      <c r="C352" s="299" t="str">
        <f>CONCATENATE("(",ROUND((B352/$H352)*100,1),")")</f>
        <v>(64.4)</v>
      </c>
      <c r="D352" s="302">
        <f>SUM(D350:D351)</f>
        <v>35.227127064534663</v>
      </c>
      <c r="E352" s="299" t="str">
        <f>CONCATENATE("(",ROUND((D352/$H352)*100,1),")")</f>
        <v>(22.3)</v>
      </c>
      <c r="F352" s="302">
        <f>SUM(F350:F351)</f>
        <v>20.913944957112886</v>
      </c>
      <c r="G352" s="299" t="str">
        <f>CONCATENATE("(",ROUND((F352/$H352)*100,1),")")</f>
        <v>(13.3)</v>
      </c>
      <c r="H352" s="302">
        <f>SUM(H350:H351)</f>
        <v>157.7900000000003</v>
      </c>
      <c r="I352" s="299" t="str">
        <f>CONCATENATE("(",ROUND((H352/$H352)*100,1),")")</f>
        <v>(100)</v>
      </c>
      <c r="K352" s="302">
        <f t="shared" si="266"/>
        <v>4.5700111234832264</v>
      </c>
      <c r="L352" s="302">
        <f t="shared" si="267"/>
        <v>2.9927387211729766</v>
      </c>
      <c r="M352" s="302">
        <f t="shared" si="268"/>
        <v>1.5382501553434018</v>
      </c>
      <c r="N352" s="302">
        <f t="shared" si="269"/>
        <v>9.1009999999996047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64.807828890543888</v>
      </c>
      <c r="C355" s="299" t="str">
        <f>CONCATENATE("(",ROUND((B355/$H357)*100,1),")")</f>
        <v>(38.8)</v>
      </c>
      <c r="D355" s="302">
        <f>'Ind T6'!W144</f>
        <v>17.072958970547258</v>
      </c>
      <c r="E355" s="299" t="str">
        <f>CONCATENATE("(",ROUND((D355/$H357)*100,1),")")</f>
        <v>(10.2)</v>
      </c>
      <c r="F355" s="302">
        <f>'Ind T6'!X144</f>
        <v>13.487831878956039</v>
      </c>
      <c r="G355" s="299" t="str">
        <f>CONCATENATE("(",ROUND((F355/$H357)*100,1),")")</f>
        <v>(8.1)</v>
      </c>
      <c r="H355" s="302">
        <f>SUM(B355,D355,F355)</f>
        <v>95.368619740047194</v>
      </c>
      <c r="I355" s="299" t="str">
        <f>CONCATENATE("(",ROUND((H355/$H357)*100,1),")")</f>
        <v>(57.1)</v>
      </c>
      <c r="K355" s="302">
        <f>B355-B345</f>
        <v>4.2246364384555264</v>
      </c>
      <c r="L355" s="302">
        <f>D355-D345</f>
        <v>2.4627330796239217</v>
      </c>
      <c r="M355" s="302">
        <f>F355-F345</f>
        <v>1.473721289210939</v>
      </c>
      <c r="N355" s="302">
        <f>SUM(K355:M355)</f>
        <v>8.1610908072903872</v>
      </c>
    </row>
    <row r="356" spans="1:14" x14ac:dyDescent="0.2">
      <c r="A356" s="282" t="s">
        <v>365</v>
      </c>
      <c r="B356" s="302">
        <f>'Ind T6'!V143</f>
        <v>41.411110211292076</v>
      </c>
      <c r="C356" s="299" t="str">
        <f>CONCATENATE("(",ROUND((B356/$H357)*100,1),")")</f>
        <v>(24.8)</v>
      </c>
      <c r="D356" s="302">
        <f>'Ind T6'!W143</f>
        <v>21.146906815160378</v>
      </c>
      <c r="E356" s="299" t="str">
        <f>CONCATENATE("(",ROUND((D356/$H357)*100,1),")")</f>
        <v>(12.7)</v>
      </c>
      <c r="F356" s="302">
        <f>'Ind T6'!X143</f>
        <v>8.964363233500249</v>
      </c>
      <c r="G356" s="299" t="str">
        <f>CONCATENATE("(",ROUND((F356/$H357)*100,1),")")</f>
        <v>(5.4)</v>
      </c>
      <c r="H356" s="302">
        <f t="shared" ref="H356" si="270">SUM(B356,D356,F356)</f>
        <v>71.522380259952698</v>
      </c>
      <c r="I356" s="299" t="str">
        <f>CONCATENATE("(",ROUND((H356/$H357)*100,1),")")</f>
        <v>(42.9)</v>
      </c>
      <c r="K356" s="302">
        <f t="shared" ref="K356:K357" si="271">B356-B346</f>
        <v>4.7367571352564184</v>
      </c>
      <c r="L356" s="302">
        <f t="shared" ref="L356:L357" si="272">D356-D346</f>
        <v>2.6967125777354113</v>
      </c>
      <c r="M356" s="302">
        <f t="shared" ref="M356:M357" si="273">F356-F346</f>
        <v>1.5034394797176072</v>
      </c>
      <c r="N356" s="302">
        <f t="shared" ref="N356:N357" si="274">SUM(K356:M356)</f>
        <v>8.936909192709436</v>
      </c>
    </row>
    <row r="357" spans="1:14" x14ac:dyDescent="0.2">
      <c r="A357" s="282" t="s">
        <v>363</v>
      </c>
      <c r="B357" s="302">
        <f>SUM(B355:B356)</f>
        <v>106.21893910183596</v>
      </c>
      <c r="C357" s="299" t="str">
        <f>CONCATENATE("(",ROUND((B357/$H357)*100,1),")")</f>
        <v>(63.6)</v>
      </c>
      <c r="D357" s="302">
        <f>SUM(D355:D356)</f>
        <v>38.21986578570764</v>
      </c>
      <c r="E357" s="299" t="str">
        <f>CONCATENATE("(",ROUND((D357/$H357)*100,1),")")</f>
        <v>(22.9)</v>
      </c>
      <c r="F357" s="302">
        <f>SUM(F355:F356)</f>
        <v>22.452195112456288</v>
      </c>
      <c r="G357" s="299" t="str">
        <f>CONCATENATE("(",ROUND((F357/$H357)*100,1),")")</f>
        <v>(13.5)</v>
      </c>
      <c r="H357" s="302">
        <f>SUM(H355:H356)</f>
        <v>166.89099999999991</v>
      </c>
      <c r="I357" s="299" t="str">
        <f>CONCATENATE("(",ROUND((H357/$H357)*100,1),")")</f>
        <v>(100)</v>
      </c>
      <c r="K357" s="302">
        <f t="shared" si="271"/>
        <v>8.9613935737119448</v>
      </c>
      <c r="L357" s="302">
        <f t="shared" si="272"/>
        <v>5.1594456573593348</v>
      </c>
      <c r="M357" s="302">
        <f t="shared" si="273"/>
        <v>2.9771607689285453</v>
      </c>
      <c r="N357" s="302">
        <f t="shared" si="274"/>
        <v>17.097999999999825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55.713313372061812</v>
      </c>
      <c r="C366" s="299" t="str">
        <f>CONCATENATE("(",ROUND((B366/$H368)*100,1),")")</f>
        <v>(42)</v>
      </c>
      <c r="D366" s="302">
        <f>'Ind T6'!M153</f>
        <v>16.258491492816521</v>
      </c>
      <c r="E366" s="299" t="str">
        <f>CONCATENATE("(",ROUND((D366/$H368)*100,1),")")</f>
        <v>(12.2)</v>
      </c>
      <c r="F366" s="302">
        <f>'Ind T6'!N153</f>
        <v>6.7355681889096344</v>
      </c>
      <c r="G366" s="299" t="str">
        <f>CONCATENATE("(",ROUND((F366/$H368)*100,1),")")</f>
        <v>(5.1)</v>
      </c>
      <c r="H366" s="302">
        <f>SUM(B366,D366,F366)</f>
        <v>78.707373053787975</v>
      </c>
      <c r="I366" s="299" t="str">
        <f>CONCATENATE("(",ROUND((H366/$H368)*100,1),")")</f>
        <v>(59.3)</v>
      </c>
      <c r="K366" s="302">
        <f>B371-B366</f>
        <v>2.803505946315795</v>
      </c>
      <c r="L366" s="302">
        <f>D371-D366</f>
        <v>0.78248372859710713</v>
      </c>
      <c r="M366" s="302">
        <f>F371-F366</f>
        <v>0.2282008097447914</v>
      </c>
      <c r="N366" s="302">
        <f>SUM(K366:M366)</f>
        <v>3.8141904846576935</v>
      </c>
    </row>
    <row r="367" spans="1:14" x14ac:dyDescent="0.2">
      <c r="A367" s="282" t="s">
        <v>365</v>
      </c>
      <c r="B367" s="302">
        <f>'Ind T6'!L152</f>
        <v>27.853185220741484</v>
      </c>
      <c r="C367" s="299" t="str">
        <f>CONCATENATE("(",ROUND((B367/$H368)*100,1),")")</f>
        <v>(21)</v>
      </c>
      <c r="D367" s="302">
        <f>'Ind T6'!M152</f>
        <v>21.761920970911515</v>
      </c>
      <c r="E367" s="299" t="str">
        <f>CONCATENATE("(",ROUND((D367/$H368)*100,1),")")</f>
        <v>(16.4)</v>
      </c>
      <c r="F367" s="302">
        <f>'Ind T6'!N152</f>
        <v>4.405520754559114</v>
      </c>
      <c r="G367" s="299" t="str">
        <f>CONCATENATE("(",ROUND((F367/$H368)*100,1),")")</f>
        <v>(3.3)</v>
      </c>
      <c r="H367" s="302">
        <f t="shared" ref="H367" si="275">SUM(B367,D367,F367)</f>
        <v>54.020626946212111</v>
      </c>
      <c r="I367" s="299" t="str">
        <f>CONCATENATE("(",ROUND((H367/$H368)*100,1),")")</f>
        <v>(40.7)</v>
      </c>
      <c r="K367" s="302">
        <f t="shared" ref="K367:K368" si="276">B372-B367</f>
        <v>1.9275186638682058</v>
      </c>
      <c r="L367" s="302">
        <f t="shared" ref="L367:L368" si="277">D372-D367</f>
        <v>0.6655455099755585</v>
      </c>
      <c r="M367" s="302">
        <f t="shared" ref="M367:M368" si="278">F372-F367</f>
        <v>0.14474534149835794</v>
      </c>
      <c r="N367" s="302">
        <f t="shared" ref="N367:N368" si="279">SUM(K367:M367)</f>
        <v>2.7378095153421222</v>
      </c>
    </row>
    <row r="368" spans="1:14" x14ac:dyDescent="0.2">
      <c r="A368" s="282" t="s">
        <v>363</v>
      </c>
      <c r="B368" s="302">
        <f>SUM(B366:B367)</f>
        <v>83.566498592803299</v>
      </c>
      <c r="C368" s="299" t="str">
        <f>CONCATENATE("(",ROUND((B368/$H368)*100,1),")")</f>
        <v>(63)</v>
      </c>
      <c r="D368" s="302">
        <f>SUM(D366:D367)</f>
        <v>38.020412463728036</v>
      </c>
      <c r="E368" s="299" t="str">
        <f>CONCATENATE("(",ROUND((D368/$H368)*100,1),")")</f>
        <v>(28.6)</v>
      </c>
      <c r="F368" s="302">
        <f>SUM(F366:F367)</f>
        <v>11.141088943468748</v>
      </c>
      <c r="G368" s="299" t="str">
        <f>CONCATENATE("(",ROUND((F368/$H368)*100,1),")")</f>
        <v>(8.4)</v>
      </c>
      <c r="H368" s="302">
        <f>SUM(H366:H367)</f>
        <v>132.72800000000009</v>
      </c>
      <c r="I368" s="299" t="str">
        <f>CONCATENATE("(",ROUND((H368/$H368)*100,1),")")</f>
        <v>(100)</v>
      </c>
      <c r="K368" s="302">
        <f t="shared" si="276"/>
        <v>4.7310246101839937</v>
      </c>
      <c r="L368" s="302">
        <f t="shared" si="277"/>
        <v>1.4480292385726656</v>
      </c>
      <c r="M368" s="302">
        <f t="shared" si="278"/>
        <v>0.37294615124314845</v>
      </c>
      <c r="N368" s="302">
        <f t="shared" si="279"/>
        <v>6.5519999999998078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58.516819318377607</v>
      </c>
      <c r="C371" s="299" t="str">
        <f>CONCATENATE("(",ROUND((B371/$H373)*100,1),")")</f>
        <v>(42)</v>
      </c>
      <c r="D371" s="302">
        <f>'Ind T6'!R153</f>
        <v>17.040975221413628</v>
      </c>
      <c r="E371" s="299" t="str">
        <f>CONCATENATE("(",ROUND((D371/$H373)*100,1),")")</f>
        <v>(12.2)</v>
      </c>
      <c r="F371" s="302">
        <f>'Ind T6'!S153</f>
        <v>6.9637689986544258</v>
      </c>
      <c r="G371" s="299" t="str">
        <f>CONCATENATE("(",ROUND((F371/$H373)*100,1),")")</f>
        <v>(5)</v>
      </c>
      <c r="H371" s="302">
        <f>SUM(B371,D371,F371)</f>
        <v>82.521563538445662</v>
      </c>
      <c r="I371" s="299" t="str">
        <f>CONCATENATE("(",ROUND((H371/$H373)*100,1),")")</f>
        <v>(59.2)</v>
      </c>
      <c r="K371" s="302">
        <f>B376-B371</f>
        <v>3.9232706368244976</v>
      </c>
      <c r="L371" s="302">
        <f>D376-D371</f>
        <v>0.97633382573443583</v>
      </c>
      <c r="M371" s="302">
        <f>F376-F371</f>
        <v>0.49089031473816291</v>
      </c>
      <c r="N371" s="302">
        <f>SUM(K371:M371)</f>
        <v>5.3904947772970964</v>
      </c>
    </row>
    <row r="372" spans="1:14" x14ac:dyDescent="0.2">
      <c r="A372" s="282" t="s">
        <v>365</v>
      </c>
      <c r="B372" s="302">
        <f>'Ind T6'!Q152</f>
        <v>29.780703884609689</v>
      </c>
      <c r="C372" s="299" t="str">
        <f>CONCATENATE("(",ROUND((B372/$H373)*100,1),")")</f>
        <v>(21.4)</v>
      </c>
      <c r="D372" s="302">
        <f>'Ind T6'!R152</f>
        <v>22.427466480887073</v>
      </c>
      <c r="E372" s="299" t="str">
        <f>CONCATENATE("(",ROUND((D372/$H373)*100,1),")")</f>
        <v>(16.1)</v>
      </c>
      <c r="F372" s="302">
        <f>'Ind T6'!S152</f>
        <v>4.5502660960574719</v>
      </c>
      <c r="G372" s="299" t="str">
        <f>CONCATENATE("(",ROUND((F372/$H373)*100,1),")")</f>
        <v>(3.3)</v>
      </c>
      <c r="H372" s="302">
        <f t="shared" ref="H372" si="280">SUM(B372,D372,F372)</f>
        <v>56.758436461554233</v>
      </c>
      <c r="I372" s="299" t="str">
        <f>CONCATENATE("(",ROUND((H372/$H373)*100,1),")")</f>
        <v>(40.8)</v>
      </c>
      <c r="K372" s="302">
        <f t="shared" ref="K372:K373" si="281">B377-B372</f>
        <v>2.7047569492792753</v>
      </c>
      <c r="L372" s="302">
        <f t="shared" ref="L372:L373" si="282">D377-D372</f>
        <v>0.6860801958513818</v>
      </c>
      <c r="M372" s="302">
        <f t="shared" ref="M372:M373" si="283">F377-F372</f>
        <v>0.34866807757253682</v>
      </c>
      <c r="N372" s="302">
        <f t="shared" ref="N372:N373" si="284">SUM(K372:M372)</f>
        <v>3.739505222703194</v>
      </c>
    </row>
    <row r="373" spans="1:14" x14ac:dyDescent="0.2">
      <c r="A373" s="282" t="s">
        <v>363</v>
      </c>
      <c r="B373" s="302">
        <f>SUM(B371:B372)</f>
        <v>88.297523202987293</v>
      </c>
      <c r="C373" s="299" t="str">
        <f>CONCATENATE("(",ROUND((B373/$H373)*100,1),")")</f>
        <v>(63.4)</v>
      </c>
      <c r="D373" s="302">
        <f>SUM(D371:D372)</f>
        <v>39.468441702300701</v>
      </c>
      <c r="E373" s="299" t="str">
        <f>CONCATENATE("(",ROUND((D373/$H373)*100,1),")")</f>
        <v>(28.3)</v>
      </c>
      <c r="F373" s="302">
        <f>SUM(F371:F372)</f>
        <v>11.514035094711897</v>
      </c>
      <c r="G373" s="299" t="str">
        <f>CONCATENATE("(",ROUND((F373/$H373)*100,1),")")</f>
        <v>(8.3)</v>
      </c>
      <c r="H373" s="302">
        <f>SUM(H371:H372)</f>
        <v>139.27999999999989</v>
      </c>
      <c r="I373" s="299" t="str">
        <f>CONCATENATE("(",ROUND((H373/$H373)*100,1),")")</f>
        <v>(100)</v>
      </c>
      <c r="K373" s="302">
        <f t="shared" si="281"/>
        <v>6.6280275861037694</v>
      </c>
      <c r="L373" s="302">
        <f t="shared" si="282"/>
        <v>1.6624140215858176</v>
      </c>
      <c r="M373" s="302">
        <f t="shared" si="283"/>
        <v>0.83955839231069973</v>
      </c>
      <c r="N373" s="302">
        <f t="shared" si="284"/>
        <v>9.1300000000002868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62.440089955202104</v>
      </c>
      <c r="C376" s="299" t="str">
        <f>CONCATENATE("(",ROUND((B376/$H378)*100,1),")")</f>
        <v>(42.1)</v>
      </c>
      <c r="D376" s="302">
        <f>'Ind T6'!W153</f>
        <v>18.017309047148064</v>
      </c>
      <c r="E376" s="299" t="str">
        <f>CONCATENATE("(",ROUND((D376/$H378)*100,1),")")</f>
        <v>(12.1)</v>
      </c>
      <c r="F376" s="302">
        <f>'Ind T6'!X153</f>
        <v>7.4546593133925887</v>
      </c>
      <c r="G376" s="299" t="str">
        <f>CONCATENATE("(",ROUND((F376/$H378)*100,1),")")</f>
        <v>(5)</v>
      </c>
      <c r="H376" s="302">
        <f>SUM(B376,D376,F376)</f>
        <v>87.912058315742755</v>
      </c>
      <c r="I376" s="299" t="str">
        <f>CONCATENATE("(",ROUND((H376/$H378)*100,1),")")</f>
        <v>(59.2)</v>
      </c>
      <c r="K376" s="302">
        <f>B376-B366</f>
        <v>6.7267765831402926</v>
      </c>
      <c r="L376" s="302">
        <f>D376-D366</f>
        <v>1.758817554331543</v>
      </c>
      <c r="M376" s="302">
        <f>F376-F366</f>
        <v>0.71909112448295431</v>
      </c>
      <c r="N376" s="302">
        <f>SUM(K376:M376)</f>
        <v>9.2046852619547899</v>
      </c>
    </row>
    <row r="377" spans="1:14" x14ac:dyDescent="0.2">
      <c r="A377" s="282" t="s">
        <v>365</v>
      </c>
      <c r="B377" s="302">
        <f>'Ind T6'!V152</f>
        <v>32.485460833888965</v>
      </c>
      <c r="C377" s="299" t="str">
        <f>CONCATENATE("(",ROUND((B377/$H378)*100,1),")")</f>
        <v>(21.9)</v>
      </c>
      <c r="D377" s="302">
        <f>'Ind T6'!W152</f>
        <v>23.113546676738455</v>
      </c>
      <c r="E377" s="299" t="str">
        <f>CONCATENATE("(",ROUND((D377/$H378)*100,1),")")</f>
        <v>(15.6)</v>
      </c>
      <c r="F377" s="302">
        <f>'Ind T6'!X152</f>
        <v>4.8989341736300087</v>
      </c>
      <c r="G377" s="299" t="str">
        <f>CONCATENATE("(",ROUND((F377/$H378)*100,1),")")</f>
        <v>(3.3)</v>
      </c>
      <c r="H377" s="302">
        <f t="shared" ref="H377" si="285">SUM(B377,D377,F377)</f>
        <v>60.497941684257427</v>
      </c>
      <c r="I377" s="299" t="str">
        <f>CONCATENATE("(",ROUND((H377/$H378)*100,1),")")</f>
        <v>(40.8)</v>
      </c>
      <c r="K377" s="302">
        <f t="shared" ref="K377:K378" si="286">B377-B367</f>
        <v>4.6322756131474812</v>
      </c>
      <c r="L377" s="302">
        <f t="shared" ref="L377:L378" si="287">D377-D367</f>
        <v>1.3516257058269403</v>
      </c>
      <c r="M377" s="302">
        <f t="shared" ref="M377:M378" si="288">F377-F367</f>
        <v>0.49341341907089475</v>
      </c>
      <c r="N377" s="302">
        <f t="shared" ref="N377:N378" si="289">SUM(K377:M377)</f>
        <v>6.4773147380453162</v>
      </c>
    </row>
    <row r="378" spans="1:14" x14ac:dyDescent="0.2">
      <c r="A378" s="282" t="s">
        <v>363</v>
      </c>
      <c r="B378" s="302">
        <f>SUM(B376:B377)</f>
        <v>94.925550789091062</v>
      </c>
      <c r="C378" s="299" t="str">
        <f>CONCATENATE("(",ROUND((B378/$H378)*100,1),")")</f>
        <v>(64)</v>
      </c>
      <c r="D378" s="302">
        <f>SUM(D376:D377)</f>
        <v>41.130855723886519</v>
      </c>
      <c r="E378" s="299" t="str">
        <f>CONCATENATE("(",ROUND((D378/$H378)*100,1),")")</f>
        <v>(27.7)</v>
      </c>
      <c r="F378" s="302">
        <f>SUM(F376:F377)</f>
        <v>12.353593487022597</v>
      </c>
      <c r="G378" s="299" t="str">
        <f>CONCATENATE("(",ROUND((F378/$H378)*100,1),")")</f>
        <v>(8.3)</v>
      </c>
      <c r="H378" s="302">
        <f>SUM(H376:H377)</f>
        <v>148.4100000000002</v>
      </c>
      <c r="I378" s="299" t="str">
        <f>CONCATENATE("(",ROUND((H378/$H378)*100,1),")")</f>
        <v>(100)</v>
      </c>
      <c r="K378" s="302">
        <f t="shared" si="286"/>
        <v>11.359052196287763</v>
      </c>
      <c r="L378" s="302">
        <f t="shared" si="287"/>
        <v>3.1104432601584833</v>
      </c>
      <c r="M378" s="302">
        <f t="shared" si="288"/>
        <v>1.2125045435538482</v>
      </c>
      <c r="N378" s="302">
        <f t="shared" si="289"/>
        <v>15.682000000000095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19.627981710890257</v>
      </c>
      <c r="C387" s="299" t="str">
        <f>CONCATENATE("(",ROUND((B387/$H389)*100,1),")")</f>
        <v>(33.8)</v>
      </c>
      <c r="D387" s="302">
        <f>'Ind T6'!M162</f>
        <v>2.6907061655389084</v>
      </c>
      <c r="E387" s="299" t="str">
        <f>CONCATENATE("(",ROUND((D387/$H389)*100,1),")")</f>
        <v>(4.6)</v>
      </c>
      <c r="F387" s="302">
        <f>'Ind T6'!N162</f>
        <v>1.6723010813112771</v>
      </c>
      <c r="G387" s="299" t="str">
        <f>CONCATENATE("(",ROUND((F387/$H389)*100,1),")")</f>
        <v>(2.9)</v>
      </c>
      <c r="H387" s="302">
        <f>SUM(B387,D387,F387)</f>
        <v>23.990988957740445</v>
      </c>
      <c r="I387" s="299" t="str">
        <f>CONCATENATE("(",ROUND((H387/$H389)*100,1),")")</f>
        <v>(41.3)</v>
      </c>
      <c r="K387" s="302">
        <f>B392-B387</f>
        <v>-0.44247955210438406</v>
      </c>
      <c r="L387" s="302">
        <f>D392-D387</f>
        <v>0.13820199633653152</v>
      </c>
      <c r="M387" s="302">
        <f>F392-F387</f>
        <v>-2.4802905588248159E-3</v>
      </c>
      <c r="N387" s="302">
        <f>SUM(K387:M387)</f>
        <v>-0.30675784632667735</v>
      </c>
    </row>
    <row r="388" spans="1:14" x14ac:dyDescent="0.2">
      <c r="A388" s="282" t="s">
        <v>365</v>
      </c>
      <c r="B388" s="302">
        <f>'Ind T6'!L161</f>
        <v>17.570448183252385</v>
      </c>
      <c r="C388" s="299" t="str">
        <f>CONCATENATE("(",ROUND((B388/$H389)*100,1),")")</f>
        <v>(30.2)</v>
      </c>
      <c r="D388" s="302">
        <f>'Ind T6'!M161</f>
        <v>15.148405568235207</v>
      </c>
      <c r="E388" s="299" t="str">
        <f>CONCATENATE("(",ROUND((D388/$H389)*100,1),")")</f>
        <v>(26.1)</v>
      </c>
      <c r="F388" s="302">
        <f>'Ind T6'!N161</f>
        <v>1.4021572907720887</v>
      </c>
      <c r="G388" s="299" t="str">
        <f>CONCATENATE("(",ROUND((F388/$H389)*100,1),")")</f>
        <v>(2.4)</v>
      </c>
      <c r="H388" s="302">
        <f t="shared" ref="H388" si="290">SUM(B388,D388,F388)</f>
        <v>34.121011042259681</v>
      </c>
      <c r="I388" s="299" t="str">
        <f>CONCATENATE("(",ROUND((H388/$H389)*100,1),")")</f>
        <v>(58.7)</v>
      </c>
      <c r="K388" s="302">
        <f t="shared" ref="K388:K389" si="291">B393-B388</f>
        <v>-4.2017229149575286E-2</v>
      </c>
      <c r="L388" s="302">
        <f t="shared" ref="L388:L389" si="292">D393-D388</f>
        <v>-5.2721772938326694E-3</v>
      </c>
      <c r="M388" s="302">
        <f t="shared" ref="M388:M389" si="293">F393-F388</f>
        <v>-1.9527472299354365E-3</v>
      </c>
      <c r="N388" s="302">
        <f t="shared" ref="N388:N389" si="294">SUM(K388:M388)</f>
        <v>-4.9242153673343392E-2</v>
      </c>
    </row>
    <row r="389" spans="1:14" x14ac:dyDescent="0.2">
      <c r="A389" s="282" t="s">
        <v>363</v>
      </c>
      <c r="B389" s="302">
        <f>SUM(B387:B388)</f>
        <v>37.198429894142642</v>
      </c>
      <c r="C389" s="299" t="str">
        <f>CONCATENATE("(",ROUND((B389/$H389)*100,1),")")</f>
        <v>(64)</v>
      </c>
      <c r="D389" s="302">
        <f>SUM(D387:D388)</f>
        <v>17.839111733774114</v>
      </c>
      <c r="E389" s="299" t="str">
        <f>CONCATENATE("(",ROUND((D389/$H389)*100,1),")")</f>
        <v>(30.7)</v>
      </c>
      <c r="F389" s="302">
        <f>SUM(F387:F388)</f>
        <v>3.0744583720833658</v>
      </c>
      <c r="G389" s="299" t="str">
        <f>CONCATENATE("(",ROUND((F389/$H389)*100,1),")")</f>
        <v>(5.3)</v>
      </c>
      <c r="H389" s="302">
        <f>SUM(H387:H388)</f>
        <v>58.112000000000123</v>
      </c>
      <c r="I389" s="299" t="str">
        <f>CONCATENATE("(",ROUND((H389/$H389)*100,1),")")</f>
        <v>(100)</v>
      </c>
      <c r="K389" s="302">
        <f t="shared" si="291"/>
        <v>-0.48449678125395934</v>
      </c>
      <c r="L389" s="302">
        <f t="shared" si="292"/>
        <v>0.13292981904270107</v>
      </c>
      <c r="M389" s="302">
        <f t="shared" si="293"/>
        <v>-4.4330377887602523E-3</v>
      </c>
      <c r="N389" s="302">
        <f t="shared" si="294"/>
        <v>-0.35600000000001852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19.185502158785873</v>
      </c>
      <c r="C392" s="299" t="str">
        <f>CONCATENATE("(",ROUND((B392/$H394)*100,1),")")</f>
        <v>(33.2)</v>
      </c>
      <c r="D392" s="302">
        <f>'Ind T6'!R162</f>
        <v>2.8289081618754399</v>
      </c>
      <c r="E392" s="299" t="str">
        <f>CONCATENATE("(",ROUND((D392/$H394)*100,1),")")</f>
        <v>(4.9)</v>
      </c>
      <c r="F392" s="302">
        <f>'Ind T6'!S162</f>
        <v>1.6698207907524523</v>
      </c>
      <c r="G392" s="299" t="str">
        <f>CONCATENATE("(",ROUND((F392/$H394)*100,1),")")</f>
        <v>(2.9)</v>
      </c>
      <c r="H392" s="302">
        <f>SUM(B392,D392,F392)</f>
        <v>23.684231111413766</v>
      </c>
      <c r="I392" s="299" t="str">
        <f>CONCATENATE("(",ROUND((H392/$H394)*100,1),")")</f>
        <v>(41)</v>
      </c>
      <c r="K392" s="302">
        <f>B397-B392</f>
        <v>-0.24980999015788541</v>
      </c>
      <c r="L392" s="302">
        <f>D397-D392</f>
        <v>0.38177876575425618</v>
      </c>
      <c r="M392" s="302">
        <f>F397-F392</f>
        <v>6.6483428175259762E-2</v>
      </c>
      <c r="N392" s="302">
        <f>SUM(K392:M392)</f>
        <v>0.19845220377163053</v>
      </c>
    </row>
    <row r="393" spans="1:14" x14ac:dyDescent="0.2">
      <c r="A393" s="282" t="s">
        <v>365</v>
      </c>
      <c r="B393" s="302">
        <f>'Ind T6'!Q161</f>
        <v>17.528430954102809</v>
      </c>
      <c r="C393" s="299" t="str">
        <f>CONCATENATE("(",ROUND((B393/$H394)*100,1),")")</f>
        <v>(30.3)</v>
      </c>
      <c r="D393" s="302">
        <f>'Ind T6'!R161</f>
        <v>15.143133390941374</v>
      </c>
      <c r="E393" s="299" t="str">
        <f>CONCATENATE("(",ROUND((D393/$H394)*100,1),")")</f>
        <v>(26.2)</v>
      </c>
      <c r="F393" s="302">
        <f>'Ind T6'!S161</f>
        <v>1.4002045435421533</v>
      </c>
      <c r="G393" s="299" t="str">
        <f>CONCATENATE("(",ROUND((F393/$H394)*100,1),")")</f>
        <v>(2.4)</v>
      </c>
      <c r="H393" s="302">
        <f t="shared" ref="H393" si="295">SUM(B393,D393,F393)</f>
        <v>34.071768888586334</v>
      </c>
      <c r="I393" s="299" t="str">
        <f>CONCATENATE("(",ROUND((H393/$H394)*100,1),")")</f>
        <v>(59)</v>
      </c>
      <c r="K393" s="302">
        <f t="shared" ref="K393:K394" si="296">B398-B393</f>
        <v>0.5060419816885755</v>
      </c>
      <c r="L393" s="302">
        <f t="shared" ref="L393:L394" si="297">D398-D393</f>
        <v>0.443998758563664</v>
      </c>
      <c r="M393" s="302">
        <f t="shared" ref="M393:M394" si="298">F398-F393</f>
        <v>5.2507055975981487E-2</v>
      </c>
      <c r="N393" s="302">
        <f t="shared" ref="N393:N394" si="299">SUM(K393:M393)</f>
        <v>1.002547796228221</v>
      </c>
    </row>
    <row r="394" spans="1:14" x14ac:dyDescent="0.2">
      <c r="A394" s="282" t="s">
        <v>363</v>
      </c>
      <c r="B394" s="302">
        <f>SUM(B392:B393)</f>
        <v>36.713933112888682</v>
      </c>
      <c r="C394" s="299" t="str">
        <f>CONCATENATE("(",ROUND((B394/$H394)*100,1),")")</f>
        <v>(63.6)</v>
      </c>
      <c r="D394" s="302">
        <f>SUM(D392:D393)</f>
        <v>17.972041552816815</v>
      </c>
      <c r="E394" s="299" t="str">
        <f>CONCATENATE("(",ROUND((D394/$H394)*100,1),")")</f>
        <v>(31.1)</v>
      </c>
      <c r="F394" s="302">
        <f>SUM(F392:F393)</f>
        <v>3.0700253342946056</v>
      </c>
      <c r="G394" s="299" t="str">
        <f>CONCATENATE("(",ROUND((F394/$H394)*100,1),")")</f>
        <v>(5.3)</v>
      </c>
      <c r="H394" s="302">
        <f>SUM(H392:H393)</f>
        <v>57.7560000000001</v>
      </c>
      <c r="I394" s="299" t="str">
        <f>CONCATENATE("(",ROUND((H394/$H394)*100,1),")")</f>
        <v>(100)</v>
      </c>
      <c r="K394" s="302">
        <f t="shared" si="296"/>
        <v>0.2562319915306901</v>
      </c>
      <c r="L394" s="302">
        <f t="shared" si="297"/>
        <v>0.82577752431791751</v>
      </c>
      <c r="M394" s="302">
        <f t="shared" si="298"/>
        <v>0.11899048415124103</v>
      </c>
      <c r="N394" s="302">
        <f t="shared" si="299"/>
        <v>1.2009999999998486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18.935692168627988</v>
      </c>
      <c r="C397" s="299" t="str">
        <f>CONCATENATE("(",ROUND((B397/$H399)*100,1),")")</f>
        <v>(32.1)</v>
      </c>
      <c r="D397" s="302">
        <f>'Ind T6'!W162</f>
        <v>3.2106869276296961</v>
      </c>
      <c r="E397" s="299" t="str">
        <f>CONCATENATE("(",ROUND((D397/$H399)*100,1),")")</f>
        <v>(5.4)</v>
      </c>
      <c r="F397" s="302">
        <f>'Ind T6'!X162</f>
        <v>1.736304218927712</v>
      </c>
      <c r="G397" s="299" t="str">
        <f>CONCATENATE("(",ROUND((F397/$H399)*100,1),")")</f>
        <v>(2.9)</v>
      </c>
      <c r="H397" s="302">
        <f>SUM(B397,D397,F397)</f>
        <v>23.882683315185396</v>
      </c>
      <c r="I397" s="299" t="str">
        <f>CONCATENATE("(",ROUND((H397/$H399)*100,1),")")</f>
        <v>(40.5)</v>
      </c>
      <c r="K397" s="302">
        <f>B397-B387</f>
        <v>-0.69228954226226946</v>
      </c>
      <c r="L397" s="302">
        <f>D397-D387</f>
        <v>0.5199807620907877</v>
      </c>
      <c r="M397" s="302">
        <f>F397-F387</f>
        <v>6.4003137616434946E-2</v>
      </c>
      <c r="N397" s="302">
        <f>SUM(K397:M397)</f>
        <v>-0.10830564255504682</v>
      </c>
    </row>
    <row r="398" spans="1:14" x14ac:dyDescent="0.2">
      <c r="A398" s="282" t="s">
        <v>365</v>
      </c>
      <c r="B398" s="302">
        <f>'Ind T6'!V161</f>
        <v>18.034472935791385</v>
      </c>
      <c r="C398" s="299" t="str">
        <f>CONCATENATE("(",ROUND((B398/$H399)*100,1),")")</f>
        <v>(30.6)</v>
      </c>
      <c r="D398" s="302">
        <f>'Ind T6'!W161</f>
        <v>15.587132149505038</v>
      </c>
      <c r="E398" s="299" t="str">
        <f>CONCATENATE("(",ROUND((D398/$H399)*100,1),")")</f>
        <v>(26.4)</v>
      </c>
      <c r="F398" s="302">
        <f>'Ind T6'!X161</f>
        <v>1.4527115995181348</v>
      </c>
      <c r="G398" s="299" t="str">
        <f>CONCATENATE("(",ROUND((F398/$H399)*100,1),")")</f>
        <v>(2.5)</v>
      </c>
      <c r="H398" s="302">
        <f t="shared" ref="H398" si="300">SUM(B398,D398,F398)</f>
        <v>35.074316684814555</v>
      </c>
      <c r="I398" s="299" t="str">
        <f>CONCATENATE("(",ROUND((H398/$H399)*100,1),")")</f>
        <v>(59.5)</v>
      </c>
      <c r="K398" s="302">
        <f t="shared" ref="K398:K399" si="301">B398-B388</f>
        <v>0.46402475253900022</v>
      </c>
      <c r="L398" s="302">
        <f t="shared" ref="L398:L399" si="302">D398-D388</f>
        <v>0.43872658126983133</v>
      </c>
      <c r="M398" s="302">
        <f t="shared" ref="M398:M399" si="303">F398-F388</f>
        <v>5.0554308746046051E-2</v>
      </c>
      <c r="N398" s="302">
        <f t="shared" ref="N398:N399" si="304">SUM(K398:M398)</f>
        <v>0.9533056425548776</v>
      </c>
    </row>
    <row r="399" spans="1:14" x14ac:dyDescent="0.2">
      <c r="A399" s="282" t="s">
        <v>363</v>
      </c>
      <c r="B399" s="302">
        <f>SUM(B397:B398)</f>
        <v>36.970165104419372</v>
      </c>
      <c r="C399" s="299" t="str">
        <f>CONCATENATE("(",ROUND((B399/$H399)*100,1),")")</f>
        <v>(62.7)</v>
      </c>
      <c r="D399" s="302">
        <f>SUM(D397:D398)</f>
        <v>18.797819077134733</v>
      </c>
      <c r="E399" s="299" t="str">
        <f>CONCATENATE("(",ROUND((D399/$H399)*100,1),")")</f>
        <v>(31.9)</v>
      </c>
      <c r="F399" s="302">
        <f>SUM(F397:F398)</f>
        <v>3.1890158184458466</v>
      </c>
      <c r="G399" s="299" t="str">
        <f>CONCATENATE("(",ROUND((F399/$H399)*100,1),")")</f>
        <v>(5.4)</v>
      </c>
      <c r="H399" s="302">
        <f>SUM(H397:H398)</f>
        <v>58.956999999999951</v>
      </c>
      <c r="I399" s="299" t="str">
        <f>CONCATENATE("(",ROUND((H399/$H399)*100,1),")")</f>
        <v>(100)</v>
      </c>
      <c r="K399" s="302">
        <f t="shared" si="301"/>
        <v>-0.22826478972326925</v>
      </c>
      <c r="L399" s="302">
        <f t="shared" si="302"/>
        <v>0.95870734336061858</v>
      </c>
      <c r="M399" s="302">
        <f t="shared" si="303"/>
        <v>0.11455744636248077</v>
      </c>
      <c r="N399" s="302">
        <f t="shared" si="304"/>
        <v>0.84499999999983011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25.160562134663596</v>
      </c>
      <c r="C408" s="299" t="str">
        <f>CONCATENATE("(",ROUND((B408/$H410)*100,1),")")</f>
        <v>(19.7)</v>
      </c>
      <c r="D408" s="302">
        <f>'Ind T6'!M171</f>
        <v>9.3149875930325514</v>
      </c>
      <c r="E408" s="299" t="str">
        <f>CONCATENATE("(",ROUND((D408/$H410)*100,1),")")</f>
        <v>(7.3)</v>
      </c>
      <c r="F408" s="302">
        <f>'Ind T6'!N171</f>
        <v>5.0835461482620818</v>
      </c>
      <c r="G408" s="299" t="str">
        <f>CONCATENATE("(",ROUND((F408/$H410)*100,1),")")</f>
        <v>(4)</v>
      </c>
      <c r="H408" s="302">
        <f>SUM(B408,D408,F408)</f>
        <v>39.559095875958228</v>
      </c>
      <c r="I408" s="299" t="str">
        <f>CONCATENATE("(",ROUND((H408/$H410)*100,1),")")</f>
        <v>(30.9)</v>
      </c>
      <c r="K408" s="302">
        <f>B413-B408</f>
        <v>0.81839790898796849</v>
      </c>
      <c r="L408" s="302">
        <f>D413-D408</f>
        <v>0.56104943493762427</v>
      </c>
      <c r="M408" s="302">
        <f>F413-F408</f>
        <v>0.3381319724062406</v>
      </c>
      <c r="N408" s="302">
        <f>SUM(K408:M408)</f>
        <v>1.7175793163318334</v>
      </c>
    </row>
    <row r="409" spans="1:14" x14ac:dyDescent="0.2">
      <c r="A409" s="282" t="s">
        <v>365</v>
      </c>
      <c r="B409" s="302">
        <f>'Ind T6'!L170</f>
        <v>38.588585595407359</v>
      </c>
      <c r="C409" s="299" t="str">
        <f>CONCATENATE("(",ROUND((B409/$H410)*100,1),")")</f>
        <v>(30.2)</v>
      </c>
      <c r="D409" s="302">
        <f>'Ind T6'!M170</f>
        <v>43.315253173981525</v>
      </c>
      <c r="E409" s="299" t="str">
        <f>CONCATENATE("(",ROUND((D409/$H410)*100,1),")")</f>
        <v>(33.9)</v>
      </c>
      <c r="F409" s="302">
        <f>'Ind T6'!N170</f>
        <v>6.4520653546527145</v>
      </c>
      <c r="G409" s="299" t="str">
        <f>CONCATENATE("(",ROUND((F409/$H410)*100,1),")")</f>
        <v>(5)</v>
      </c>
      <c r="H409" s="302">
        <f t="shared" ref="H409" si="305">SUM(B409,D409,F409)</f>
        <v>88.355904124041601</v>
      </c>
      <c r="I409" s="299" t="str">
        <f>CONCATENATE("(",ROUND((H409/$H410)*100,1),")")</f>
        <v>(69.1)</v>
      </c>
      <c r="K409" s="302">
        <f t="shared" ref="K409:K410" si="306">B414-B409</f>
        <v>2.6798605903050614</v>
      </c>
      <c r="L409" s="302">
        <f t="shared" ref="L409:L410" si="307">D414-D409</f>
        <v>1.0254909972183768</v>
      </c>
      <c r="M409" s="302">
        <f t="shared" ref="M409:M410" si="308">F414-F409</f>
        <v>0.37306909614476602</v>
      </c>
      <c r="N409" s="302">
        <f t="shared" ref="N409:N410" si="309">SUM(K409:M409)</f>
        <v>4.0784206836682042</v>
      </c>
    </row>
    <row r="410" spans="1:14" x14ac:dyDescent="0.2">
      <c r="A410" s="282" t="s">
        <v>363</v>
      </c>
      <c r="B410" s="302">
        <f>SUM(B408:B409)</f>
        <v>63.749147730070959</v>
      </c>
      <c r="C410" s="299" t="str">
        <f>CONCATENATE("(",ROUND((B410/$H410)*100,1),")")</f>
        <v>(49.8)</v>
      </c>
      <c r="D410" s="302">
        <f>SUM(D408:D409)</f>
        <v>52.630240767014072</v>
      </c>
      <c r="E410" s="299" t="str">
        <f>CONCATENATE("(",ROUND((D410/$H410)*100,1),")")</f>
        <v>(41.1)</v>
      </c>
      <c r="F410" s="302">
        <f>SUM(F408:F409)</f>
        <v>11.535611502914797</v>
      </c>
      <c r="G410" s="299" t="str">
        <f>CONCATENATE("(",ROUND((F410/$H410)*100,1),")")</f>
        <v>(9)</v>
      </c>
      <c r="H410" s="302">
        <f>SUM(H408:H409)</f>
        <v>127.91499999999982</v>
      </c>
      <c r="I410" s="299" t="str">
        <f>CONCATENATE("(",ROUND((H410/$H410)*100,1),")")</f>
        <v>(100)</v>
      </c>
      <c r="K410" s="302">
        <f t="shared" si="306"/>
        <v>3.4982584992930299</v>
      </c>
      <c r="L410" s="302">
        <f t="shared" si="307"/>
        <v>1.5865404321560064</v>
      </c>
      <c r="M410" s="302">
        <f t="shared" si="308"/>
        <v>0.71120106855100573</v>
      </c>
      <c r="N410" s="302">
        <f t="shared" si="309"/>
        <v>5.796000000000042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25.978960043651565</v>
      </c>
      <c r="C413" s="299" t="str">
        <f>CONCATENATE("(",ROUND((B413/$H415)*100,1),")")</f>
        <v>(19.4)</v>
      </c>
      <c r="D413" s="302">
        <f>'Ind T6'!R171</f>
        <v>9.8760370279701757</v>
      </c>
      <c r="E413" s="299" t="str">
        <f>CONCATENATE("(",ROUND((D413/$H415)*100,1),")")</f>
        <v>(7.4)</v>
      </c>
      <c r="F413" s="302">
        <f>'Ind T6'!S171</f>
        <v>5.4216781206683224</v>
      </c>
      <c r="G413" s="299" t="str">
        <f>CONCATENATE("(",ROUND((F413/$H415)*100,1),")")</f>
        <v>(4.1)</v>
      </c>
      <c r="H413" s="302">
        <f>SUM(B413,D413,F413)</f>
        <v>41.276675192290064</v>
      </c>
      <c r="I413" s="299" t="str">
        <f>CONCATENATE("(",ROUND((H413/$H415)*100,1),")")</f>
        <v>(30.9)</v>
      </c>
      <c r="K413" s="302">
        <f>B418-B413</f>
        <v>0.72055821012435217</v>
      </c>
      <c r="L413" s="302">
        <f>D418-D413</f>
        <v>0.76260102199529278</v>
      </c>
      <c r="M413" s="302">
        <f>F418-F413</f>
        <v>0.4703157499439552</v>
      </c>
      <c r="N413" s="302">
        <f>SUM(K413:M413)</f>
        <v>1.9534749820636002</v>
      </c>
    </row>
    <row r="414" spans="1:14" x14ac:dyDescent="0.2">
      <c r="A414" s="282" t="s">
        <v>365</v>
      </c>
      <c r="B414" s="302">
        <f>'Ind T6'!Q170</f>
        <v>41.268446185712421</v>
      </c>
      <c r="C414" s="299" t="str">
        <f>CONCATENATE("(",ROUND((B414/$H415)*100,1),")")</f>
        <v>(30.9)</v>
      </c>
      <c r="D414" s="302">
        <f>'Ind T6'!R170</f>
        <v>44.340744171199901</v>
      </c>
      <c r="E414" s="299" t="str">
        <f>CONCATENATE("(",ROUND((D414/$H415)*100,1),")")</f>
        <v>(33.2)</v>
      </c>
      <c r="F414" s="302">
        <f>'Ind T6'!S170</f>
        <v>6.8251344507974805</v>
      </c>
      <c r="G414" s="299" t="str">
        <f>CONCATENATE("(",ROUND((F414/$H415)*100,1),")")</f>
        <v>(5.1)</v>
      </c>
      <c r="H414" s="302">
        <f t="shared" ref="H414" si="310">SUM(B414,D414,F414)</f>
        <v>92.4343248077098</v>
      </c>
      <c r="I414" s="299" t="str">
        <f>CONCATENATE("(",ROUND((H414/$H415)*100,1),")")</f>
        <v>(69.1)</v>
      </c>
      <c r="K414" s="302">
        <f t="shared" ref="K414:K415" si="311">B419-B414</f>
        <v>4.2629595896977222</v>
      </c>
      <c r="L414" s="302">
        <f t="shared" ref="L414:L415" si="312">D419-D414</f>
        <v>0.37905081620465353</v>
      </c>
      <c r="M414" s="302">
        <f t="shared" ref="M414:M415" si="313">F419-F414</f>
        <v>0.38151461203392234</v>
      </c>
      <c r="N414" s="302">
        <f t="shared" ref="N414:N415" si="314">SUM(K414:M414)</f>
        <v>5.023525017936298</v>
      </c>
    </row>
    <row r="415" spans="1:14" x14ac:dyDescent="0.2">
      <c r="A415" s="282" t="s">
        <v>363</v>
      </c>
      <c r="B415" s="302">
        <f>SUM(B413:B414)</f>
        <v>67.247406229363989</v>
      </c>
      <c r="C415" s="299" t="str">
        <f>CONCATENATE("(",ROUND((B415/$H415)*100,1),")")</f>
        <v>(50.3)</v>
      </c>
      <c r="D415" s="302">
        <f>SUM(D413:D414)</f>
        <v>54.216781199170079</v>
      </c>
      <c r="E415" s="299" t="str">
        <f>CONCATENATE("(",ROUND((D415/$H415)*100,1),")")</f>
        <v>(40.5)</v>
      </c>
      <c r="F415" s="302">
        <f>SUM(F413:F414)</f>
        <v>12.246812571465803</v>
      </c>
      <c r="G415" s="299" t="str">
        <f>CONCATENATE("(",ROUND((F415/$H415)*100,1),")")</f>
        <v>(9.2)</v>
      </c>
      <c r="H415" s="302">
        <f>SUM(H413:H414)</f>
        <v>133.71099999999987</v>
      </c>
      <c r="I415" s="299" t="str">
        <f>CONCATENATE("(",ROUND((H415/$H415)*100,1),")")</f>
        <v>(100)</v>
      </c>
      <c r="K415" s="302">
        <f t="shared" si="311"/>
        <v>4.9835177998220672</v>
      </c>
      <c r="L415" s="302">
        <f t="shared" si="312"/>
        <v>1.141651838199941</v>
      </c>
      <c r="M415" s="302">
        <f t="shared" si="313"/>
        <v>0.85183036197787843</v>
      </c>
      <c r="N415" s="302">
        <f t="shared" si="314"/>
        <v>6.9769999999998866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26.699518253775917</v>
      </c>
      <c r="C418" s="299" t="str">
        <f>CONCATENATE("(",ROUND((B418/$H420)*100,1),")")</f>
        <v>(19)</v>
      </c>
      <c r="D418" s="302">
        <f>'Ind T6'!W171</f>
        <v>10.638638049965468</v>
      </c>
      <c r="E418" s="299" t="str">
        <f>CONCATENATE("(",ROUND((D418/$H420)*100,1),")")</f>
        <v>(7.6)</v>
      </c>
      <c r="F418" s="302">
        <f>'Ind T6'!X171</f>
        <v>5.8919938706122776</v>
      </c>
      <c r="G418" s="299" t="str">
        <f>CONCATENATE("(",ROUND((F418/$H420)*100,1),")")</f>
        <v>(4.2)</v>
      </c>
      <c r="H418" s="302">
        <f>SUM(B418,D418,F418)</f>
        <v>43.23015017435366</v>
      </c>
      <c r="I418" s="299" t="str">
        <f>CONCATENATE("(",ROUND((H418/$H420)*100,1),")")</f>
        <v>(30.7)</v>
      </c>
      <c r="K418" s="302">
        <f>B418-B408</f>
        <v>1.5389561191123207</v>
      </c>
      <c r="L418" s="302">
        <f>D418-D408</f>
        <v>1.3236504569329171</v>
      </c>
      <c r="M418" s="302">
        <f>F418-F408</f>
        <v>0.8084477223501958</v>
      </c>
      <c r="N418" s="302">
        <f>SUM(K418:M418)</f>
        <v>3.6710542983954335</v>
      </c>
    </row>
    <row r="419" spans="1:14" x14ac:dyDescent="0.2">
      <c r="A419" s="282" t="s">
        <v>365</v>
      </c>
      <c r="B419" s="302">
        <f>'Ind T6'!V170</f>
        <v>45.531405775410143</v>
      </c>
      <c r="C419" s="299" t="str">
        <f>CONCATENATE("(",ROUND((B419/$H420)*100,1),")")</f>
        <v>(32.4)</v>
      </c>
      <c r="D419" s="302">
        <f>'Ind T6'!W170</f>
        <v>44.719794987404555</v>
      </c>
      <c r="E419" s="299" t="str">
        <f>CONCATENATE("(",ROUND((D419/$H420)*100,1),")")</f>
        <v>(31.8)</v>
      </c>
      <c r="F419" s="302">
        <f>'Ind T6'!X170</f>
        <v>7.2066490628314028</v>
      </c>
      <c r="G419" s="299" t="str">
        <f>CONCATENATE("(",ROUND((F419/$H420)*100,1),")")</f>
        <v>(5.1)</v>
      </c>
      <c r="H419" s="302">
        <f t="shared" ref="H419" si="315">SUM(B419,D419,F419)</f>
        <v>97.457849825646107</v>
      </c>
      <c r="I419" s="299" t="str">
        <f>CONCATENATE("(",ROUND((H419/$H420)*100,1),")")</f>
        <v>(69.3)</v>
      </c>
      <c r="K419" s="302">
        <f t="shared" ref="K419:K420" si="316">B419-B409</f>
        <v>6.9428201800027836</v>
      </c>
      <c r="L419" s="302">
        <f t="shared" ref="L419:L420" si="317">D419-D409</f>
        <v>1.4045418134230303</v>
      </c>
      <c r="M419" s="302">
        <f t="shared" ref="M419:M420" si="318">F419-F409</f>
        <v>0.75458370817868836</v>
      </c>
      <c r="N419" s="302">
        <f t="shared" ref="N419:N420" si="319">SUM(K419:M419)</f>
        <v>9.1019457016045031</v>
      </c>
    </row>
    <row r="420" spans="1:14" x14ac:dyDescent="0.2">
      <c r="A420" s="282" t="s">
        <v>363</v>
      </c>
      <c r="B420" s="302">
        <f>SUM(B418:B419)</f>
        <v>72.230924029186056</v>
      </c>
      <c r="C420" s="299" t="str">
        <f>CONCATENATE("(",ROUND((B420/$H420)*100,1),")")</f>
        <v>(51.3)</v>
      </c>
      <c r="D420" s="302">
        <f>SUM(D418:D419)</f>
        <v>55.35843303737002</v>
      </c>
      <c r="E420" s="299" t="str">
        <f>CONCATENATE("(",ROUND((D420/$H420)*100,1),")")</f>
        <v>(39.3)</v>
      </c>
      <c r="F420" s="302">
        <f>SUM(F418:F419)</f>
        <v>13.098642933443681</v>
      </c>
      <c r="G420" s="299" t="str">
        <f>CONCATENATE("(",ROUND((F420/$H420)*100,1),")")</f>
        <v>(9.3)</v>
      </c>
      <c r="H420" s="302">
        <f>SUM(H418:H419)</f>
        <v>140.68799999999976</v>
      </c>
      <c r="I420" s="299" t="str">
        <f>CONCATENATE("(",ROUND((H420/$H420)*100,1),")")</f>
        <v>(100)</v>
      </c>
      <c r="K420" s="302">
        <f t="shared" si="316"/>
        <v>8.4817762991150971</v>
      </c>
      <c r="L420" s="302">
        <f t="shared" si="317"/>
        <v>2.7281922703559474</v>
      </c>
      <c r="M420" s="302">
        <f t="shared" si="318"/>
        <v>1.5630314305288842</v>
      </c>
      <c r="N420" s="302">
        <f t="shared" si="319"/>
        <v>12.772999999999929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28.521872172272847</v>
      </c>
      <c r="C429" s="299" t="str">
        <f>CONCATENATE("(",ROUND((B429/$H431)*100,1),")")</f>
        <v>(14.9)</v>
      </c>
      <c r="D429" s="302">
        <f>'Ind T6'!M180</f>
        <v>9.4652857346649739</v>
      </c>
      <c r="E429" s="299" t="str">
        <f>CONCATENATE("(",ROUND((D429/$H431)*100,1),")")</f>
        <v>(4.9)</v>
      </c>
      <c r="F429" s="302">
        <f>'Ind T6'!N180</f>
        <v>3.5749030376268229</v>
      </c>
      <c r="G429" s="299" t="str">
        <f>CONCATENATE("(",ROUND((F429/$H431)*100,1),")")</f>
        <v>(1.9)</v>
      </c>
      <c r="H429" s="302">
        <f>SUM(B429,D429,F429)</f>
        <v>41.562060944564649</v>
      </c>
      <c r="I429" s="299" t="str">
        <f>CONCATENATE("(",ROUND((H429/$H431)*100,1),")")</f>
        <v>(21.7)</v>
      </c>
      <c r="K429" s="302">
        <f>B434-B429</f>
        <v>2.0137517770030335</v>
      </c>
      <c r="L429" s="302">
        <f>D434-D429</f>
        <v>0.93511345843405813</v>
      </c>
      <c r="M429" s="302">
        <f>F434-F429</f>
        <v>3.6717246794006453E-2</v>
      </c>
      <c r="N429" s="302">
        <f>SUM(K429:M429)</f>
        <v>2.9855824822310981</v>
      </c>
    </row>
    <row r="430" spans="1:14" x14ac:dyDescent="0.2">
      <c r="A430" s="282" t="s">
        <v>365</v>
      </c>
      <c r="B430" s="302">
        <f>'Ind T6'!L179</f>
        <v>72.78689972775031</v>
      </c>
      <c r="C430" s="299" t="str">
        <f>CONCATENATE("(",ROUND((B430/$H431)*100,1),")")</f>
        <v>(38)</v>
      </c>
      <c r="D430" s="302">
        <f>'Ind T6'!M179</f>
        <v>66.224679299332053</v>
      </c>
      <c r="E430" s="299" t="str">
        <f>CONCATENATE("(",ROUND((D430/$H431)*100,1),")")</f>
        <v>(34.6)</v>
      </c>
      <c r="F430" s="302">
        <f>'Ind T6'!N179</f>
        <v>10.988360028352979</v>
      </c>
      <c r="G430" s="299" t="str">
        <f>CONCATENATE("(",ROUND((F430/$H431)*100,1),")")</f>
        <v>(5.7)</v>
      </c>
      <c r="H430" s="302">
        <f t="shared" ref="H430" si="320">SUM(B430,D430,F430)</f>
        <v>149.99993905543533</v>
      </c>
      <c r="I430" s="299" t="str">
        <f>CONCATENATE("(",ROUND((H430/$H431)*100,1),")")</f>
        <v>(78.3)</v>
      </c>
      <c r="K430" s="302">
        <f t="shared" ref="K430:K431" si="321">B435-B430</f>
        <v>7.1183512447068438</v>
      </c>
      <c r="L430" s="302">
        <f t="shared" ref="L430:L431" si="322">D435-D430</f>
        <v>2.5194138886437969</v>
      </c>
      <c r="M430" s="302">
        <f t="shared" ref="M430:M431" si="323">F435-F430</f>
        <v>1.4956523844182605</v>
      </c>
      <c r="N430" s="302">
        <f t="shared" ref="N430:N431" si="324">SUM(K430:M430)</f>
        <v>11.133417517768901</v>
      </c>
    </row>
    <row r="431" spans="1:14" x14ac:dyDescent="0.2">
      <c r="A431" s="282" t="s">
        <v>363</v>
      </c>
      <c r="B431" s="302">
        <f>SUM(B429:B430)</f>
        <v>101.30877190002316</v>
      </c>
      <c r="C431" s="299" t="str">
        <f>CONCATENATE("(",ROUND((B431/$H431)*100,1),")")</f>
        <v>(52.9)</v>
      </c>
      <c r="D431" s="302">
        <f>SUM(D429:D430)</f>
        <v>75.689965033997026</v>
      </c>
      <c r="E431" s="299" t="str">
        <f>CONCATENATE("(",ROUND((D431/$H431)*100,1),")")</f>
        <v>(39.5)</v>
      </c>
      <c r="F431" s="302">
        <f>SUM(F429:F430)</f>
        <v>14.563263065979802</v>
      </c>
      <c r="G431" s="299" t="str">
        <f>CONCATENATE("(",ROUND((F431/$H431)*100,1),")")</f>
        <v>(7.6)</v>
      </c>
      <c r="H431" s="302">
        <f>SUM(H429:H430)</f>
        <v>191.56199999999998</v>
      </c>
      <c r="I431" s="299" t="str">
        <f>CONCATENATE("(",ROUND((H431/$H431)*100,1),")")</f>
        <v>(100)</v>
      </c>
      <c r="K431" s="302">
        <f t="shared" si="321"/>
        <v>9.1321030217098809</v>
      </c>
      <c r="L431" s="302">
        <f t="shared" si="322"/>
        <v>3.4545273470778568</v>
      </c>
      <c r="M431" s="302">
        <f t="shared" si="323"/>
        <v>1.5323696312122674</v>
      </c>
      <c r="N431" s="302">
        <f t="shared" si="324"/>
        <v>14.119000000000005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30.53562394927588</v>
      </c>
      <c r="C434" s="299" t="str">
        <f>CONCATENATE("(",ROUND((B434/$H436)*100,1),")")</f>
        <v>(14.8)</v>
      </c>
      <c r="D434" s="302">
        <f>'Ind T6'!R180</f>
        <v>10.400399193099032</v>
      </c>
      <c r="E434" s="299" t="str">
        <f>CONCATENATE("(",ROUND((D434/$H436)*100,1),")")</f>
        <v>(5.1)</v>
      </c>
      <c r="F434" s="302">
        <f>'Ind T6'!S180</f>
        <v>3.6116202844208294</v>
      </c>
      <c r="G434" s="299" t="str">
        <f>CONCATENATE("(",ROUND((F434/$H436)*100,1),")")</f>
        <v>(1.8)</v>
      </c>
      <c r="H434" s="302">
        <f>SUM(B434,D434,F434)</f>
        <v>44.547643426795744</v>
      </c>
      <c r="I434" s="299" t="str">
        <f>CONCATENATE("(",ROUND((H434/$H436)*100,1),")")</f>
        <v>(21.7)</v>
      </c>
      <c r="K434" s="302">
        <f>B439-B434</f>
        <v>2.3448248597367467</v>
      </c>
      <c r="L434" s="302">
        <f>D439-D434</f>
        <v>1.258110500334471</v>
      </c>
      <c r="M434" s="302">
        <f>F439-F434</f>
        <v>-0.15765557816796116</v>
      </c>
      <c r="N434" s="302">
        <f>SUM(K434:M434)</f>
        <v>3.4452797819032566</v>
      </c>
    </row>
    <row r="435" spans="1:14" x14ac:dyDescent="0.2">
      <c r="A435" s="282" t="s">
        <v>365</v>
      </c>
      <c r="B435" s="302">
        <f>'Ind T6'!Q179</f>
        <v>79.905250972457154</v>
      </c>
      <c r="C435" s="299" t="str">
        <f>CONCATENATE("(",ROUND((B435/$H436)*100,1),")")</f>
        <v>(38.8)</v>
      </c>
      <c r="D435" s="302">
        <f>'Ind T6'!R179</f>
        <v>68.744093187975849</v>
      </c>
      <c r="E435" s="299" t="str">
        <f>CONCATENATE("(",ROUND((D435/$H436)*100,1),")")</f>
        <v>(33.4)</v>
      </c>
      <c r="F435" s="302">
        <f>'Ind T6'!S179</f>
        <v>12.484012412771239</v>
      </c>
      <c r="G435" s="299" t="str">
        <f>CONCATENATE("(",ROUND((F435/$H436)*100,1),")")</f>
        <v>(6.1)</v>
      </c>
      <c r="H435" s="302">
        <f t="shared" ref="H435" si="325">SUM(B435,D435,F435)</f>
        <v>161.13335657320425</v>
      </c>
      <c r="I435" s="299" t="str">
        <f>CONCATENATE("(",ROUND((H435/$H436)*100,1),")")</f>
        <v>(78.3)</v>
      </c>
      <c r="K435" s="302">
        <f t="shared" ref="K435:K436" si="326">B440-B435</f>
        <v>10.426938783450424</v>
      </c>
      <c r="L435" s="302">
        <f t="shared" ref="L435:L436" si="327">D440-D435</f>
        <v>2.4568277528871363E-2</v>
      </c>
      <c r="M435" s="302">
        <f t="shared" ref="M435:M436" si="328">F440-F435</f>
        <v>2.1182131571171556</v>
      </c>
      <c r="N435" s="302">
        <f t="shared" ref="N435:N436" si="329">SUM(K435:M435)</f>
        <v>12.569720218096451</v>
      </c>
    </row>
    <row r="436" spans="1:14" x14ac:dyDescent="0.2">
      <c r="A436" s="282" t="s">
        <v>363</v>
      </c>
      <c r="B436" s="302">
        <f>SUM(B434:B435)</f>
        <v>110.44087492173304</v>
      </c>
      <c r="C436" s="299" t="str">
        <f>CONCATENATE("(",ROUND((B436/$H436)*100,1),")")</f>
        <v>(53.7)</v>
      </c>
      <c r="D436" s="302">
        <f>SUM(D434:D435)</f>
        <v>79.144492381074883</v>
      </c>
      <c r="E436" s="299" t="str">
        <f>CONCATENATE("(",ROUND((D436/$H436)*100,1),")")</f>
        <v>(38.5)</v>
      </c>
      <c r="F436" s="302">
        <f>SUM(F434:F435)</f>
        <v>16.09563269719207</v>
      </c>
      <c r="G436" s="299" t="str">
        <f>CONCATENATE("(",ROUND((F436/$H436)*100,1),")")</f>
        <v>(7.8)</v>
      </c>
      <c r="H436" s="302">
        <f>SUM(H434:H435)</f>
        <v>205.68099999999998</v>
      </c>
      <c r="I436" s="299" t="str">
        <f>CONCATENATE("(",ROUND((H436/$H436)*100,1),")")</f>
        <v>(100)</v>
      </c>
      <c r="K436" s="302">
        <f t="shared" si="326"/>
        <v>12.771763643187171</v>
      </c>
      <c r="L436" s="302">
        <f t="shared" si="327"/>
        <v>1.2826787778633388</v>
      </c>
      <c r="M436" s="302">
        <f t="shared" si="328"/>
        <v>1.9605575789491922</v>
      </c>
      <c r="N436" s="302">
        <f t="shared" si="329"/>
        <v>16.014999999999702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32.880448809012627</v>
      </c>
      <c r="C439" s="299" t="str">
        <f>CONCATENATE("(",ROUND((B439/$H441)*100,1),")")</f>
        <v>(14.8)</v>
      </c>
      <c r="D439" s="302">
        <f>'Ind T6'!W180</f>
        <v>11.658509693433503</v>
      </c>
      <c r="E439" s="299" t="str">
        <f>CONCATENATE("(",ROUND((D439/$H441)*100,1),")")</f>
        <v>(5.3)</v>
      </c>
      <c r="F439" s="302">
        <f>'Ind T6'!X180</f>
        <v>3.4539647062528682</v>
      </c>
      <c r="G439" s="299" t="str">
        <f>CONCATENATE("(",ROUND((F439/$H441)*100,1),")")</f>
        <v>(1.6)</v>
      </c>
      <c r="H439" s="302">
        <f>SUM(B439,D439,F439)</f>
        <v>47.992923208698997</v>
      </c>
      <c r="I439" s="299" t="str">
        <f>CONCATENATE("(",ROUND((H439/$H441)*100,1),")")</f>
        <v>(21.6)</v>
      </c>
      <c r="K439" s="302">
        <f>B439-B429</f>
        <v>4.3585766367397802</v>
      </c>
      <c r="L439" s="302">
        <f>D439-D429</f>
        <v>2.1932239587685292</v>
      </c>
      <c r="M439" s="302">
        <f>F439-F429</f>
        <v>-0.12093833137395471</v>
      </c>
      <c r="N439" s="302">
        <f>SUM(K439:M439)</f>
        <v>6.4308622641343547</v>
      </c>
    </row>
    <row r="440" spans="1:14" x14ac:dyDescent="0.2">
      <c r="A440" s="282" t="s">
        <v>365</v>
      </c>
      <c r="B440" s="302">
        <f>'Ind T6'!V179</f>
        <v>90.332189755907578</v>
      </c>
      <c r="C440" s="299" t="str">
        <f>CONCATENATE("(",ROUND((B440/$H441)*100,1),")")</f>
        <v>(40.7)</v>
      </c>
      <c r="D440" s="302">
        <f>'Ind T6'!W179</f>
        <v>68.768661465504721</v>
      </c>
      <c r="E440" s="299" t="str">
        <f>CONCATENATE("(",ROUND((D440/$H441)*100,1),")")</f>
        <v>(31)</v>
      </c>
      <c r="F440" s="302">
        <f>'Ind T6'!X179</f>
        <v>14.602225569888395</v>
      </c>
      <c r="G440" s="299" t="str">
        <f>CONCATENATE("(",ROUND((F440/$H441)*100,1),")")</f>
        <v>(6.6)</v>
      </c>
      <c r="H440" s="302">
        <f t="shared" ref="H440" si="330">SUM(B440,D440,F440)</f>
        <v>173.7030767913007</v>
      </c>
      <c r="I440" s="299" t="str">
        <f>CONCATENATE("(",ROUND((H440/$H441)*100,1),")")</f>
        <v>(78.4)</v>
      </c>
      <c r="K440" s="302">
        <f t="shared" ref="K440:K441" si="331">B440-B430</f>
        <v>17.545290028157268</v>
      </c>
      <c r="L440" s="302">
        <f t="shared" ref="L440:L441" si="332">D440-D430</f>
        <v>2.5439821661726683</v>
      </c>
      <c r="M440" s="302">
        <f t="shared" ref="M440:M441" si="333">F440-F430</f>
        <v>3.6138655415354162</v>
      </c>
      <c r="N440" s="302">
        <f t="shared" ref="N440:N441" si="334">SUM(K440:M440)</f>
        <v>23.703137735865354</v>
      </c>
    </row>
    <row r="441" spans="1:14" x14ac:dyDescent="0.2">
      <c r="A441" s="282" t="s">
        <v>363</v>
      </c>
      <c r="B441" s="302">
        <f>SUM(B439:B440)</f>
        <v>123.21263856492021</v>
      </c>
      <c r="C441" s="299" t="str">
        <f>CONCATENATE("(",ROUND((B441/$H441)*100,1),")")</f>
        <v>(55.6)</v>
      </c>
      <c r="D441" s="302">
        <f>SUM(D439:D440)</f>
        <v>80.427171158938222</v>
      </c>
      <c r="E441" s="299" t="str">
        <f>CONCATENATE("(",ROUND((D441/$H441)*100,1),")")</f>
        <v>(36.3)</v>
      </c>
      <c r="F441" s="302">
        <f>SUM(F439:F440)</f>
        <v>18.056190276141262</v>
      </c>
      <c r="G441" s="299" t="str">
        <f>CONCATENATE("(",ROUND((F441/$H441)*100,1),")")</f>
        <v>(8.1)</v>
      </c>
      <c r="H441" s="302">
        <f>SUM(H439:H440)</f>
        <v>221.69599999999969</v>
      </c>
      <c r="I441" s="299" t="str">
        <f>CONCATENATE("(",ROUND((H441/$H441)*100,1),")")</f>
        <v>(100)</v>
      </c>
      <c r="K441" s="302">
        <f t="shared" si="331"/>
        <v>21.903866664897052</v>
      </c>
      <c r="L441" s="302">
        <f t="shared" si="332"/>
        <v>4.7372061249411956</v>
      </c>
      <c r="M441" s="302">
        <f t="shared" si="333"/>
        <v>3.4929272101614597</v>
      </c>
      <c r="N441" s="302">
        <f t="shared" si="334"/>
        <v>30.133999999999709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7.0693627575156688</v>
      </c>
      <c r="C450" s="299" t="str">
        <f>CONCATENATE("(",ROUND((B450/$H452)*100,1),")")</f>
        <v>(18)</v>
      </c>
      <c r="D450" s="302">
        <f>'Ind T6'!M189</f>
        <v>9.1322812225722405</v>
      </c>
      <c r="E450" s="299" t="str">
        <f>CONCATENATE("(",ROUND((D450/$H452)*100,1),")")</f>
        <v>(23.3)</v>
      </c>
      <c r="F450" s="302">
        <f>'Ind T6'!N189</f>
        <v>3.7640221658585165</v>
      </c>
      <c r="G450" s="299" t="str">
        <f>CONCATENATE("(",ROUND((F450/$H452)*100,1),")")</f>
        <v>(9.6)</v>
      </c>
      <c r="H450" s="302">
        <f>SUM(B450,D450,F450)</f>
        <v>19.965666145946425</v>
      </c>
      <c r="I450" s="299" t="str">
        <f>CONCATENATE("(",ROUND((H450/$H452)*100,1),")")</f>
        <v>(50.9)</v>
      </c>
      <c r="K450" s="302">
        <f>B455-B450</f>
        <v>-0.23771262963207374</v>
      </c>
      <c r="L450" s="302">
        <f>D455-D450</f>
        <v>-3.3334933360091412E-2</v>
      </c>
      <c r="M450" s="302">
        <f>F455-F450</f>
        <v>-0.58455093784941914</v>
      </c>
      <c r="N450" s="302">
        <f>SUM(K450:M450)</f>
        <v>-0.85559850084158429</v>
      </c>
    </row>
    <row r="451" spans="1:14" x14ac:dyDescent="0.2">
      <c r="A451" s="282" t="s">
        <v>365</v>
      </c>
      <c r="B451" s="302">
        <f>'Ind T6'!L188</f>
        <v>5.3360977443053548</v>
      </c>
      <c r="C451" s="299" t="str">
        <f>CONCATENATE("(",ROUND((B451/$H452)*100,1),")")</f>
        <v>(13.6)</v>
      </c>
      <c r="D451" s="302">
        <f>'Ind T6'!M188</f>
        <v>11.148872082904255</v>
      </c>
      <c r="E451" s="299" t="str">
        <f>CONCATENATE("(",ROUND((D451/$H452)*100,1),")")</f>
        <v>(28.4)</v>
      </c>
      <c r="F451" s="302">
        <f>'Ind T6'!N188</f>
        <v>2.759364026843929</v>
      </c>
      <c r="G451" s="299" t="str">
        <f>CONCATENATE("(",ROUND((F451/$H452)*100,1),")")</f>
        <v>(7)</v>
      </c>
      <c r="H451" s="302">
        <f t="shared" ref="H451" si="335">SUM(B451,D451,F451)</f>
        <v>19.24433385405354</v>
      </c>
      <c r="I451" s="299" t="str">
        <f>CONCATENATE("(",ROUND((H451/$H452)*100,1),")")</f>
        <v>(49.1)</v>
      </c>
      <c r="K451" s="302">
        <f t="shared" ref="K451:K452" si="336">B456-B451</f>
        <v>-0.51664397092342274</v>
      </c>
      <c r="L451" s="302">
        <f t="shared" ref="L451:L452" si="337">D456-D451</f>
        <v>-0.33805148427495624</v>
      </c>
      <c r="M451" s="302">
        <f t="shared" ref="M451:M452" si="338">F456-F451</f>
        <v>-0.49670604396000462</v>
      </c>
      <c r="N451" s="302">
        <f t="shared" ref="N451:N452" si="339">SUM(K451:M451)</f>
        <v>-1.3514014991583836</v>
      </c>
    </row>
    <row r="452" spans="1:14" x14ac:dyDescent="0.2">
      <c r="A452" s="282" t="s">
        <v>363</v>
      </c>
      <c r="B452" s="302">
        <f>SUM(B450:B451)</f>
        <v>12.405460501821024</v>
      </c>
      <c r="C452" s="299" t="str">
        <f>CONCATENATE("(",ROUND((B452/$H452)*100,1),")")</f>
        <v>(31.6)</v>
      </c>
      <c r="D452" s="302">
        <f>SUM(D450:D451)</f>
        <v>20.281153305476494</v>
      </c>
      <c r="E452" s="299" t="str">
        <f>CONCATENATE("(",ROUND((D452/$H452)*100,1),")")</f>
        <v>(51.7)</v>
      </c>
      <c r="F452" s="302">
        <f>SUM(F450:F451)</f>
        <v>6.5233861927024455</v>
      </c>
      <c r="G452" s="299" t="str">
        <f>CONCATENATE("(",ROUND((F452/$H452)*100,1),")")</f>
        <v>(16.6)</v>
      </c>
      <c r="H452" s="302">
        <f>SUM(H450:H451)</f>
        <v>39.209999999999965</v>
      </c>
      <c r="I452" s="299" t="str">
        <f>CONCATENATE("(",ROUND((H452/$H452)*100,1),")")</f>
        <v>(100)</v>
      </c>
      <c r="K452" s="302">
        <f t="shared" si="336"/>
        <v>-0.75435660055549647</v>
      </c>
      <c r="L452" s="302">
        <f t="shared" si="337"/>
        <v>-0.3713864176350441</v>
      </c>
      <c r="M452" s="302">
        <f t="shared" si="338"/>
        <v>-1.0812569818094238</v>
      </c>
      <c r="N452" s="302">
        <f t="shared" si="339"/>
        <v>-2.2069999999999643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6.831650127883595</v>
      </c>
      <c r="C455" s="299" t="str">
        <f>CONCATENATE("(",ROUND((B455/$H457)*100,1),")")</f>
        <v>(18.5)</v>
      </c>
      <c r="D455" s="302">
        <f>'Ind T6'!R189</f>
        <v>9.0989462892121491</v>
      </c>
      <c r="E455" s="299" t="str">
        <f>CONCATENATE("(",ROUND((D455/$H457)*100,1),")")</f>
        <v>(24.6)</v>
      </c>
      <c r="F455" s="302">
        <f>'Ind T6'!S189</f>
        <v>3.1794712280090973</v>
      </c>
      <c r="G455" s="299" t="str">
        <f>CONCATENATE("(",ROUND((F455/$H457)*100,1),")")</f>
        <v>(8.6)</v>
      </c>
      <c r="H455" s="302">
        <f>SUM(B455,D455,F455)</f>
        <v>19.110067645104841</v>
      </c>
      <c r="I455" s="299" t="str">
        <f>CONCATENATE("(",ROUND((H455/$H457)*100,1),")")</f>
        <v>(51.6)</v>
      </c>
      <c r="K455" s="302">
        <f>B460-B455</f>
        <v>0.44970443851739894</v>
      </c>
      <c r="L455" s="302">
        <f>D460-D455</f>
        <v>0.92580815637591662</v>
      </c>
      <c r="M455" s="302">
        <f>F460-F455</f>
        <v>0.13720543123055462</v>
      </c>
      <c r="N455" s="302">
        <f>SUM(K455:M455)</f>
        <v>1.5127180261238702</v>
      </c>
    </row>
    <row r="456" spans="1:14" x14ac:dyDescent="0.2">
      <c r="A456" s="282" t="s">
        <v>365</v>
      </c>
      <c r="B456" s="302">
        <f>'Ind T6'!Q188</f>
        <v>4.819453773381932</v>
      </c>
      <c r="C456" s="299" t="str">
        <f>CONCATENATE("(",ROUND((B456/$H457)*100,1),")")</f>
        <v>(13)</v>
      </c>
      <c r="D456" s="302">
        <f>'Ind T6'!R188</f>
        <v>10.810820598629299</v>
      </c>
      <c r="E456" s="299" t="str">
        <f>CONCATENATE("(",ROUND((D456/$H457)*100,1),")")</f>
        <v>(29.2)</v>
      </c>
      <c r="F456" s="302">
        <f>'Ind T6'!S188</f>
        <v>2.2626579828839244</v>
      </c>
      <c r="G456" s="299" t="str">
        <f>CONCATENATE("(",ROUND((F456/$H457)*100,1),")")</f>
        <v>(6.1)</v>
      </c>
      <c r="H456" s="302">
        <f t="shared" ref="H456" si="340">SUM(B456,D456,F456)</f>
        <v>17.892932354895155</v>
      </c>
      <c r="I456" s="299" t="str">
        <f>CONCATENATE("(",ROUND((H456/$H457)*100,1),")")</f>
        <v>(48.4)</v>
      </c>
      <c r="K456" s="302">
        <f t="shared" ref="K456:K457" si="341">B461-B456</f>
        <v>-3.1639145338370867E-2</v>
      </c>
      <c r="L456" s="302">
        <f t="shared" ref="L456:L457" si="342">D461-D456</f>
        <v>0.58582838141277804</v>
      </c>
      <c r="M456" s="302">
        <f t="shared" ref="M456:M457" si="343">F461-F456</f>
        <v>0.21609273780178961</v>
      </c>
      <c r="N456" s="302">
        <f t="shared" ref="N456:N457" si="344">SUM(K456:M456)</f>
        <v>0.77028197387619679</v>
      </c>
    </row>
    <row r="457" spans="1:14" x14ac:dyDescent="0.2">
      <c r="A457" s="282" t="s">
        <v>363</v>
      </c>
      <c r="B457" s="302">
        <f>SUM(B455:B456)</f>
        <v>11.651103901265527</v>
      </c>
      <c r="C457" s="299" t="str">
        <f>CONCATENATE("(",ROUND((B457/$H457)*100,1),")")</f>
        <v>(31.5)</v>
      </c>
      <c r="D457" s="302">
        <f>SUM(D455:D456)</f>
        <v>19.90976688784145</v>
      </c>
      <c r="E457" s="299" t="str">
        <f>CONCATENATE("(",ROUND((D457/$H457)*100,1),")")</f>
        <v>(53.8)</v>
      </c>
      <c r="F457" s="302">
        <f>SUM(F455:F456)</f>
        <v>5.4421292108930217</v>
      </c>
      <c r="G457" s="299" t="str">
        <f>CONCATENATE("(",ROUND((F457/$H457)*100,1),")")</f>
        <v>(14.7)</v>
      </c>
      <c r="H457" s="302">
        <f>SUM(H455:H456)</f>
        <v>37.003</v>
      </c>
      <c r="I457" s="299" t="str">
        <f>CONCATENATE("(",ROUND((H457/$H457)*100,1),")")</f>
        <v>(100)</v>
      </c>
      <c r="K457" s="302">
        <f t="shared" si="341"/>
        <v>0.41806529317902807</v>
      </c>
      <c r="L457" s="302">
        <f t="shared" si="342"/>
        <v>1.5116365377886929</v>
      </c>
      <c r="M457" s="302">
        <f t="shared" si="343"/>
        <v>0.35329816903234423</v>
      </c>
      <c r="N457" s="302">
        <f t="shared" si="344"/>
        <v>2.2830000000000652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7.281354566400994</v>
      </c>
      <c r="C460" s="299" t="str">
        <f>CONCATENATE("(",ROUND((B460/$H462)*100,1),")")</f>
        <v>(18.5)</v>
      </c>
      <c r="D460" s="302">
        <f>'Ind T6'!W189</f>
        <v>10.024754445588066</v>
      </c>
      <c r="E460" s="299" t="str">
        <f>CONCATENATE("(",ROUND((D460/$H462)*100,1),")")</f>
        <v>(25.5)</v>
      </c>
      <c r="F460" s="302">
        <f>'Ind T6'!X189</f>
        <v>3.3166766592396519</v>
      </c>
      <c r="G460" s="299" t="str">
        <f>CONCATENATE("(",ROUND((F460/$H462)*100,1),")")</f>
        <v>(8.4)</v>
      </c>
      <c r="H460" s="302">
        <f>SUM(B460,D460,F460)</f>
        <v>20.622785671228709</v>
      </c>
      <c r="I460" s="299" t="str">
        <f>CONCATENATE("(",ROUND((H460/$H462)*100,1),")")</f>
        <v>(52.5)</v>
      </c>
      <c r="K460" s="302">
        <f>B460-B450</f>
        <v>0.21199180888532521</v>
      </c>
      <c r="L460" s="302">
        <f>D460-D450</f>
        <v>0.89247322301582521</v>
      </c>
      <c r="M460" s="302">
        <f>F460-F450</f>
        <v>-0.44734550661886452</v>
      </c>
      <c r="N460" s="302">
        <f>SUM(K460:M460)</f>
        <v>0.6571195252822859</v>
      </c>
    </row>
    <row r="461" spans="1:14" x14ac:dyDescent="0.2">
      <c r="A461" s="282" t="s">
        <v>365</v>
      </c>
      <c r="B461" s="302">
        <f>'Ind T6'!V188</f>
        <v>4.7878146280435612</v>
      </c>
      <c r="C461" s="299" t="str">
        <f>CONCATENATE("(",ROUND((B461/$H462)*100,1),")")</f>
        <v>(12.2)</v>
      </c>
      <c r="D461" s="302">
        <f>'Ind T6'!W188</f>
        <v>11.396648980042077</v>
      </c>
      <c r="E461" s="299" t="str">
        <f>CONCATENATE("(",ROUND((D461/$H462)*100,1),")")</f>
        <v>(29)</v>
      </c>
      <c r="F461" s="302">
        <f>'Ind T6'!X188</f>
        <v>2.478750720685714</v>
      </c>
      <c r="G461" s="299" t="str">
        <f>CONCATENATE("(",ROUND((F461/$H462)*100,1),")")</f>
        <v>(6.3)</v>
      </c>
      <c r="H461" s="302">
        <f t="shared" ref="H461" si="345">SUM(B461,D461,F461)</f>
        <v>18.66321432877135</v>
      </c>
      <c r="I461" s="299" t="str">
        <f>CONCATENATE("(",ROUND((H461/$H462)*100,1),")")</f>
        <v>(47.5)</v>
      </c>
      <c r="K461" s="302">
        <f t="shared" ref="K461:K462" si="346">B461-B451</f>
        <v>-0.5482831162617936</v>
      </c>
      <c r="L461" s="302">
        <f t="shared" ref="L461:L462" si="347">D461-D451</f>
        <v>0.24777689713782181</v>
      </c>
      <c r="M461" s="302">
        <f t="shared" ref="M461:M462" si="348">F461-F451</f>
        <v>-0.280613306158215</v>
      </c>
      <c r="N461" s="302">
        <f t="shared" ref="N461:N462" si="349">SUM(K461:M461)</f>
        <v>-0.5811195252821868</v>
      </c>
    </row>
    <row r="462" spans="1:14" x14ac:dyDescent="0.2">
      <c r="A462" s="282" t="s">
        <v>363</v>
      </c>
      <c r="B462" s="302">
        <f>SUM(B460:B461)</f>
        <v>12.069169194444555</v>
      </c>
      <c r="C462" s="299" t="str">
        <f>CONCATENATE("(",ROUND((B462/$H462)*100,1),")")</f>
        <v>(30.7)</v>
      </c>
      <c r="D462" s="302">
        <f>SUM(D460:D461)</f>
        <v>21.421403425630142</v>
      </c>
      <c r="E462" s="299" t="str">
        <f>CONCATENATE("(",ROUND((D462/$H462)*100,1),")")</f>
        <v>(54.5)</v>
      </c>
      <c r="F462" s="302">
        <f>SUM(F460:F461)</f>
        <v>5.7954273799253659</v>
      </c>
      <c r="G462" s="299" t="str">
        <f>CONCATENATE("(",ROUND((F462/$H462)*100,1),")")</f>
        <v>(14.8)</v>
      </c>
      <c r="H462" s="302">
        <f>SUM(H460:H461)</f>
        <v>39.286000000000058</v>
      </c>
      <c r="I462" s="299" t="str">
        <f>CONCATENATE("(",ROUND((H462/$H462)*100,1),")")</f>
        <v>(100)</v>
      </c>
      <c r="K462" s="302">
        <f t="shared" si="346"/>
        <v>-0.3362913073764684</v>
      </c>
      <c r="L462" s="302">
        <f t="shared" si="347"/>
        <v>1.1402501201536488</v>
      </c>
      <c r="M462" s="302">
        <f t="shared" si="348"/>
        <v>-0.72795881277707952</v>
      </c>
      <c r="N462" s="302">
        <f t="shared" si="349"/>
        <v>7.6000000000100876E-2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7.8495248772109107</v>
      </c>
      <c r="C471" s="299" t="str">
        <f>CONCATENATE("(",ROUND((B471/$H473)*100,1),")")</f>
        <v>(21)</v>
      </c>
      <c r="D471" s="302">
        <f>'Ind T6'!M198</f>
        <v>1.0001696161219509</v>
      </c>
      <c r="E471" s="299" t="str">
        <f>CONCATENATE("(",ROUND((D471/$H473)*100,1),")")</f>
        <v>(2.7)</v>
      </c>
      <c r="F471" s="302">
        <f>'Ind T6'!N198</f>
        <v>4.7110218352146074</v>
      </c>
      <c r="G471" s="299" t="str">
        <f>CONCATENATE("(",ROUND((F471/$H473)*100,1),")")</f>
        <v>(12.6)</v>
      </c>
      <c r="H471" s="302">
        <f>SUM(B471,D471,F471)</f>
        <v>13.560716328547469</v>
      </c>
      <c r="I471" s="299" t="str">
        <f>CONCATENATE("(",ROUND((H471/$H473)*100,1),")")</f>
        <v>(36.3)</v>
      </c>
      <c r="K471" s="302">
        <f>B476-B471</f>
        <v>3.071605863612703E-2</v>
      </c>
      <c r="L471" s="302">
        <f>D476-D471</f>
        <v>-3.1218498315307541E-2</v>
      </c>
      <c r="M471" s="302">
        <f>F476-F471</f>
        <v>1.3141259992844212E-2</v>
      </c>
      <c r="N471" s="302">
        <f>SUM(K471:M471)</f>
        <v>1.2638820313663701E-2</v>
      </c>
    </row>
    <row r="472" spans="1:14" x14ac:dyDescent="0.2">
      <c r="A472" s="282" t="s">
        <v>365</v>
      </c>
      <c r="B472" s="302">
        <f>'Ind T6'!L197</f>
        <v>8.3380781370377388</v>
      </c>
      <c r="C472" s="299" t="str">
        <f>CONCATENATE("(",ROUND((B472/$H473)*100,1),")")</f>
        <v>(22.3)</v>
      </c>
      <c r="D472" s="302">
        <f>'Ind T6'!M197</f>
        <v>7.3329115168455816</v>
      </c>
      <c r="E472" s="299" t="str">
        <f>CONCATENATE("(",ROUND((D472/$H473)*100,1),")")</f>
        <v>(19.6)</v>
      </c>
      <c r="F472" s="302">
        <f>'Ind T6'!N197</f>
        <v>8.1062940175692724</v>
      </c>
      <c r="G472" s="299" t="str">
        <f>CONCATENATE("(",ROUND((F472/$H473)*100,1),")")</f>
        <v>(21.7)</v>
      </c>
      <c r="H472" s="302">
        <f t="shared" ref="H472" si="350">SUM(B472,D472,F472)</f>
        <v>23.777283671452594</v>
      </c>
      <c r="I472" s="299" t="str">
        <f>CONCATENATE("(",ROUND((H472/$H473)*100,1),")")</f>
        <v>(63.7)</v>
      </c>
      <c r="K472" s="302">
        <f t="shared" ref="K472:K473" si="351">B477-B472</f>
        <v>-0.48654969966871509</v>
      </c>
      <c r="L472" s="302">
        <f t="shared" ref="L472:L473" si="352">D477-D472</f>
        <v>-0.30677170438933743</v>
      </c>
      <c r="M472" s="302">
        <f t="shared" ref="M472:M473" si="353">F477-F472</f>
        <v>-0.20231741625569732</v>
      </c>
      <c r="N472" s="302">
        <f t="shared" ref="N472:N473" si="354">SUM(K472:M472)</f>
        <v>-0.99563882031374984</v>
      </c>
    </row>
    <row r="473" spans="1:14" x14ac:dyDescent="0.2">
      <c r="A473" s="282" t="s">
        <v>363</v>
      </c>
      <c r="B473" s="302">
        <f>SUM(B471:B472)</f>
        <v>16.187603014248651</v>
      </c>
      <c r="C473" s="299" t="str">
        <f>CONCATENATE("(",ROUND((B473/$H473)*100,1),")")</f>
        <v>(43.4)</v>
      </c>
      <c r="D473" s="302">
        <f>SUM(D471:D472)</f>
        <v>8.3330811329675321</v>
      </c>
      <c r="E473" s="299" t="str">
        <f>CONCATENATE("(",ROUND((D473/$H473)*100,1),")")</f>
        <v>(22.3)</v>
      </c>
      <c r="F473" s="302">
        <f>SUM(F471:F472)</f>
        <v>12.81731585278388</v>
      </c>
      <c r="G473" s="299" t="str">
        <f>CONCATENATE("(",ROUND((F473/$H473)*100,1),")")</f>
        <v>(34.3)</v>
      </c>
      <c r="H473" s="302">
        <f>SUM(H471:H472)</f>
        <v>37.338000000000065</v>
      </c>
      <c r="I473" s="299" t="str">
        <f>CONCATENATE("(",ROUND((H473/$H473)*100,1),")")</f>
        <v>(100)</v>
      </c>
      <c r="K473" s="302">
        <f t="shared" si="351"/>
        <v>-0.45583364103259072</v>
      </c>
      <c r="L473" s="302">
        <f t="shared" si="352"/>
        <v>-0.33799020270464464</v>
      </c>
      <c r="M473" s="302">
        <f t="shared" si="353"/>
        <v>-0.18917615626285311</v>
      </c>
      <c r="N473" s="302">
        <f t="shared" si="354"/>
        <v>-0.98300000000008847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7.8802409358470378</v>
      </c>
      <c r="C476" s="299" t="str">
        <f>CONCATENATE("(",ROUND((B476/$H478)*100,1),")")</f>
        <v>(21.7)</v>
      </c>
      <c r="D476" s="302">
        <f>'Ind T6'!R198</f>
        <v>0.96895111780664334</v>
      </c>
      <c r="E476" s="299" t="str">
        <f>CONCATENATE("(",ROUND((D476/$H478)*100,1),")")</f>
        <v>(2.7)</v>
      </c>
      <c r="F476" s="302">
        <f>'Ind T6'!S198</f>
        <v>4.7241630952074516</v>
      </c>
      <c r="G476" s="299" t="str">
        <f>CONCATENATE("(",ROUND((F476/$H478)*100,1),")")</f>
        <v>(13)</v>
      </c>
      <c r="H476" s="302">
        <f>SUM(B476,D476,F476)</f>
        <v>13.573355148861133</v>
      </c>
      <c r="I476" s="299" t="str">
        <f>CONCATENATE("(",ROUND((H476/$H478)*100,1),")")</f>
        <v>(37.3)</v>
      </c>
      <c r="K476" s="302">
        <f>B481-B476</f>
        <v>0.40460173116132658</v>
      </c>
      <c r="L476" s="302">
        <f>D481-D476</f>
        <v>6.2765970488465328E-3</v>
      </c>
      <c r="M476" s="302">
        <f>F481-F476</f>
        <v>0.22201734406162377</v>
      </c>
      <c r="N476" s="302">
        <f>SUM(K476:M476)</f>
        <v>0.63289567227179688</v>
      </c>
    </row>
    <row r="477" spans="1:14" x14ac:dyDescent="0.2">
      <c r="A477" s="282" t="s">
        <v>365</v>
      </c>
      <c r="B477" s="302">
        <f>'Ind T6'!Q197</f>
        <v>7.8515284373690237</v>
      </c>
      <c r="C477" s="299" t="str">
        <f>CONCATENATE("(",ROUND((B477/$H478)*100,1),")")</f>
        <v>(21.6)</v>
      </c>
      <c r="D477" s="302">
        <f>'Ind T6'!R197</f>
        <v>7.0261398124562442</v>
      </c>
      <c r="E477" s="299" t="str">
        <f>CONCATENATE("(",ROUND((D477/$H478)*100,1),")")</f>
        <v>(19.3)</v>
      </c>
      <c r="F477" s="302">
        <f>'Ind T6'!S197</f>
        <v>7.903976601313575</v>
      </c>
      <c r="G477" s="299" t="str">
        <f>CONCATENATE("(",ROUND((F477/$H478)*100,1),")")</f>
        <v>(21.7)</v>
      </c>
      <c r="H477" s="302">
        <f t="shared" ref="H477" si="355">SUM(B477,D477,F477)</f>
        <v>22.781644851138843</v>
      </c>
      <c r="I477" s="299" t="str">
        <f>CONCATENATE("(",ROUND((H477/$H478)*100,1),")")</f>
        <v>(62.7)</v>
      </c>
      <c r="K477" s="302">
        <f t="shared" ref="K477:K478" si="356">B482-B477</f>
        <v>-0.33025692069217794</v>
      </c>
      <c r="L477" s="302">
        <f t="shared" ref="L477:L478" si="357">D482-D477</f>
        <v>-0.20145952066976669</v>
      </c>
      <c r="M477" s="302">
        <f t="shared" ref="M477:M478" si="358">F482-F477</f>
        <v>-9.7179230909847369E-2</v>
      </c>
      <c r="N477" s="302">
        <f t="shared" ref="N477:N478" si="359">SUM(K477:M477)</f>
        <v>-0.62889567227179199</v>
      </c>
    </row>
    <row r="478" spans="1:14" x14ac:dyDescent="0.2">
      <c r="A478" s="282" t="s">
        <v>363</v>
      </c>
      <c r="B478" s="302">
        <f>SUM(B476:B477)</f>
        <v>15.731769373216061</v>
      </c>
      <c r="C478" s="299" t="str">
        <f>CONCATENATE("(",ROUND((B478/$H478)*100,1),")")</f>
        <v>(43.3)</v>
      </c>
      <c r="D478" s="302">
        <f>SUM(D476:D477)</f>
        <v>7.9950909302628874</v>
      </c>
      <c r="E478" s="299" t="str">
        <f>CONCATENATE("(",ROUND((D478/$H478)*100,1),")")</f>
        <v>(22)</v>
      </c>
      <c r="F478" s="302">
        <f>SUM(F476:F477)</f>
        <v>12.628139696521027</v>
      </c>
      <c r="G478" s="299" t="str">
        <f>CONCATENATE("(",ROUND((F478/$H478)*100,1),")")</f>
        <v>(34.7)</v>
      </c>
      <c r="H478" s="302">
        <f>SUM(H476:H477)</f>
        <v>36.354999999999976</v>
      </c>
      <c r="I478" s="299" t="str">
        <f>CONCATENATE("(",ROUND((H478/$H478)*100,1),")")</f>
        <v>(100)</v>
      </c>
      <c r="K478" s="302">
        <f t="shared" si="356"/>
        <v>7.4344810469149536E-2</v>
      </c>
      <c r="L478" s="302">
        <f t="shared" si="357"/>
        <v>-0.19518292362092016</v>
      </c>
      <c r="M478" s="302">
        <f t="shared" si="358"/>
        <v>0.1248381131517764</v>
      </c>
      <c r="N478" s="302">
        <f t="shared" si="359"/>
        <v>4.0000000000057767E-3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8.2848426670083644</v>
      </c>
      <c r="C481" s="299" t="str">
        <f>CONCATENATE("(",ROUND((B481/$H483)*100,1),")")</f>
        <v>(22.8)</v>
      </c>
      <c r="D481" s="302">
        <f>'Ind T6'!W198</f>
        <v>0.97522771485548987</v>
      </c>
      <c r="E481" s="299" t="str">
        <f>CONCATENATE("(",ROUND((D481/$H483)*100,1),")")</f>
        <v>(2.7)</v>
      </c>
      <c r="F481" s="302">
        <f>'Ind T6'!X198</f>
        <v>4.9461804392690754</v>
      </c>
      <c r="G481" s="299" t="str">
        <f>CONCATENATE("(",ROUND((F481/$H483)*100,1),")")</f>
        <v>(13.6)</v>
      </c>
      <c r="H481" s="302">
        <f>SUM(B481,D481,F481)</f>
        <v>14.206250821132929</v>
      </c>
      <c r="I481" s="299" t="str">
        <f>CONCATENATE("(",ROUND((H481/$H483)*100,1),")")</f>
        <v>(39.1)</v>
      </c>
      <c r="K481" s="302">
        <f>B481-B471</f>
        <v>0.43531778979745361</v>
      </c>
      <c r="L481" s="302">
        <f>D481-D471</f>
        <v>-2.4941901266461008E-2</v>
      </c>
      <c r="M481" s="302">
        <f>F481-F471</f>
        <v>0.23515860405446798</v>
      </c>
      <c r="N481" s="302">
        <f>SUM(K481:M481)</f>
        <v>0.64553449258546058</v>
      </c>
    </row>
    <row r="482" spans="1:14" x14ac:dyDescent="0.2">
      <c r="A482" s="282" t="s">
        <v>365</v>
      </c>
      <c r="B482" s="302">
        <f>'Ind T6'!V197</f>
        <v>7.5212715166768458</v>
      </c>
      <c r="C482" s="299" t="str">
        <f>CONCATENATE("(",ROUND((B482/$H483)*100,1),")")</f>
        <v>(20.7)</v>
      </c>
      <c r="D482" s="302">
        <f>'Ind T6'!W197</f>
        <v>6.8246802917864775</v>
      </c>
      <c r="E482" s="299" t="str">
        <f>CONCATENATE("(",ROUND((D482/$H483)*100,1),")")</f>
        <v>(18.8)</v>
      </c>
      <c r="F482" s="302">
        <f>'Ind T6'!X197</f>
        <v>7.8067973704037277</v>
      </c>
      <c r="G482" s="299" t="str">
        <f>CONCATENATE("(",ROUND((F482/$H483)*100,1),")")</f>
        <v>(21.5)</v>
      </c>
      <c r="H482" s="302">
        <f t="shared" ref="H482" si="360">SUM(B482,D482,F482)</f>
        <v>22.152749178867051</v>
      </c>
      <c r="I482" s="299" t="str">
        <f>CONCATENATE("(",ROUND((H482/$H483)*100,1),")")</f>
        <v>(60.9)</v>
      </c>
      <c r="K482" s="302">
        <f t="shared" ref="K482:K483" si="361">B482-B472</f>
        <v>-0.81680662036089302</v>
      </c>
      <c r="L482" s="302">
        <f t="shared" ref="L482:L483" si="362">D482-D472</f>
        <v>-0.50823122505910412</v>
      </c>
      <c r="M482" s="302">
        <f t="shared" ref="M482:M483" si="363">F482-F472</f>
        <v>-0.29949664716554469</v>
      </c>
      <c r="N482" s="302">
        <f t="shared" ref="N482:N483" si="364">SUM(K482:M482)</f>
        <v>-1.6245344925855418</v>
      </c>
    </row>
    <row r="483" spans="1:14" x14ac:dyDescent="0.2">
      <c r="A483" s="282" t="s">
        <v>363</v>
      </c>
      <c r="B483" s="302">
        <f>SUM(B481:B482)</f>
        <v>15.80611418368521</v>
      </c>
      <c r="C483" s="299" t="str">
        <f>CONCATENATE("(",ROUND((B483/$H483)*100,1),")")</f>
        <v>(43.5)</v>
      </c>
      <c r="D483" s="302">
        <f>SUM(D481:D482)</f>
        <v>7.7999080066419673</v>
      </c>
      <c r="E483" s="299" t="str">
        <f>CONCATENATE("(",ROUND((D483/$H483)*100,1),")")</f>
        <v>(21.5)</v>
      </c>
      <c r="F483" s="302">
        <f>SUM(F481:F482)</f>
        <v>12.752977809672803</v>
      </c>
      <c r="G483" s="299" t="str">
        <f>CONCATENATE("(",ROUND((F483/$H483)*100,1),")")</f>
        <v>(35.1)</v>
      </c>
      <c r="H483" s="302">
        <f>SUM(H481:H482)</f>
        <v>36.35899999999998</v>
      </c>
      <c r="I483" s="299" t="str">
        <f>CONCATENATE("(",ROUND((H483/$H483)*100,1),")")</f>
        <v>(100)</v>
      </c>
      <c r="K483" s="302">
        <f t="shared" si="361"/>
        <v>-0.38148883056344118</v>
      </c>
      <c r="L483" s="302">
        <f t="shared" si="362"/>
        <v>-0.53317312632556479</v>
      </c>
      <c r="M483" s="302">
        <f t="shared" si="363"/>
        <v>-6.4338043111076715E-2</v>
      </c>
      <c r="N483" s="302">
        <f t="shared" si="364"/>
        <v>-0.97900000000008269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Manchester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0.53093657496391444</v>
      </c>
      <c r="C8" s="300">
        <v>0.2888315506964092</v>
      </c>
      <c r="D8" s="300">
        <v>1.3838240518166423</v>
      </c>
      <c r="E8" s="300">
        <f>SUM(B8:D8)</f>
        <v>2.203592177476966</v>
      </c>
      <c r="F8" s="300"/>
      <c r="G8" s="300">
        <v>0.73657012553867085</v>
      </c>
      <c r="H8" s="300">
        <v>2.9421146761085162E-2</v>
      </c>
      <c r="I8" s="300">
        <v>0.81754337019919221</v>
      </c>
      <c r="J8" s="300">
        <f>SUM(G8:I8)</f>
        <v>1.5835346424989483</v>
      </c>
      <c r="K8" s="300"/>
      <c r="L8" s="300">
        <v>0.5975012372278794</v>
      </c>
      <c r="M8" s="300">
        <v>0.20941194190807721</v>
      </c>
      <c r="N8" s="300">
        <v>0.9900183969704226</v>
      </c>
      <c r="O8" s="300">
        <f>SUM(L8:N8)</f>
        <v>1.7969315761063793</v>
      </c>
      <c r="P8" s="300"/>
      <c r="Q8" s="300">
        <v>0.61959850350546852</v>
      </c>
      <c r="R8" s="300">
        <v>0.21054318080093634</v>
      </c>
      <c r="S8" s="300">
        <v>1.0414694980578081</v>
      </c>
      <c r="T8" s="300">
        <f>SUM(Q8:S8)</f>
        <v>1.871611182364213</v>
      </c>
      <c r="U8" s="300"/>
      <c r="V8" s="300">
        <v>0.63354582533868076</v>
      </c>
      <c r="W8" s="300">
        <v>0.20024667138716054</v>
      </c>
      <c r="X8" s="300">
        <v>1.0978136650271055</v>
      </c>
      <c r="Y8" s="300">
        <f>SUM(V8:X8)</f>
        <v>1.931606161752947</v>
      </c>
    </row>
    <row r="9" spans="1:25" x14ac:dyDescent="0.2">
      <c r="A9" s="260" t="s">
        <v>364</v>
      </c>
      <c r="B9" s="300">
        <v>1.7599469155687533</v>
      </c>
      <c r="C9" s="300">
        <v>1.5404349370389312E-2</v>
      </c>
      <c r="D9" s="300">
        <v>2.5260565575839062</v>
      </c>
      <c r="E9" s="300">
        <f t="shared" ref="E9:E10" si="0">SUM(B9:D9)</f>
        <v>4.301407822523049</v>
      </c>
      <c r="F9" s="300"/>
      <c r="G9" s="300">
        <v>1.8938886861841246</v>
      </c>
      <c r="H9" s="300">
        <v>1.5621847837669832E-2</v>
      </c>
      <c r="I9" s="300">
        <v>3.7859548234792553</v>
      </c>
      <c r="J9" s="300">
        <f t="shared" ref="J9:J10" si="1">SUM(G9:I9)</f>
        <v>5.6954653575010497</v>
      </c>
      <c r="K9" s="300"/>
      <c r="L9" s="300">
        <v>2.7205320064887211</v>
      </c>
      <c r="M9" s="300">
        <v>1.6148682087401389E-2</v>
      </c>
      <c r="N9" s="300">
        <v>2.729387735317494</v>
      </c>
      <c r="O9" s="300">
        <f t="shared" ref="O9:O10" si="2">SUM(L9:N9)</f>
        <v>5.466068423893617</v>
      </c>
      <c r="P9" s="300"/>
      <c r="Q9" s="300">
        <v>2.9162192122971593</v>
      </c>
      <c r="R9" s="300">
        <v>1.6738836734286465E-2</v>
      </c>
      <c r="S9" s="300">
        <v>2.7454307686043391</v>
      </c>
      <c r="T9" s="300">
        <f t="shared" ref="T9:T10" si="3">SUM(Q9:S9)</f>
        <v>5.6783888176357848</v>
      </c>
      <c r="U9" s="300"/>
      <c r="V9" s="300">
        <v>3.235965213918536</v>
      </c>
      <c r="W9" s="300">
        <v>1.7321468298429045E-2</v>
      </c>
      <c r="X9" s="300">
        <v>2.6011071560300767</v>
      </c>
      <c r="Y9" s="300">
        <f t="shared" ref="Y9:Y10" si="4">SUM(V9:X9)</f>
        <v>5.8543938382470415</v>
      </c>
    </row>
    <row r="10" spans="1:25" x14ac:dyDescent="0.2">
      <c r="A10" s="264" t="s">
        <v>363</v>
      </c>
      <c r="B10" s="301">
        <f>SUM(B8:B9)</f>
        <v>2.2908834905326678</v>
      </c>
      <c r="C10" s="301">
        <f t="shared" ref="C10:D10" si="5">SUM(C8:C9)</f>
        <v>0.30423590006679851</v>
      </c>
      <c r="D10" s="301">
        <f t="shared" si="5"/>
        <v>3.9098806094005485</v>
      </c>
      <c r="E10" s="301">
        <f t="shared" si="0"/>
        <v>6.505000000000015</v>
      </c>
      <c r="F10" s="301"/>
      <c r="G10" s="301">
        <f>SUM(G8:G9)</f>
        <v>2.6304588117227956</v>
      </c>
      <c r="H10" s="301">
        <f t="shared" ref="H10" si="6">SUM(H8:H9)</f>
        <v>4.5042994598754993E-2</v>
      </c>
      <c r="I10" s="301">
        <f t="shared" ref="I10" si="7">SUM(I8:I9)</f>
        <v>4.6034981936784476</v>
      </c>
      <c r="J10" s="301">
        <f t="shared" si="1"/>
        <v>7.2789999999999981</v>
      </c>
      <c r="K10" s="301"/>
      <c r="L10" s="301">
        <f>SUM(L8:L9)</f>
        <v>3.3180332437166005</v>
      </c>
      <c r="M10" s="301">
        <f t="shared" ref="M10" si="8">SUM(M8:M9)</f>
        <v>0.2255606239954786</v>
      </c>
      <c r="N10" s="301">
        <f t="shared" ref="N10" si="9">SUM(N8:N9)</f>
        <v>3.7194061322879168</v>
      </c>
      <c r="O10" s="301">
        <f t="shared" si="2"/>
        <v>7.2629999999999963</v>
      </c>
      <c r="P10" s="301"/>
      <c r="Q10" s="301">
        <f>SUM(Q8:Q9)</f>
        <v>3.5358177158026276</v>
      </c>
      <c r="R10" s="301">
        <f t="shared" ref="R10" si="10">SUM(R8:R9)</f>
        <v>0.22728201753522281</v>
      </c>
      <c r="S10" s="301">
        <f t="shared" ref="S10" si="11">SUM(S8:S9)</f>
        <v>3.7869002666621472</v>
      </c>
      <c r="T10" s="301">
        <f t="shared" si="3"/>
        <v>7.5499999999999972</v>
      </c>
      <c r="U10" s="301"/>
      <c r="V10" s="301">
        <f>SUM(V8:V9)</f>
        <v>3.8695110392572167</v>
      </c>
      <c r="W10" s="301">
        <f t="shared" ref="W10" si="12">SUM(W8:W9)</f>
        <v>0.21756813968558958</v>
      </c>
      <c r="X10" s="301">
        <f t="shared" ref="X10" si="13">SUM(X8:X9)</f>
        <v>3.6989208210571825</v>
      </c>
      <c r="Y10" s="301">
        <f t="shared" si="4"/>
        <v>7.7859999999999889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2.3637336503880928E-2</v>
      </c>
      <c r="C17" s="300">
        <v>2.9393579072248045E-3</v>
      </c>
      <c r="D17" s="300">
        <v>1.2247324613565288E-4</v>
      </c>
      <c r="E17" s="300">
        <f>SUM(B17:D17)</f>
        <v>2.6699167657241386E-2</v>
      </c>
      <c r="F17" s="300"/>
      <c r="G17" s="300">
        <v>6.6625544753149538E-2</v>
      </c>
      <c r="H17" s="300">
        <v>1.0644317800765933E-2</v>
      </c>
      <c r="I17" s="300">
        <v>1.971169963131071E-4</v>
      </c>
      <c r="J17" s="300">
        <f>SUM(G17:I17)</f>
        <v>7.7466979550228576E-2</v>
      </c>
      <c r="K17" s="300"/>
      <c r="L17" s="300">
        <v>7.8700778642104494E-2</v>
      </c>
      <c r="M17" s="300">
        <v>1.5302929180384776E-2</v>
      </c>
      <c r="N17" s="300">
        <v>0</v>
      </c>
      <c r="O17" s="300">
        <f>SUM(L17:N17)</f>
        <v>9.4003707822489263E-2</v>
      </c>
      <c r="P17" s="300"/>
      <c r="Q17" s="300">
        <v>6.3388707418778514E-2</v>
      </c>
      <c r="R17" s="300">
        <v>1.2556229584334267E-2</v>
      </c>
      <c r="S17" s="300">
        <v>0</v>
      </c>
      <c r="T17" s="300">
        <f>SUM(Q17:S17)</f>
        <v>7.5944937003112778E-2</v>
      </c>
      <c r="U17" s="300"/>
      <c r="V17" s="300">
        <v>4.5015584415324661E-2</v>
      </c>
      <c r="W17" s="300">
        <v>9.4987012987920675E-3</v>
      </c>
      <c r="X17" s="300">
        <v>0</v>
      </c>
      <c r="Y17" s="300">
        <f>SUM(V17:X17)</f>
        <v>5.4514285714116727E-2</v>
      </c>
    </row>
    <row r="18" spans="1:25" x14ac:dyDescent="0.2">
      <c r="A18" s="260" t="s">
        <v>364</v>
      </c>
      <c r="B18" s="300">
        <v>0.1768513674200457</v>
      </c>
      <c r="C18" s="300">
        <v>2.4494649227129136E-3</v>
      </c>
      <c r="D18" s="300">
        <v>0</v>
      </c>
      <c r="E18" s="300">
        <f t="shared" ref="E18:E19" si="14">SUM(B18:D18)</f>
        <v>0.17930083234275862</v>
      </c>
      <c r="F18" s="300"/>
      <c r="G18" s="300">
        <v>0.4803741200139689</v>
      </c>
      <c r="H18" s="300">
        <v>3.0158900435802671E-2</v>
      </c>
      <c r="I18" s="300">
        <v>0</v>
      </c>
      <c r="J18" s="300">
        <f t="shared" ref="J18:J19" si="15">SUM(G18:I18)</f>
        <v>0.51053302044977156</v>
      </c>
      <c r="K18" s="300"/>
      <c r="L18" s="300">
        <v>0.43543789395726862</v>
      </c>
      <c r="M18" s="300">
        <v>6.5583982202421284E-3</v>
      </c>
      <c r="N18" s="300">
        <v>0</v>
      </c>
      <c r="O18" s="300">
        <f t="shared" ref="O18:O19" si="16">SUM(L18:N18)</f>
        <v>0.44199629217751074</v>
      </c>
      <c r="P18" s="300"/>
      <c r="Q18" s="300">
        <v>0.35258702753260429</v>
      </c>
      <c r="R18" s="300">
        <v>5.4680354642832208E-3</v>
      </c>
      <c r="S18" s="300">
        <v>0</v>
      </c>
      <c r="T18" s="300">
        <f t="shared" ref="T18:T19" si="17">SUM(Q18:S18)</f>
        <v>0.3580550629968875</v>
      </c>
      <c r="U18" s="300"/>
      <c r="V18" s="300">
        <v>0.25914935064952682</v>
      </c>
      <c r="W18" s="300">
        <v>4.3363636363559707E-3</v>
      </c>
      <c r="X18" s="300">
        <v>0</v>
      </c>
      <c r="Y18" s="300">
        <f t="shared" ref="Y18:Y19" si="18">SUM(V18:X18)</f>
        <v>0.2634857142858828</v>
      </c>
    </row>
    <row r="19" spans="1:25" x14ac:dyDescent="0.2">
      <c r="A19" s="264" t="s">
        <v>363</v>
      </c>
      <c r="B19" s="301">
        <f>SUM(B17:B18)</f>
        <v>0.20048870392392662</v>
      </c>
      <c r="C19" s="301">
        <f t="shared" ref="C19" si="19">SUM(C17:C18)</f>
        <v>5.3888228299377181E-3</v>
      </c>
      <c r="D19" s="301">
        <f t="shared" ref="D19" si="20">SUM(D17:D18)</f>
        <v>1.2247324613565288E-4</v>
      </c>
      <c r="E19" s="301">
        <f t="shared" si="14"/>
        <v>0.20599999999999999</v>
      </c>
      <c r="F19" s="301"/>
      <c r="G19" s="301">
        <f>SUM(G17:G18)</f>
        <v>0.54699966476711848</v>
      </c>
      <c r="H19" s="301">
        <f t="shared" ref="H19" si="21">SUM(H17:H18)</f>
        <v>4.08032182365686E-2</v>
      </c>
      <c r="I19" s="301">
        <f t="shared" ref="I19" si="22">SUM(I17:I18)</f>
        <v>1.971169963131071E-4</v>
      </c>
      <c r="J19" s="301">
        <f t="shared" si="15"/>
        <v>0.58800000000000019</v>
      </c>
      <c r="K19" s="301"/>
      <c r="L19" s="301">
        <f>SUM(L17:L18)</f>
        <v>0.51413867259937307</v>
      </c>
      <c r="M19" s="301">
        <f t="shared" ref="M19" si="23">SUM(M17:M18)</f>
        <v>2.1861327400626906E-2</v>
      </c>
      <c r="N19" s="301">
        <f t="shared" ref="N19" si="24">SUM(N17:N18)</f>
        <v>0</v>
      </c>
      <c r="O19" s="301">
        <f t="shared" si="16"/>
        <v>0.53600000000000003</v>
      </c>
      <c r="P19" s="301"/>
      <c r="Q19" s="301">
        <f>SUM(Q17:Q18)</f>
        <v>0.41597573495138279</v>
      </c>
      <c r="R19" s="301">
        <f t="shared" ref="R19" si="25">SUM(R17:R18)</f>
        <v>1.802426504861749E-2</v>
      </c>
      <c r="S19" s="301">
        <f t="shared" ref="S19" si="26">SUM(S17:S18)</f>
        <v>0</v>
      </c>
      <c r="T19" s="301">
        <f t="shared" si="17"/>
        <v>0.43400000000000027</v>
      </c>
      <c r="U19" s="301"/>
      <c r="V19" s="301">
        <f>SUM(V17:V18)</f>
        <v>0.30416493506485148</v>
      </c>
      <c r="W19" s="301">
        <f t="shared" ref="W19" si="27">SUM(W17:W18)</f>
        <v>1.3835064935148038E-2</v>
      </c>
      <c r="X19" s="301">
        <f t="shared" ref="X19" si="28">SUM(X17:X18)</f>
        <v>0</v>
      </c>
      <c r="Y19" s="301">
        <f t="shared" si="18"/>
        <v>0.31799999999999951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5.4411669459151293</v>
      </c>
      <c r="C26" s="300">
        <v>2.0722072526956596</v>
      </c>
      <c r="D26" s="300">
        <v>0.17350358808512484</v>
      </c>
      <c r="E26" s="300">
        <f>SUM(B26:D26)</f>
        <v>7.6868777866959137</v>
      </c>
      <c r="F26" s="300"/>
      <c r="G26" s="300">
        <v>5.5760511570627029</v>
      </c>
      <c r="H26" s="300">
        <v>1.9778855055135247</v>
      </c>
      <c r="I26" s="300">
        <v>0.38543605360203187</v>
      </c>
      <c r="J26" s="300">
        <f>SUM(G26:I26)</f>
        <v>7.9393727161782595</v>
      </c>
      <c r="K26" s="300"/>
      <c r="L26" s="300">
        <v>5.6440047563327651</v>
      </c>
      <c r="M26" s="300">
        <v>2.1241821945013699</v>
      </c>
      <c r="N26" s="300">
        <v>0.22363829786827638</v>
      </c>
      <c r="O26" s="300">
        <f>SUM(L26:N26)</f>
        <v>7.9918252487024111</v>
      </c>
      <c r="P26" s="300"/>
      <c r="Q26" s="300">
        <v>5.7383343192212806</v>
      </c>
      <c r="R26" s="300">
        <v>2.0778045985797493</v>
      </c>
      <c r="S26" s="300">
        <v>0.22517514416382359</v>
      </c>
      <c r="T26" s="300">
        <f>SUM(Q26:S26)</f>
        <v>8.0413140619648544</v>
      </c>
      <c r="U26" s="300"/>
      <c r="V26" s="300">
        <v>5.6378730716497225</v>
      </c>
      <c r="W26" s="300">
        <v>1.8972390928688434</v>
      </c>
      <c r="X26" s="300">
        <v>0.21576142937480675</v>
      </c>
      <c r="Y26" s="300">
        <f>SUM(V26:X26)</f>
        <v>7.7508735938933722</v>
      </c>
    </row>
    <row r="27" spans="1:25" x14ac:dyDescent="0.2">
      <c r="A27" s="260" t="s">
        <v>364</v>
      </c>
      <c r="B27" s="300">
        <v>13.16109303510625</v>
      </c>
      <c r="C27" s="300">
        <v>0.52051076423952769</v>
      </c>
      <c r="D27" s="300">
        <v>0.23251841395831618</v>
      </c>
      <c r="E27" s="300">
        <f t="shared" ref="E27:E28" si="29">SUM(B27:D27)</f>
        <v>13.914122213304093</v>
      </c>
      <c r="F27" s="300"/>
      <c r="G27" s="300">
        <v>12.555074299657514</v>
      </c>
      <c r="H27" s="300">
        <v>0.71826065773311498</v>
      </c>
      <c r="I27" s="300">
        <v>7.1292326431126735E-2</v>
      </c>
      <c r="J27" s="300">
        <f t="shared" ref="J27:J28" si="30">SUM(G27:I27)</f>
        <v>13.344627283821756</v>
      </c>
      <c r="K27" s="300"/>
      <c r="L27" s="300">
        <v>12.12150105296341</v>
      </c>
      <c r="M27" s="300">
        <v>0.82700373972612129</v>
      </c>
      <c r="N27" s="300">
        <v>8.1669958608046211E-2</v>
      </c>
      <c r="O27" s="300">
        <f t="shared" ref="O27:O28" si="31">SUM(L27:N27)</f>
        <v>13.030174751297578</v>
      </c>
      <c r="P27" s="300"/>
      <c r="Q27" s="300">
        <v>11.751160579495371</v>
      </c>
      <c r="R27" s="300">
        <v>0.81047759867054725</v>
      </c>
      <c r="S27" s="300">
        <v>8.104775986924688E-2</v>
      </c>
      <c r="T27" s="300">
        <f t="shared" ref="T27:T28" si="32">SUM(Q27:S27)</f>
        <v>12.642685938035164</v>
      </c>
      <c r="U27" s="300"/>
      <c r="V27" s="300">
        <v>10.573463843846421</v>
      </c>
      <c r="W27" s="300">
        <v>0.74535766510340618</v>
      </c>
      <c r="X27" s="300">
        <v>7.7304897156787303E-2</v>
      </c>
      <c r="Y27" s="300">
        <f t="shared" ref="Y27:Y28" si="33">SUM(V27:X27)</f>
        <v>11.396126406106614</v>
      </c>
    </row>
    <row r="28" spans="1:25" x14ac:dyDescent="0.2">
      <c r="A28" s="264" t="s">
        <v>363</v>
      </c>
      <c r="B28" s="301">
        <f>SUM(B26:B27)</f>
        <v>18.60225998102138</v>
      </c>
      <c r="C28" s="301">
        <f t="shared" ref="C28" si="34">SUM(C26:C27)</f>
        <v>2.5927180169351871</v>
      </c>
      <c r="D28" s="301">
        <f t="shared" ref="D28" si="35">SUM(D26:D27)</f>
        <v>0.40602200204344102</v>
      </c>
      <c r="E28" s="301">
        <f t="shared" si="29"/>
        <v>21.601000000000006</v>
      </c>
      <c r="F28" s="301"/>
      <c r="G28" s="301">
        <f>SUM(G26:G27)</f>
        <v>18.131125456720216</v>
      </c>
      <c r="H28" s="301">
        <f t="shared" ref="H28" si="36">SUM(H26:H27)</f>
        <v>2.6961461632466399</v>
      </c>
      <c r="I28" s="301">
        <f t="shared" ref="I28" si="37">SUM(I26:I27)</f>
        <v>0.45672838003315863</v>
      </c>
      <c r="J28" s="301">
        <f t="shared" si="30"/>
        <v>21.284000000000017</v>
      </c>
      <c r="K28" s="301"/>
      <c r="L28" s="301">
        <f>SUM(L26:L27)</f>
        <v>17.765505809296176</v>
      </c>
      <c r="M28" s="301">
        <f t="shared" ref="M28" si="38">SUM(M26:M27)</f>
        <v>2.9511859342274911</v>
      </c>
      <c r="N28" s="301">
        <f t="shared" ref="N28" si="39">SUM(N26:N27)</f>
        <v>0.30530825647632259</v>
      </c>
      <c r="O28" s="301">
        <f t="shared" si="31"/>
        <v>21.021999999999991</v>
      </c>
      <c r="P28" s="301"/>
      <c r="Q28" s="301">
        <f>SUM(Q26:Q27)</f>
        <v>17.48949489871665</v>
      </c>
      <c r="R28" s="301">
        <f t="shared" ref="R28" si="40">SUM(R26:R27)</f>
        <v>2.8882821972502963</v>
      </c>
      <c r="S28" s="301">
        <f t="shared" ref="S28" si="41">SUM(S26:S27)</f>
        <v>0.30622290403307045</v>
      </c>
      <c r="T28" s="301">
        <f t="shared" si="32"/>
        <v>20.684000000000019</v>
      </c>
      <c r="U28" s="301"/>
      <c r="V28" s="301">
        <f>SUM(V26:V27)</f>
        <v>16.211336915496144</v>
      </c>
      <c r="W28" s="301">
        <f t="shared" ref="W28" si="42">SUM(W26:W27)</f>
        <v>2.6425967579722496</v>
      </c>
      <c r="X28" s="301">
        <f t="shared" ref="X28" si="43">SUM(X26:X27)</f>
        <v>0.29306632653159403</v>
      </c>
      <c r="Y28" s="301">
        <f t="shared" si="33"/>
        <v>19.146999999999988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2.6689602219401554</v>
      </c>
      <c r="C35" s="300">
        <v>0.74458049391984593</v>
      </c>
      <c r="D35" s="300">
        <v>6.0288136918568401E-2</v>
      </c>
      <c r="E35" s="300">
        <f>SUM(B35:D35)</f>
        <v>3.4738288527785697</v>
      </c>
      <c r="F35" s="300"/>
      <c r="G35" s="300">
        <v>2.2252518649648967</v>
      </c>
      <c r="H35" s="300">
        <v>0.50337679710326988</v>
      </c>
      <c r="I35" s="300">
        <v>0.31954977563494197</v>
      </c>
      <c r="J35" s="300">
        <f>SUM(G35:I35)</f>
        <v>3.0481784377031085</v>
      </c>
      <c r="K35" s="300"/>
      <c r="L35" s="300">
        <v>2.5566756664529895</v>
      </c>
      <c r="M35" s="300">
        <v>0.51651729697146409</v>
      </c>
      <c r="N35" s="300">
        <v>0.17882712337179085</v>
      </c>
      <c r="O35" s="300">
        <f>SUM(L35:N35)</f>
        <v>3.2520200867962448</v>
      </c>
      <c r="P35" s="300"/>
      <c r="Q35" s="300">
        <v>2.7352180313441128</v>
      </c>
      <c r="R35" s="300">
        <v>0.5564959475469996</v>
      </c>
      <c r="S35" s="300">
        <v>0.2001171349200315</v>
      </c>
      <c r="T35" s="300">
        <f>SUM(Q35:S35)</f>
        <v>3.491831113811144</v>
      </c>
      <c r="U35" s="300"/>
      <c r="V35" s="300">
        <v>2.5763610497487401</v>
      </c>
      <c r="W35" s="300">
        <v>0.53983334806141026</v>
      </c>
      <c r="X35" s="300">
        <v>0.20894023740025219</v>
      </c>
      <c r="Y35" s="300">
        <f>SUM(V35:X35)</f>
        <v>3.3251346352104023</v>
      </c>
    </row>
    <row r="36" spans="1:25" x14ac:dyDescent="0.2">
      <c r="A36" s="260" t="s">
        <v>364</v>
      </c>
      <c r="B36" s="300">
        <v>12.605501328523438</v>
      </c>
      <c r="C36" s="300">
        <v>0.38593208815427194</v>
      </c>
      <c r="D36" s="300">
        <v>0.42773773054375053</v>
      </c>
      <c r="E36" s="300">
        <f t="shared" ref="E36:E37" si="44">SUM(B36:D36)</f>
        <v>13.41917114722146</v>
      </c>
      <c r="F36" s="300"/>
      <c r="G36" s="300">
        <v>10.873711921565246</v>
      </c>
      <c r="H36" s="300">
        <v>0.24954088661552035</v>
      </c>
      <c r="I36" s="300">
        <v>0.85556875411612709</v>
      </c>
      <c r="J36" s="300">
        <f t="shared" ref="J36:J37" si="45">SUM(G36:I36)</f>
        <v>11.978821562296893</v>
      </c>
      <c r="K36" s="300"/>
      <c r="L36" s="300">
        <v>9.862676906380301</v>
      </c>
      <c r="M36" s="300">
        <v>0.37506971481988993</v>
      </c>
      <c r="N36" s="300">
        <v>0.21323329200356836</v>
      </c>
      <c r="O36" s="300">
        <f t="shared" ref="O36:O37" si="46">SUM(L36:N36)</f>
        <v>10.45097991320376</v>
      </c>
      <c r="P36" s="300"/>
      <c r="Q36" s="300">
        <v>10.722446401439415</v>
      </c>
      <c r="R36" s="300">
        <v>0.41854285877937009</v>
      </c>
      <c r="S36" s="300">
        <v>0.23417962597004946</v>
      </c>
      <c r="T36" s="300">
        <f t="shared" ref="T36:T37" si="47">SUM(Q36:S36)</f>
        <v>11.375168886188835</v>
      </c>
      <c r="U36" s="300"/>
      <c r="V36" s="300">
        <v>10.484109422401852</v>
      </c>
      <c r="W36" s="300">
        <v>0.4302463255865655</v>
      </c>
      <c r="X36" s="300">
        <v>0.23750961680115734</v>
      </c>
      <c r="Y36" s="300">
        <f t="shared" ref="Y36:Y37" si="48">SUM(V36:X36)</f>
        <v>11.151865364789575</v>
      </c>
    </row>
    <row r="37" spans="1:25" x14ac:dyDescent="0.2">
      <c r="A37" s="264" t="s">
        <v>363</v>
      </c>
      <c r="B37" s="301">
        <f>SUM(B35:B36)</f>
        <v>15.274461550463593</v>
      </c>
      <c r="C37" s="301">
        <f t="shared" ref="C37" si="49">SUM(C35:C36)</f>
        <v>1.1305125820741178</v>
      </c>
      <c r="D37" s="301">
        <f t="shared" ref="D37" si="50">SUM(D35:D36)</f>
        <v>0.48802586746231891</v>
      </c>
      <c r="E37" s="301">
        <f t="shared" si="44"/>
        <v>16.893000000000029</v>
      </c>
      <c r="F37" s="301"/>
      <c r="G37" s="301">
        <f>SUM(G35:G36)</f>
        <v>13.098963786530142</v>
      </c>
      <c r="H37" s="301">
        <f t="shared" ref="H37" si="51">SUM(H35:H36)</f>
        <v>0.7529176837187902</v>
      </c>
      <c r="I37" s="301">
        <f t="shared" ref="I37" si="52">SUM(I35:I36)</f>
        <v>1.1751185297510691</v>
      </c>
      <c r="J37" s="301">
        <f t="shared" si="45"/>
        <v>15.027000000000001</v>
      </c>
      <c r="K37" s="301"/>
      <c r="L37" s="301">
        <f>SUM(L35:L36)</f>
        <v>12.41935257283329</v>
      </c>
      <c r="M37" s="301">
        <f t="shared" ref="M37" si="53">SUM(M35:M36)</f>
        <v>0.89158701179135402</v>
      </c>
      <c r="N37" s="301">
        <f t="shared" ref="N37" si="54">SUM(N35:N36)</f>
        <v>0.39206041537535918</v>
      </c>
      <c r="O37" s="301">
        <f t="shared" si="46"/>
        <v>13.703000000000005</v>
      </c>
      <c r="P37" s="301"/>
      <c r="Q37" s="301">
        <f>SUM(Q35:Q36)</f>
        <v>13.457664432783528</v>
      </c>
      <c r="R37" s="301">
        <f t="shared" ref="R37" si="55">SUM(R35:R36)</f>
        <v>0.97503880632636974</v>
      </c>
      <c r="S37" s="301">
        <f t="shared" ref="S37" si="56">SUM(S35:S36)</f>
        <v>0.43429676089008096</v>
      </c>
      <c r="T37" s="301">
        <f t="shared" si="47"/>
        <v>14.86699999999998</v>
      </c>
      <c r="U37" s="301"/>
      <c r="V37" s="301">
        <f>SUM(V35:V36)</f>
        <v>13.060470472150593</v>
      </c>
      <c r="W37" s="301">
        <f t="shared" ref="W37" si="57">SUM(W35:W36)</f>
        <v>0.97007967364797576</v>
      </c>
      <c r="X37" s="301">
        <f t="shared" ref="X37" si="58">SUM(X35:X36)</f>
        <v>0.44644985420140954</v>
      </c>
      <c r="Y37" s="301">
        <f t="shared" si="48"/>
        <v>14.476999999999977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10.02782760856106</v>
      </c>
      <c r="C44" s="300">
        <v>4.0271087518404194</v>
      </c>
      <c r="D44" s="300">
        <v>1.0331040936772249</v>
      </c>
      <c r="E44" s="300">
        <f>SUM(B44:D44)</f>
        <v>15.088040454078705</v>
      </c>
      <c r="F44" s="300"/>
      <c r="G44" s="300">
        <v>10.587738672303594</v>
      </c>
      <c r="H44" s="300">
        <v>2.6018028368140995</v>
      </c>
      <c r="I44" s="300">
        <v>2.2625510032249032</v>
      </c>
      <c r="J44" s="300">
        <f>SUM(G44:I44)</f>
        <v>15.452092512342597</v>
      </c>
      <c r="K44" s="300"/>
      <c r="L44" s="300">
        <v>11.150210757294408</v>
      </c>
      <c r="M44" s="300">
        <v>2.6803307367922962</v>
      </c>
      <c r="N44" s="300">
        <v>1.5242236626194074</v>
      </c>
      <c r="O44" s="300">
        <f>SUM(L44:N44)</f>
        <v>15.354765156706112</v>
      </c>
      <c r="P44" s="300"/>
      <c r="Q44" s="300">
        <v>10.571463541046136</v>
      </c>
      <c r="R44" s="300">
        <v>2.5260401454971735</v>
      </c>
      <c r="S44" s="300">
        <v>1.352429741094586</v>
      </c>
      <c r="T44" s="300">
        <f>SUM(Q44:S44)</f>
        <v>14.449933427637895</v>
      </c>
      <c r="U44" s="300"/>
      <c r="V44" s="300">
        <v>9.90691459312165</v>
      </c>
      <c r="W44" s="300">
        <v>2.3694006292483754</v>
      </c>
      <c r="X44" s="300">
        <v>1.1825465751248723</v>
      </c>
      <c r="Y44" s="300">
        <f>SUM(V44:X44)</f>
        <v>13.458861797494897</v>
      </c>
    </row>
    <row r="45" spans="1:25" x14ac:dyDescent="0.2">
      <c r="A45" s="260" t="s">
        <v>364</v>
      </c>
      <c r="B45" s="300">
        <v>50.602128454183003</v>
      </c>
      <c r="C45" s="300">
        <v>1.6607133175453197</v>
      </c>
      <c r="D45" s="300">
        <v>4.7591177741929593</v>
      </c>
      <c r="E45" s="300">
        <f t="shared" ref="E45:E46" si="59">SUM(B45:D45)</f>
        <v>57.021959545921284</v>
      </c>
      <c r="F45" s="300"/>
      <c r="G45" s="300">
        <v>52.819795333006937</v>
      </c>
      <c r="H45" s="300">
        <v>1.4904405747761802</v>
      </c>
      <c r="I45" s="300">
        <v>4.0006715798742221</v>
      </c>
      <c r="J45" s="300">
        <f t="shared" ref="J45:J46" si="60">SUM(G45:I45)</f>
        <v>58.310907487657339</v>
      </c>
      <c r="K45" s="300"/>
      <c r="L45" s="300">
        <v>48.630643819446384</v>
      </c>
      <c r="M45" s="300">
        <v>2.377346941175011</v>
      </c>
      <c r="N45" s="300">
        <v>3.4392440826725204</v>
      </c>
      <c r="O45" s="300">
        <f t="shared" ref="O45:O46" si="61">SUM(L45:N45)</f>
        <v>54.44723484329392</v>
      </c>
      <c r="P45" s="300"/>
      <c r="Q45" s="300">
        <v>45.384231927619467</v>
      </c>
      <c r="R45" s="300">
        <v>2.263887525520242</v>
      </c>
      <c r="S45" s="300">
        <v>3.2459471192224152</v>
      </c>
      <c r="T45" s="300">
        <f t="shared" ref="T45:T46" si="62">SUM(Q45:S45)</f>
        <v>50.894066572362121</v>
      </c>
      <c r="U45" s="300"/>
      <c r="V45" s="300">
        <v>41.242675841880377</v>
      </c>
      <c r="W45" s="300">
        <v>2.1109518877221864</v>
      </c>
      <c r="X45" s="300">
        <v>3.1545104729024929</v>
      </c>
      <c r="Y45" s="300">
        <f t="shared" ref="Y45:Y46" si="63">SUM(V45:X45)</f>
        <v>46.508138202505059</v>
      </c>
    </row>
    <row r="46" spans="1:25" x14ac:dyDescent="0.2">
      <c r="A46" s="264" t="s">
        <v>363</v>
      </c>
      <c r="B46" s="301">
        <f>SUM(B44:B45)</f>
        <v>60.629956062744064</v>
      </c>
      <c r="C46" s="301">
        <f t="shared" ref="C46" si="64">SUM(C44:C45)</f>
        <v>5.6878220693857386</v>
      </c>
      <c r="D46" s="301">
        <f t="shared" ref="D46" si="65">SUM(D44:D45)</f>
        <v>5.7922218678701842</v>
      </c>
      <c r="E46" s="301">
        <f t="shared" si="59"/>
        <v>72.109999999999985</v>
      </c>
      <c r="F46" s="301"/>
      <c r="G46" s="301">
        <f>SUM(G44:G45)</f>
        <v>63.407534005310531</v>
      </c>
      <c r="H46" s="301">
        <f t="shared" ref="H46" si="66">SUM(H44:H45)</f>
        <v>4.0922434115902799</v>
      </c>
      <c r="I46" s="301">
        <f t="shared" ref="I46" si="67">SUM(I44:I45)</f>
        <v>6.2632225830991253</v>
      </c>
      <c r="J46" s="301">
        <f t="shared" si="60"/>
        <v>73.762999999999934</v>
      </c>
      <c r="K46" s="301"/>
      <c r="L46" s="301">
        <f>SUM(L44:L45)</f>
        <v>59.780854576740794</v>
      </c>
      <c r="M46" s="301">
        <f t="shared" ref="M46" si="68">SUM(M44:M45)</f>
        <v>5.0576776779673072</v>
      </c>
      <c r="N46" s="301">
        <f t="shared" ref="N46" si="69">SUM(N44:N45)</f>
        <v>4.9634677452919274</v>
      </c>
      <c r="O46" s="301">
        <f t="shared" si="61"/>
        <v>69.802000000000021</v>
      </c>
      <c r="P46" s="301"/>
      <c r="Q46" s="301">
        <f>SUM(Q44:Q45)</f>
        <v>55.955695468665603</v>
      </c>
      <c r="R46" s="301">
        <f t="shared" ref="R46" si="70">SUM(R44:R45)</f>
        <v>4.7899276710174155</v>
      </c>
      <c r="S46" s="301">
        <f t="shared" ref="S46" si="71">SUM(S44:S45)</f>
        <v>4.5983768603170017</v>
      </c>
      <c r="T46" s="301">
        <f t="shared" si="62"/>
        <v>65.344000000000023</v>
      </c>
      <c r="U46" s="301"/>
      <c r="V46" s="301">
        <f>SUM(V44:V45)</f>
        <v>51.149590435002025</v>
      </c>
      <c r="W46" s="301">
        <f t="shared" ref="W46" si="72">SUM(W44:W45)</f>
        <v>4.4803525169705622</v>
      </c>
      <c r="X46" s="301">
        <f t="shared" ref="X46" si="73">SUM(X44:X45)</f>
        <v>4.3370570480273649</v>
      </c>
      <c r="Y46" s="301">
        <f t="shared" si="63"/>
        <v>59.966999999999956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1.5015577008845957</v>
      </c>
      <c r="C53" s="300">
        <v>0.41146650825408548</v>
      </c>
      <c r="D53" s="300">
        <v>5.3646220110691912E-4</v>
      </c>
      <c r="E53" s="300">
        <f>SUM(B53:D53)</f>
        <v>1.9135606713397879</v>
      </c>
      <c r="F53" s="300"/>
      <c r="G53" s="300">
        <v>3.3218087060082513</v>
      </c>
      <c r="H53" s="300">
        <v>0.69737350475604054</v>
      </c>
      <c r="I53" s="300">
        <v>6.8774507371849498E-4</v>
      </c>
      <c r="J53" s="300">
        <f>SUM(G53:I53)</f>
        <v>4.0198699558380104</v>
      </c>
      <c r="K53" s="300"/>
      <c r="L53" s="300">
        <v>2.1870834250142859</v>
      </c>
      <c r="M53" s="300">
        <v>0.7016536791734066</v>
      </c>
      <c r="N53" s="300">
        <v>0</v>
      </c>
      <c r="O53" s="300">
        <f>SUM(L53:N53)</f>
        <v>2.8887371041876926</v>
      </c>
      <c r="P53" s="300"/>
      <c r="Q53" s="300">
        <v>2.0250799230701197</v>
      </c>
      <c r="R53" s="300">
        <v>0.64343513633387317</v>
      </c>
      <c r="S53" s="300">
        <v>0</v>
      </c>
      <c r="T53" s="300">
        <f>SUM(Q53:S53)</f>
        <v>2.668515059403993</v>
      </c>
      <c r="U53" s="300"/>
      <c r="V53" s="300">
        <v>1.9574737047251203</v>
      </c>
      <c r="W53" s="300">
        <v>0.60988215816565572</v>
      </c>
      <c r="X53" s="300">
        <v>0</v>
      </c>
      <c r="Y53" s="300">
        <f>SUM(V53:X53)</f>
        <v>2.5673558628907758</v>
      </c>
    </row>
    <row r="54" spans="1:25" x14ac:dyDescent="0.2">
      <c r="A54" s="260" t="s">
        <v>364</v>
      </c>
      <c r="B54" s="300">
        <v>4.6248406356549454</v>
      </c>
      <c r="C54" s="300">
        <v>0.1255321550586409</v>
      </c>
      <c r="D54" s="300">
        <v>0.56006653794661432</v>
      </c>
      <c r="E54" s="300">
        <f t="shared" ref="E54:E55" si="74">SUM(B54:D54)</f>
        <v>5.310439328660201</v>
      </c>
      <c r="F54" s="300"/>
      <c r="G54" s="300">
        <v>9.0878634039644854</v>
      </c>
      <c r="H54" s="300">
        <v>0.19531960093513923</v>
      </c>
      <c r="I54" s="300">
        <v>0.55294703926238797</v>
      </c>
      <c r="J54" s="300">
        <f t="shared" ref="J54:J55" si="75">SUM(G54:I54)</f>
        <v>9.8361300441620134</v>
      </c>
      <c r="K54" s="300"/>
      <c r="L54" s="300">
        <v>8.2976460371298337</v>
      </c>
      <c r="M54" s="300">
        <v>0.16161685868248762</v>
      </c>
      <c r="N54" s="300">
        <v>0</v>
      </c>
      <c r="O54" s="300">
        <f t="shared" ref="O54:O55" si="76">SUM(L54:N54)</f>
        <v>8.459262895812321</v>
      </c>
      <c r="P54" s="300"/>
      <c r="Q54" s="300">
        <v>7.56261938759339</v>
      </c>
      <c r="R54" s="300">
        <v>0.15086555300262189</v>
      </c>
      <c r="S54" s="300">
        <v>0</v>
      </c>
      <c r="T54" s="300">
        <f t="shared" ref="T54:T55" si="77">SUM(Q54:S54)</f>
        <v>7.713484940596012</v>
      </c>
      <c r="U54" s="300"/>
      <c r="V54" s="300">
        <v>7.0807382157988004</v>
      </c>
      <c r="W54" s="300">
        <v>0.14690592131043059</v>
      </c>
      <c r="X54" s="300">
        <v>0</v>
      </c>
      <c r="Y54" s="300">
        <f t="shared" ref="Y54:Y55" si="78">SUM(V54:X54)</f>
        <v>7.2276441371092313</v>
      </c>
    </row>
    <row r="55" spans="1:25" x14ac:dyDescent="0.2">
      <c r="A55" s="264" t="s">
        <v>363</v>
      </c>
      <c r="B55" s="301">
        <f>SUM(B53:B54)</f>
        <v>6.1263983365395411</v>
      </c>
      <c r="C55" s="301">
        <f t="shared" ref="C55" si="79">SUM(C53:C54)</f>
        <v>0.53699866331272639</v>
      </c>
      <c r="D55" s="301">
        <f t="shared" ref="D55" si="80">SUM(D53:D54)</f>
        <v>0.56060300014772124</v>
      </c>
      <c r="E55" s="301">
        <f t="shared" si="74"/>
        <v>7.2239999999999887</v>
      </c>
      <c r="F55" s="301"/>
      <c r="G55" s="301">
        <f>SUM(G53:G54)</f>
        <v>12.409672109972737</v>
      </c>
      <c r="H55" s="301">
        <f t="shared" ref="H55" si="81">SUM(H53:H54)</f>
        <v>0.89269310569117977</v>
      </c>
      <c r="I55" s="301">
        <f t="shared" ref="I55" si="82">SUM(I53:I54)</f>
        <v>0.55363478433610647</v>
      </c>
      <c r="J55" s="301">
        <f t="shared" si="75"/>
        <v>13.856000000000023</v>
      </c>
      <c r="K55" s="301"/>
      <c r="L55" s="301">
        <f>SUM(L53:L54)</f>
        <v>10.48472946214412</v>
      </c>
      <c r="M55" s="301">
        <f t="shared" ref="M55" si="83">SUM(M53:M54)</f>
        <v>0.86327053785589425</v>
      </c>
      <c r="N55" s="301">
        <f t="shared" ref="N55" si="84">SUM(N53:N54)</f>
        <v>0</v>
      </c>
      <c r="O55" s="301">
        <f t="shared" si="76"/>
        <v>11.348000000000015</v>
      </c>
      <c r="P55" s="301"/>
      <c r="Q55" s="301">
        <f>SUM(Q53:Q54)</f>
        <v>9.5876993106635098</v>
      </c>
      <c r="R55" s="301">
        <f t="shared" ref="R55" si="85">SUM(R53:R54)</f>
        <v>0.794300689336495</v>
      </c>
      <c r="S55" s="301">
        <f t="shared" ref="S55" si="86">SUM(S53:S54)</f>
        <v>0</v>
      </c>
      <c r="T55" s="301">
        <f t="shared" si="77"/>
        <v>10.382000000000005</v>
      </c>
      <c r="U55" s="301"/>
      <c r="V55" s="301">
        <f>SUM(V53:V54)</f>
        <v>9.0382119205239206</v>
      </c>
      <c r="W55" s="301">
        <f t="shared" ref="W55" si="87">SUM(W53:W54)</f>
        <v>0.75678807947608628</v>
      </c>
      <c r="X55" s="301">
        <f t="shared" ref="X55" si="88">SUM(X53:X54)</f>
        <v>0</v>
      </c>
      <c r="Y55" s="301">
        <f t="shared" si="78"/>
        <v>9.795000000000007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1.264621855542452</v>
      </c>
      <c r="C62" s="300">
        <v>0.64537070598046276</v>
      </c>
      <c r="D62" s="300">
        <v>0</v>
      </c>
      <c r="E62" s="300">
        <f>SUM(B62:D62)</f>
        <v>1.9099925615229147</v>
      </c>
      <c r="F62" s="300"/>
      <c r="G62" s="300">
        <v>1.1207418496206163</v>
      </c>
      <c r="H62" s="300">
        <v>0.50018862275677511</v>
      </c>
      <c r="I62" s="300">
        <v>0</v>
      </c>
      <c r="J62" s="300">
        <f>SUM(G62:I62)</f>
        <v>1.6209304723773914</v>
      </c>
      <c r="K62" s="300"/>
      <c r="L62" s="300">
        <v>1.1320858114082297</v>
      </c>
      <c r="M62" s="300">
        <v>0.38980018132501615</v>
      </c>
      <c r="N62" s="300">
        <v>2.4670897551678672E-2</v>
      </c>
      <c r="O62" s="300">
        <f>SUM(L62:N62)</f>
        <v>1.5465568902849247</v>
      </c>
      <c r="P62" s="300"/>
      <c r="Q62" s="300">
        <v>1.2053614409604883</v>
      </c>
      <c r="R62" s="300">
        <v>0.40468365577311821</v>
      </c>
      <c r="S62" s="300">
        <v>2.482721814511114E-2</v>
      </c>
      <c r="T62" s="300">
        <f>SUM(Q62:S62)</f>
        <v>1.6348723148787176</v>
      </c>
      <c r="U62" s="300"/>
      <c r="V62" s="300">
        <v>1.3371439776881313</v>
      </c>
      <c r="W62" s="300">
        <v>0.42562611120610083</v>
      </c>
      <c r="X62" s="300">
        <v>2.5110685026895063E-2</v>
      </c>
      <c r="Y62" s="300">
        <f>SUM(V62:X62)</f>
        <v>1.7878807739211271</v>
      </c>
    </row>
    <row r="63" spans="1:25" x14ac:dyDescent="0.2">
      <c r="A63" s="260" t="s">
        <v>364</v>
      </c>
      <c r="B63" s="300">
        <v>5.2391476873258291</v>
      </c>
      <c r="C63" s="300">
        <v>0.62832044000239562</v>
      </c>
      <c r="D63" s="300">
        <v>0.26953931114885404</v>
      </c>
      <c r="E63" s="300">
        <f t="shared" ref="E63:E64" si="89">SUM(B63:D63)</f>
        <v>6.1370074384770792</v>
      </c>
      <c r="F63" s="300"/>
      <c r="G63" s="300">
        <v>5.3233702594893773</v>
      </c>
      <c r="H63" s="300">
        <v>0.26774983366803373</v>
      </c>
      <c r="I63" s="300">
        <v>0.17194943446520364</v>
      </c>
      <c r="J63" s="300">
        <f t="shared" ref="J63:J64" si="90">SUM(G63:I63)</f>
        <v>5.7630695276226147</v>
      </c>
      <c r="K63" s="300"/>
      <c r="L63" s="300">
        <v>4.926161468739215</v>
      </c>
      <c r="M63" s="300">
        <v>0.10947710788783997</v>
      </c>
      <c r="N63" s="300">
        <v>0.22080453308803272</v>
      </c>
      <c r="O63" s="300">
        <f t="shared" ref="O63:O64" si="91">SUM(L63:N63)</f>
        <v>5.2564431097150877</v>
      </c>
      <c r="P63" s="300"/>
      <c r="Q63" s="300">
        <v>5.0135463642488594</v>
      </c>
      <c r="R63" s="300">
        <v>0.11234316210846942</v>
      </c>
      <c r="S63" s="300">
        <v>0.21723815876396382</v>
      </c>
      <c r="T63" s="300">
        <f t="shared" ref="T63:T64" si="92">SUM(Q63:S63)</f>
        <v>5.343127685121293</v>
      </c>
      <c r="U63" s="300"/>
      <c r="V63" s="300">
        <v>5.0933885741754077</v>
      </c>
      <c r="W63" s="300">
        <v>0.1164508018134587</v>
      </c>
      <c r="X63" s="300">
        <v>0.20527985009000477</v>
      </c>
      <c r="Y63" s="300">
        <f t="shared" ref="Y63:Y64" si="93">SUM(V63:X63)</f>
        <v>5.415119226078871</v>
      </c>
    </row>
    <row r="64" spans="1:25" x14ac:dyDescent="0.2">
      <c r="A64" s="264" t="s">
        <v>363</v>
      </c>
      <c r="B64" s="301">
        <f>SUM(B62:B63)</f>
        <v>6.5037695428682811</v>
      </c>
      <c r="C64" s="301">
        <f t="shared" ref="C64" si="94">SUM(C62:C63)</f>
        <v>1.2736911459828584</v>
      </c>
      <c r="D64" s="301">
        <f t="shared" ref="D64" si="95">SUM(D62:D63)</f>
        <v>0.26953931114885404</v>
      </c>
      <c r="E64" s="301">
        <f t="shared" si="89"/>
        <v>8.0469999999999935</v>
      </c>
      <c r="F64" s="301"/>
      <c r="G64" s="301">
        <f>SUM(G62:G63)</f>
        <v>6.4441121091099935</v>
      </c>
      <c r="H64" s="301">
        <f t="shared" ref="H64" si="96">SUM(H62:H63)</f>
        <v>0.76793845642480885</v>
      </c>
      <c r="I64" s="301">
        <f t="shared" ref="I64" si="97">SUM(I62:I63)</f>
        <v>0.17194943446520364</v>
      </c>
      <c r="J64" s="301">
        <f t="shared" si="90"/>
        <v>7.3840000000000066</v>
      </c>
      <c r="K64" s="301"/>
      <c r="L64" s="301">
        <f>SUM(L62:L63)</f>
        <v>6.0582472801474445</v>
      </c>
      <c r="M64" s="301">
        <f t="shared" ref="M64" si="98">SUM(M62:M63)</f>
        <v>0.49927728921285613</v>
      </c>
      <c r="N64" s="301">
        <f t="shared" ref="N64" si="99">SUM(N62:N63)</f>
        <v>0.24547543063971139</v>
      </c>
      <c r="O64" s="301">
        <f t="shared" si="91"/>
        <v>6.8030000000000124</v>
      </c>
      <c r="P64" s="301"/>
      <c r="Q64" s="301">
        <f>SUM(Q62:Q63)</f>
        <v>6.2189078052093478</v>
      </c>
      <c r="R64" s="301">
        <f t="shared" ref="R64" si="100">SUM(R62:R63)</f>
        <v>0.51702681788158766</v>
      </c>
      <c r="S64" s="301">
        <f t="shared" ref="S64" si="101">SUM(S62:S63)</f>
        <v>0.24206537690907495</v>
      </c>
      <c r="T64" s="301">
        <f t="shared" si="92"/>
        <v>6.9780000000000104</v>
      </c>
      <c r="U64" s="301"/>
      <c r="V64" s="301">
        <f>SUM(V62:V63)</f>
        <v>6.4305325518635392</v>
      </c>
      <c r="W64" s="301">
        <f t="shared" ref="W64" si="102">SUM(W62:W63)</f>
        <v>0.54207691301955951</v>
      </c>
      <c r="X64" s="301">
        <f t="shared" ref="X64" si="103">SUM(X62:X63)</f>
        <v>0.23039053511689983</v>
      </c>
      <c r="Y64" s="301">
        <f t="shared" si="93"/>
        <v>7.2029999999999985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5.8489130016209563</v>
      </c>
      <c r="C71" s="300">
        <v>3.8420280119285293</v>
      </c>
      <c r="D71" s="300">
        <v>0.66498787950635274</v>
      </c>
      <c r="E71" s="300">
        <f>SUM(B71:D71)</f>
        <v>10.355928893055838</v>
      </c>
      <c r="F71" s="300"/>
      <c r="G71" s="300">
        <v>7.3099564153369512</v>
      </c>
      <c r="H71" s="300">
        <v>4.0115568091217426</v>
      </c>
      <c r="I71" s="300">
        <v>1.8587729331847072</v>
      </c>
      <c r="J71" s="300">
        <f>SUM(G71:I71)</f>
        <v>13.180286157643401</v>
      </c>
      <c r="K71" s="300"/>
      <c r="L71" s="300">
        <v>7.3137419662078624</v>
      </c>
      <c r="M71" s="300">
        <v>4.4806548871528946</v>
      </c>
      <c r="N71" s="300">
        <v>0.77704708650512777</v>
      </c>
      <c r="O71" s="300">
        <f>SUM(L71:N71)</f>
        <v>12.571443939865885</v>
      </c>
      <c r="P71" s="300"/>
      <c r="Q71" s="300">
        <v>7.284193335963983</v>
      </c>
      <c r="R71" s="300">
        <v>4.4922397480277825</v>
      </c>
      <c r="S71" s="300">
        <v>0.77755379503911359</v>
      </c>
      <c r="T71" s="300">
        <f>SUM(Q71:S71)</f>
        <v>12.553986879030878</v>
      </c>
      <c r="U71" s="300"/>
      <c r="V71" s="300">
        <v>7.4728145244474877</v>
      </c>
      <c r="W71" s="300">
        <v>4.6592211201638571</v>
      </c>
      <c r="X71" s="300">
        <v>0.8198229057304407</v>
      </c>
      <c r="Y71" s="300">
        <f>SUM(V71:X71)</f>
        <v>12.951858550341786</v>
      </c>
    </row>
    <row r="72" spans="1:25" x14ac:dyDescent="0.2">
      <c r="A72" s="260" t="s">
        <v>364</v>
      </c>
      <c r="B72" s="300">
        <v>41.520576552115806</v>
      </c>
      <c r="C72" s="300">
        <v>1.8388684443718064</v>
      </c>
      <c r="D72" s="300">
        <v>23.740626110456439</v>
      </c>
      <c r="E72" s="300">
        <f t="shared" ref="E72:E73" si="104">SUM(B72:D72)</f>
        <v>67.100071106944057</v>
      </c>
      <c r="F72" s="300"/>
      <c r="G72" s="300">
        <v>45.38266192732835</v>
      </c>
      <c r="H72" s="300">
        <v>1.9295181276753295</v>
      </c>
      <c r="I72" s="300">
        <v>29.183533787352815</v>
      </c>
      <c r="J72" s="300">
        <f t="shared" ref="J72:J73" si="105">SUM(G72:I72)</f>
        <v>76.495713842356494</v>
      </c>
      <c r="K72" s="300"/>
      <c r="L72" s="300">
        <v>43.511977025971888</v>
      </c>
      <c r="M72" s="300">
        <v>3.1005888635432908</v>
      </c>
      <c r="N72" s="300">
        <v>28.339990170618773</v>
      </c>
      <c r="O72" s="300">
        <f t="shared" ref="O72:O73" si="106">SUM(L72:N72)</f>
        <v>74.952556060133958</v>
      </c>
      <c r="P72" s="300"/>
      <c r="Q72" s="300">
        <v>42.604819582541275</v>
      </c>
      <c r="R72" s="300">
        <v>3.1309549758478017</v>
      </c>
      <c r="S72" s="300">
        <v>28.385238562580003</v>
      </c>
      <c r="T72" s="300">
        <f t="shared" ref="T72:T73" si="107">SUM(Q72:S72)</f>
        <v>74.121013120969081</v>
      </c>
      <c r="U72" s="300"/>
      <c r="V72" s="300">
        <v>41.754994849221589</v>
      </c>
      <c r="W72" s="300">
        <v>3.2837694904355126</v>
      </c>
      <c r="X72" s="300">
        <v>29.361377110001154</v>
      </c>
      <c r="Y72" s="300">
        <f t="shared" ref="Y72:Y73" si="108">SUM(V72:X72)</f>
        <v>74.40014144965825</v>
      </c>
    </row>
    <row r="73" spans="1:25" x14ac:dyDescent="0.2">
      <c r="A73" s="264" t="s">
        <v>363</v>
      </c>
      <c r="B73" s="301">
        <f>SUM(B71:B72)</f>
        <v>47.369489553736763</v>
      </c>
      <c r="C73" s="301">
        <f t="shared" ref="C73" si="109">SUM(C71:C72)</f>
        <v>5.6808964563003359</v>
      </c>
      <c r="D73" s="301">
        <f t="shared" ref="D73" si="110">SUM(D71:D72)</f>
        <v>24.405613989962792</v>
      </c>
      <c r="E73" s="301">
        <f t="shared" si="104"/>
        <v>77.455999999999889</v>
      </c>
      <c r="F73" s="301"/>
      <c r="G73" s="301">
        <f>SUM(G71:G72)</f>
        <v>52.692618342665298</v>
      </c>
      <c r="H73" s="301">
        <f t="shared" ref="H73" si="111">SUM(H71:H72)</f>
        <v>5.9410749367970723</v>
      </c>
      <c r="I73" s="301">
        <f t="shared" ref="I73" si="112">SUM(I71:I72)</f>
        <v>31.042306720537521</v>
      </c>
      <c r="J73" s="301">
        <f t="shared" si="105"/>
        <v>89.675999999999888</v>
      </c>
      <c r="K73" s="301"/>
      <c r="L73" s="301">
        <f>SUM(L71:L72)</f>
        <v>50.825718992179752</v>
      </c>
      <c r="M73" s="301">
        <f t="shared" ref="M73" si="113">SUM(M71:M72)</f>
        <v>7.5812437506961849</v>
      </c>
      <c r="N73" s="301">
        <f t="shared" ref="N73" si="114">SUM(N71:N72)</f>
        <v>29.117037257123901</v>
      </c>
      <c r="O73" s="301">
        <f t="shared" si="106"/>
        <v>87.52399999999983</v>
      </c>
      <c r="P73" s="301"/>
      <c r="Q73" s="301">
        <f>SUM(Q71:Q72)</f>
        <v>49.889012918505259</v>
      </c>
      <c r="R73" s="301">
        <f t="shared" ref="R73" si="115">SUM(R71:R72)</f>
        <v>7.6231947238755842</v>
      </c>
      <c r="S73" s="301">
        <f t="shared" ref="S73" si="116">SUM(S71:S72)</f>
        <v>29.162792357619118</v>
      </c>
      <c r="T73" s="301">
        <f t="shared" si="107"/>
        <v>86.674999999999955</v>
      </c>
      <c r="U73" s="301"/>
      <c r="V73" s="301">
        <f>SUM(V71:V72)</f>
        <v>49.227809373669075</v>
      </c>
      <c r="W73" s="301">
        <f t="shared" ref="W73" si="117">SUM(W71:W72)</f>
        <v>7.9429906105993702</v>
      </c>
      <c r="X73" s="301">
        <f t="shared" ref="X73" si="118">SUM(X71:X72)</f>
        <v>30.181200015731594</v>
      </c>
      <c r="Y73" s="301">
        <f t="shared" si="108"/>
        <v>87.352000000000032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40.734605182588325</v>
      </c>
      <c r="C80" s="300">
        <v>53.194187150438069</v>
      </c>
      <c r="D80" s="300">
        <v>4.6185212068600343</v>
      </c>
      <c r="E80" s="300">
        <f>SUM(B80:D80)</f>
        <v>98.547313539886431</v>
      </c>
      <c r="F80" s="300"/>
      <c r="G80" s="300">
        <v>52.636963550851156</v>
      </c>
      <c r="H80" s="300">
        <v>60.840840098600481</v>
      </c>
      <c r="I80" s="300">
        <v>5.5934436298155799</v>
      </c>
      <c r="J80" s="300">
        <f>SUM(G80:I80)</f>
        <v>119.07124727926721</v>
      </c>
      <c r="K80" s="300"/>
      <c r="L80" s="300">
        <v>48.827367406166978</v>
      </c>
      <c r="M80" s="300">
        <v>59.163661217639479</v>
      </c>
      <c r="N80" s="300">
        <v>6.7263911278779904</v>
      </c>
      <c r="O80" s="300">
        <f>SUM(L80:N80)</f>
        <v>114.71741975168445</v>
      </c>
      <c r="P80" s="300"/>
      <c r="Q80" s="300">
        <v>51.170689553879157</v>
      </c>
      <c r="R80" s="300">
        <v>57.513503044139831</v>
      </c>
      <c r="S80" s="300">
        <v>7.0027777837282779</v>
      </c>
      <c r="T80" s="300">
        <f>SUM(Q80:S80)</f>
        <v>115.68697038174727</v>
      </c>
      <c r="U80" s="300"/>
      <c r="V80" s="300">
        <v>55.388039588342778</v>
      </c>
      <c r="W80" s="300">
        <v>54.05110475611113</v>
      </c>
      <c r="X80" s="300">
        <v>7.5565881827396275</v>
      </c>
      <c r="Y80" s="300">
        <f>SUM(V80:X80)</f>
        <v>116.99573252719354</v>
      </c>
    </row>
    <row r="81" spans="1:25" x14ac:dyDescent="0.2">
      <c r="A81" s="260" t="s">
        <v>364</v>
      </c>
      <c r="B81" s="300">
        <v>76.844100683385705</v>
      </c>
      <c r="C81" s="300">
        <v>24.910637668313541</v>
      </c>
      <c r="D81" s="300">
        <v>12.821948108414572</v>
      </c>
      <c r="E81" s="300">
        <f t="shared" ref="E81:E82" si="119">SUM(B81:D81)</f>
        <v>114.57668646011382</v>
      </c>
      <c r="F81" s="300"/>
      <c r="G81" s="300">
        <v>84.269853660451872</v>
      </c>
      <c r="H81" s="300">
        <v>26.84311589958704</v>
      </c>
      <c r="I81" s="300">
        <v>11.739783160694364</v>
      </c>
      <c r="J81" s="300">
        <f t="shared" ref="J81:J82" si="120">SUM(G81:I81)</f>
        <v>122.85275272073328</v>
      </c>
      <c r="K81" s="300"/>
      <c r="L81" s="300">
        <v>77.771689359498325</v>
      </c>
      <c r="M81" s="300">
        <v>28.094442731526723</v>
      </c>
      <c r="N81" s="300">
        <v>11.202448157290039</v>
      </c>
      <c r="O81" s="300">
        <f t="shared" ref="O81:O82" si="121">SUM(L81:N81)</f>
        <v>117.06858024831509</v>
      </c>
      <c r="P81" s="300"/>
      <c r="Q81" s="300">
        <v>79.303456756809311</v>
      </c>
      <c r="R81" s="300">
        <v>28.355405762275655</v>
      </c>
      <c r="S81" s="300">
        <v>11.387167099167939</v>
      </c>
      <c r="T81" s="300">
        <f t="shared" ref="T81:T82" si="122">SUM(Q81:S81)</f>
        <v>119.0460296182529</v>
      </c>
      <c r="U81" s="300"/>
      <c r="V81" s="300">
        <v>81.336041602852873</v>
      </c>
      <c r="W81" s="300">
        <v>28.816161195589373</v>
      </c>
      <c r="X81" s="300">
        <v>11.680064674364317</v>
      </c>
      <c r="Y81" s="300">
        <f t="shared" ref="Y81:Y82" si="123">SUM(V81:X81)</f>
        <v>121.83226747280656</v>
      </c>
    </row>
    <row r="82" spans="1:25" x14ac:dyDescent="0.2">
      <c r="A82" s="264" t="s">
        <v>363</v>
      </c>
      <c r="B82" s="301">
        <f>SUM(B80:B81)</f>
        <v>117.57870586597403</v>
      </c>
      <c r="C82" s="301">
        <f t="shared" ref="C82" si="124">SUM(C80:C81)</f>
        <v>78.104824818751609</v>
      </c>
      <c r="D82" s="301">
        <f t="shared" ref="D82" si="125">SUM(D80:D81)</f>
        <v>17.440469315274605</v>
      </c>
      <c r="E82" s="301">
        <f t="shared" si="119"/>
        <v>213.12400000000025</v>
      </c>
      <c r="F82" s="301"/>
      <c r="G82" s="301">
        <f>SUM(G80:G81)</f>
        <v>136.90681721130304</v>
      </c>
      <c r="H82" s="301">
        <f t="shared" ref="H82" si="126">SUM(H80:H81)</f>
        <v>87.683955998187514</v>
      </c>
      <c r="I82" s="301">
        <f t="shared" ref="I82" si="127">SUM(I80:I81)</f>
        <v>17.333226790509944</v>
      </c>
      <c r="J82" s="301">
        <f t="shared" si="120"/>
        <v>241.92400000000049</v>
      </c>
      <c r="K82" s="301"/>
      <c r="L82" s="301">
        <f>SUM(L80:L81)</f>
        <v>126.5990567656653</v>
      </c>
      <c r="M82" s="301">
        <f t="shared" ref="M82" si="128">SUM(M80:M81)</f>
        <v>87.258103949166198</v>
      </c>
      <c r="N82" s="301">
        <f t="shared" ref="N82" si="129">SUM(N80:N81)</f>
        <v>17.928839285168031</v>
      </c>
      <c r="O82" s="301">
        <f t="shared" si="121"/>
        <v>231.78599999999952</v>
      </c>
      <c r="P82" s="301"/>
      <c r="Q82" s="301">
        <f>SUM(Q80:Q81)</f>
        <v>130.47414631068847</v>
      </c>
      <c r="R82" s="301">
        <f t="shared" ref="R82" si="130">SUM(R80:R81)</f>
        <v>85.86890880641549</v>
      </c>
      <c r="S82" s="301">
        <f t="shared" ref="S82" si="131">SUM(S80:S81)</f>
        <v>18.389944882896216</v>
      </c>
      <c r="T82" s="301">
        <f t="shared" si="122"/>
        <v>234.73300000000017</v>
      </c>
      <c r="U82" s="301"/>
      <c r="V82" s="301">
        <f>SUM(V80:V81)</f>
        <v>136.72408119119564</v>
      </c>
      <c r="W82" s="301">
        <f t="shared" ref="W82" si="132">SUM(W80:W81)</f>
        <v>82.867265951700503</v>
      </c>
      <c r="X82" s="301">
        <f t="shared" ref="X82" si="133">SUM(X80:X81)</f>
        <v>19.236652857103945</v>
      </c>
      <c r="Y82" s="301">
        <f t="shared" si="123"/>
        <v>238.82800000000009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9.0137507109461961</v>
      </c>
      <c r="C89" s="300">
        <v>4.8531826574297501</v>
      </c>
      <c r="D89" s="300">
        <v>0.47584209412616063</v>
      </c>
      <c r="E89" s="300">
        <f>SUM(B89:D89)</f>
        <v>14.342775462502107</v>
      </c>
      <c r="F89" s="300"/>
      <c r="G89" s="300">
        <v>12.065585056616069</v>
      </c>
      <c r="H89" s="300">
        <v>8.0216394128263655</v>
      </c>
      <c r="I89" s="300">
        <v>1.2936323991439442</v>
      </c>
      <c r="J89" s="300">
        <f>SUM(G89:I89)</f>
        <v>21.380856868586378</v>
      </c>
      <c r="K89" s="300"/>
      <c r="L89" s="300">
        <v>12.958388360563823</v>
      </c>
      <c r="M89" s="300">
        <v>7.5169797650611399</v>
      </c>
      <c r="N89" s="300">
        <v>1.0094940320679369</v>
      </c>
      <c r="O89" s="300">
        <f>SUM(L89:N89)</f>
        <v>21.484862157692902</v>
      </c>
      <c r="P89" s="300"/>
      <c r="Q89" s="300">
        <v>14.489679351731011</v>
      </c>
      <c r="R89" s="300">
        <v>8.4568721676203502</v>
      </c>
      <c r="S89" s="300">
        <v>1.0765484970886321</v>
      </c>
      <c r="T89" s="300">
        <f>SUM(Q89:S89)</f>
        <v>24.02310001643999</v>
      </c>
      <c r="U89" s="300"/>
      <c r="V89" s="300">
        <v>15.34835423854287</v>
      </c>
      <c r="W89" s="300">
        <v>9.2918927073420932</v>
      </c>
      <c r="X89" s="300">
        <v>1.0909823904845066</v>
      </c>
      <c r="Y89" s="300">
        <f>SUM(V89:X89)</f>
        <v>25.731229336369466</v>
      </c>
    </row>
    <row r="90" spans="1:25" x14ac:dyDescent="0.2">
      <c r="A90" s="260" t="s">
        <v>364</v>
      </c>
      <c r="B90" s="300">
        <v>41.805778238103748</v>
      </c>
      <c r="C90" s="300">
        <v>3.9433888415496408</v>
      </c>
      <c r="D90" s="300">
        <v>10.974057457844623</v>
      </c>
      <c r="E90" s="300">
        <f t="shared" ref="E90:E91" si="134">SUM(B90:D90)</f>
        <v>56.723224537498012</v>
      </c>
      <c r="F90" s="300"/>
      <c r="G90" s="300">
        <v>51.316379602438388</v>
      </c>
      <c r="H90" s="300">
        <v>7.8349295819864677</v>
      </c>
      <c r="I90" s="300">
        <v>13.746833946988801</v>
      </c>
      <c r="J90" s="300">
        <f t="shared" ref="J90:J91" si="135">SUM(G90:I90)</f>
        <v>72.898143131413661</v>
      </c>
      <c r="K90" s="300"/>
      <c r="L90" s="300">
        <v>50.908505408699405</v>
      </c>
      <c r="M90" s="300">
        <v>7.4595393402113137</v>
      </c>
      <c r="N90" s="300">
        <v>12.912093093396225</v>
      </c>
      <c r="O90" s="300">
        <f t="shared" ref="O90:O91" si="136">SUM(L90:N90)</f>
        <v>71.280137842306942</v>
      </c>
      <c r="P90" s="300"/>
      <c r="Q90" s="300">
        <v>53.945030992722408</v>
      </c>
      <c r="R90" s="300">
        <v>7.8623795999626154</v>
      </c>
      <c r="S90" s="300">
        <v>14.092489390875125</v>
      </c>
      <c r="T90" s="300">
        <f t="shared" ref="T90:T91" si="137">SUM(Q90:S90)</f>
        <v>75.899899983560147</v>
      </c>
      <c r="U90" s="300"/>
      <c r="V90" s="300">
        <v>53.336102344010378</v>
      </c>
      <c r="W90" s="300">
        <v>8.210828338727886</v>
      </c>
      <c r="X90" s="300">
        <v>15.031839980892441</v>
      </c>
      <c r="Y90" s="300">
        <f t="shared" ref="Y90:Y91" si="138">SUM(V90:X90)</f>
        <v>76.578770663630706</v>
      </c>
    </row>
    <row r="91" spans="1:25" x14ac:dyDescent="0.2">
      <c r="A91" s="264" t="s">
        <v>363</v>
      </c>
      <c r="B91" s="301">
        <f>SUM(B89:B90)</f>
        <v>50.819528949049946</v>
      </c>
      <c r="C91" s="301">
        <f t="shared" ref="C91" si="139">SUM(C89:C90)</f>
        <v>8.7965714989793913</v>
      </c>
      <c r="D91" s="301">
        <f t="shared" ref="D91" si="140">SUM(D89:D90)</f>
        <v>11.449899551970784</v>
      </c>
      <c r="E91" s="301">
        <f t="shared" si="134"/>
        <v>71.066000000000116</v>
      </c>
      <c r="F91" s="301"/>
      <c r="G91" s="301">
        <f>SUM(G89:G90)</f>
        <v>63.381964659054461</v>
      </c>
      <c r="H91" s="301">
        <f t="shared" ref="H91" si="141">SUM(H89:H90)</f>
        <v>15.856568994812832</v>
      </c>
      <c r="I91" s="301">
        <f t="shared" ref="I91" si="142">SUM(I89:I90)</f>
        <v>15.040466346132746</v>
      </c>
      <c r="J91" s="301">
        <f t="shared" si="135"/>
        <v>94.279000000000039</v>
      </c>
      <c r="K91" s="301"/>
      <c r="L91" s="301">
        <f>SUM(L89:L90)</f>
        <v>63.866893769263228</v>
      </c>
      <c r="M91" s="301">
        <f t="shared" ref="M91" si="143">SUM(M89:M90)</f>
        <v>14.976519105272454</v>
      </c>
      <c r="N91" s="301">
        <f t="shared" ref="N91" si="144">SUM(N89:N90)</f>
        <v>13.921587125464161</v>
      </c>
      <c r="O91" s="301">
        <f t="shared" si="136"/>
        <v>92.764999999999844</v>
      </c>
      <c r="P91" s="301"/>
      <c r="Q91" s="301">
        <f>SUM(Q89:Q90)</f>
        <v>68.434710344453421</v>
      </c>
      <c r="R91" s="301">
        <f t="shared" ref="R91" si="145">SUM(R89:R90)</f>
        <v>16.319251767582966</v>
      </c>
      <c r="S91" s="301">
        <f t="shared" ref="S91" si="146">SUM(S89:S90)</f>
        <v>15.169037887963757</v>
      </c>
      <c r="T91" s="301">
        <f t="shared" si="137"/>
        <v>99.923000000000144</v>
      </c>
      <c r="U91" s="301"/>
      <c r="V91" s="301">
        <f>SUM(V89:V90)</f>
        <v>68.684456582553253</v>
      </c>
      <c r="W91" s="301">
        <f t="shared" ref="W91" si="147">SUM(W89:W90)</f>
        <v>17.502721046069979</v>
      </c>
      <c r="X91" s="301">
        <f t="shared" ref="X91" si="148">SUM(X89:X90)</f>
        <v>16.122822371376948</v>
      </c>
      <c r="Y91" s="301">
        <f t="shared" si="138"/>
        <v>102.31000000000017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16.152192055883575</v>
      </c>
      <c r="C98" s="300">
        <v>28.101613960206908</v>
      </c>
      <c r="D98" s="300">
        <v>2.2086300671375723</v>
      </c>
      <c r="E98" s="300">
        <f>SUM(B98:D98)</f>
        <v>46.462436083228049</v>
      </c>
      <c r="F98" s="300"/>
      <c r="G98" s="300">
        <v>18.318666666356126</v>
      </c>
      <c r="H98" s="300">
        <v>30.335317073640137</v>
      </c>
      <c r="I98" s="300">
        <v>1.1414959349741665</v>
      </c>
      <c r="J98" s="300">
        <f>SUM(G98:I98)</f>
        <v>49.79547967497043</v>
      </c>
      <c r="K98" s="300"/>
      <c r="L98" s="300">
        <v>15.858033945432373</v>
      </c>
      <c r="M98" s="300">
        <v>30.310280774732103</v>
      </c>
      <c r="N98" s="300">
        <v>2.5240754499049558</v>
      </c>
      <c r="O98" s="300">
        <f>SUM(L98:N98)</f>
        <v>48.69239017006943</v>
      </c>
      <c r="P98" s="300"/>
      <c r="Q98" s="300">
        <v>16.741589393464015</v>
      </c>
      <c r="R98" s="300">
        <v>32.002276375471354</v>
      </c>
      <c r="S98" s="300">
        <v>2.7209415473203449</v>
      </c>
      <c r="T98" s="300">
        <f>SUM(Q98:S98)</f>
        <v>51.464807316255708</v>
      </c>
      <c r="U98" s="300"/>
      <c r="V98" s="300">
        <v>19.562242727123664</v>
      </c>
      <c r="W98" s="300">
        <v>37.127807714217383</v>
      </c>
      <c r="X98" s="300">
        <v>3.1696858505538952</v>
      </c>
      <c r="Y98" s="300">
        <f>SUM(V98:X98)</f>
        <v>59.85973629189494</v>
      </c>
    </row>
    <row r="99" spans="1:25" x14ac:dyDescent="0.2">
      <c r="A99" s="260" t="s">
        <v>364</v>
      </c>
      <c r="B99" s="300">
        <v>19.679969773942716</v>
      </c>
      <c r="C99" s="300">
        <v>15.472745356970215</v>
      </c>
      <c r="D99" s="300">
        <v>2.6218487858589579</v>
      </c>
      <c r="E99" s="300">
        <f t="shared" ref="E99:E100" si="149">SUM(B99:D99)</f>
        <v>37.774563916771889</v>
      </c>
      <c r="F99" s="300"/>
      <c r="G99" s="300">
        <v>19.646178861544321</v>
      </c>
      <c r="H99" s="300">
        <v>18.827349593570457</v>
      </c>
      <c r="I99" s="300">
        <v>2.1069918699148116</v>
      </c>
      <c r="J99" s="300">
        <f t="shared" ref="J99:J100" si="150">SUM(G99:I99)</f>
        <v>40.580520325029589</v>
      </c>
      <c r="K99" s="300"/>
      <c r="L99" s="300">
        <v>18.791804069696308</v>
      </c>
      <c r="M99" s="300">
        <v>18.372846733277676</v>
      </c>
      <c r="N99" s="300">
        <v>2.6569590269566525</v>
      </c>
      <c r="O99" s="300">
        <f t="shared" ref="O99:O100" si="151">SUM(L99:N99)</f>
        <v>39.821609829930637</v>
      </c>
      <c r="P99" s="300"/>
      <c r="Q99" s="300">
        <v>19.882361645697188</v>
      </c>
      <c r="R99" s="300">
        <v>19.24890183674065</v>
      </c>
      <c r="S99" s="300">
        <v>2.8539292013064661</v>
      </c>
      <c r="T99" s="300">
        <f t="shared" ref="T99:T100" si="152">SUM(Q99:S99)</f>
        <v>41.985192683744302</v>
      </c>
      <c r="U99" s="300"/>
      <c r="V99" s="300">
        <v>23.454464538962402</v>
      </c>
      <c r="W99" s="300">
        <v>22.291071249110832</v>
      </c>
      <c r="X99" s="300">
        <v>3.3267279200318423</v>
      </c>
      <c r="Y99" s="300">
        <f t="shared" ref="Y99:Y100" si="153">SUM(V99:X99)</f>
        <v>49.072263708105076</v>
      </c>
    </row>
    <row r="100" spans="1:25" x14ac:dyDescent="0.2">
      <c r="A100" s="264" t="s">
        <v>363</v>
      </c>
      <c r="B100" s="301">
        <f>SUM(B98:B99)</f>
        <v>35.832161829826291</v>
      </c>
      <c r="C100" s="301">
        <f t="shared" ref="C100" si="154">SUM(C98:C99)</f>
        <v>43.574359317177127</v>
      </c>
      <c r="D100" s="301">
        <f t="shared" ref="D100" si="155">SUM(D98:D99)</f>
        <v>4.8304788529965297</v>
      </c>
      <c r="E100" s="301">
        <f t="shared" si="149"/>
        <v>84.236999999999952</v>
      </c>
      <c r="F100" s="301"/>
      <c r="G100" s="301">
        <f>SUM(G98:G99)</f>
        <v>37.964845527900451</v>
      </c>
      <c r="H100" s="301">
        <f t="shared" ref="H100" si="156">SUM(H98:H99)</f>
        <v>49.162666667210594</v>
      </c>
      <c r="I100" s="301">
        <f t="shared" ref="I100" si="157">SUM(I98:I99)</f>
        <v>3.248487804888978</v>
      </c>
      <c r="J100" s="301">
        <f t="shared" si="150"/>
        <v>90.376000000000033</v>
      </c>
      <c r="K100" s="301"/>
      <c r="L100" s="301">
        <f>SUM(L98:L99)</f>
        <v>34.64983801512868</v>
      </c>
      <c r="M100" s="301">
        <f t="shared" ref="M100" si="158">SUM(M98:M99)</f>
        <v>48.683127508009775</v>
      </c>
      <c r="N100" s="301">
        <f t="shared" ref="N100" si="159">SUM(N98:N99)</f>
        <v>5.1810344768616083</v>
      </c>
      <c r="O100" s="301">
        <f t="shared" si="151"/>
        <v>88.514000000000067</v>
      </c>
      <c r="P100" s="301"/>
      <c r="Q100" s="301">
        <f>SUM(Q98:Q99)</f>
        <v>36.623951039161199</v>
      </c>
      <c r="R100" s="301">
        <f t="shared" ref="R100" si="160">SUM(R98:R99)</f>
        <v>51.251178212212004</v>
      </c>
      <c r="S100" s="301">
        <f t="shared" ref="S100" si="161">SUM(S98:S99)</f>
        <v>5.574870748626811</v>
      </c>
      <c r="T100" s="301">
        <f t="shared" si="152"/>
        <v>93.450000000000017</v>
      </c>
      <c r="U100" s="301"/>
      <c r="V100" s="301">
        <f>SUM(V98:V99)</f>
        <v>43.016707266086065</v>
      </c>
      <c r="W100" s="301">
        <f t="shared" ref="W100" si="162">SUM(W98:W99)</f>
        <v>59.418878963328211</v>
      </c>
      <c r="X100" s="301">
        <f t="shared" ref="X100" si="163">SUM(X98:X99)</f>
        <v>6.4964137705857379</v>
      </c>
      <c r="Y100" s="301">
        <f t="shared" si="153"/>
        <v>108.932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1.9962893671204875</v>
      </c>
      <c r="C107" s="300">
        <v>1.5438710846073631</v>
      </c>
      <c r="D107" s="300">
        <v>0.57800596633524326</v>
      </c>
      <c r="E107" s="300">
        <f>SUM(B107:D107)</f>
        <v>4.1181664180630939</v>
      </c>
      <c r="F107" s="300"/>
      <c r="G107" s="300">
        <v>3.0150419508407569</v>
      </c>
      <c r="H107" s="300">
        <v>2.8197244522497478</v>
      </c>
      <c r="I107" s="300">
        <v>1.8359844872600524</v>
      </c>
      <c r="J107" s="300">
        <f>SUM(G107:I107)</f>
        <v>7.6707508903505577</v>
      </c>
      <c r="K107" s="300"/>
      <c r="L107" s="300">
        <v>2.9849226720397635</v>
      </c>
      <c r="M107" s="300">
        <v>2.0596508165707172</v>
      </c>
      <c r="N107" s="300">
        <v>1.1885517862636943</v>
      </c>
      <c r="O107" s="300">
        <f>SUM(L107:N107)</f>
        <v>6.2331252748741752</v>
      </c>
      <c r="P107" s="300"/>
      <c r="Q107" s="300">
        <v>2.9423298467414738</v>
      </c>
      <c r="R107" s="300">
        <v>2.0599015762629374</v>
      </c>
      <c r="S107" s="300">
        <v>1.160149560523084</v>
      </c>
      <c r="T107" s="300">
        <f>SUM(Q107:S107)</f>
        <v>6.1623809835274947</v>
      </c>
      <c r="U107" s="300"/>
      <c r="V107" s="300">
        <v>3.0335287486639735</v>
      </c>
      <c r="W107" s="300">
        <v>2.1116962779109323</v>
      </c>
      <c r="X107" s="300">
        <v>1.1345213045052942</v>
      </c>
      <c r="Y107" s="300">
        <f>SUM(V107:X107)</f>
        <v>6.2797463310802</v>
      </c>
    </row>
    <row r="108" spans="1:25" x14ac:dyDescent="0.2">
      <c r="A108" s="260" t="s">
        <v>364</v>
      </c>
      <c r="B108" s="300">
        <v>2.837575538006178</v>
      </c>
      <c r="C108" s="300">
        <v>2.2126633283738073</v>
      </c>
      <c r="D108" s="300">
        <v>2.6665947155569412</v>
      </c>
      <c r="E108" s="300">
        <f t="shared" ref="E108:E109" si="164">SUM(B108:D108)</f>
        <v>7.7168335819369265</v>
      </c>
      <c r="F108" s="300"/>
      <c r="G108" s="300">
        <v>5.8122086074422237</v>
      </c>
      <c r="H108" s="300">
        <v>1.3881297157116561</v>
      </c>
      <c r="I108" s="300">
        <v>3.3589107864955778</v>
      </c>
      <c r="J108" s="300">
        <f t="shared" ref="J108:J109" si="165">SUM(G108:I108)</f>
        <v>10.559249109649457</v>
      </c>
      <c r="K108" s="300"/>
      <c r="L108" s="300">
        <v>5.5787175456682654</v>
      </c>
      <c r="M108" s="300">
        <v>1.8673372868729052</v>
      </c>
      <c r="N108" s="300">
        <v>1.3478198925846709</v>
      </c>
      <c r="O108" s="300">
        <f t="shared" ref="O108:O109" si="166">SUM(L108:N108)</f>
        <v>8.7938747251258409</v>
      </c>
      <c r="P108" s="300"/>
      <c r="Q108" s="300">
        <v>5.4743034792683494</v>
      </c>
      <c r="R108" s="300">
        <v>1.9310562214087474</v>
      </c>
      <c r="S108" s="300">
        <v>1.3382593157953975</v>
      </c>
      <c r="T108" s="300">
        <f t="shared" ref="T108:T109" si="167">SUM(Q108:S108)</f>
        <v>8.7436190164724934</v>
      </c>
      <c r="U108" s="300"/>
      <c r="V108" s="300">
        <v>5.5396760013747413</v>
      </c>
      <c r="W108" s="300">
        <v>2.1046428217067694</v>
      </c>
      <c r="X108" s="300">
        <v>1.3819348458382901</v>
      </c>
      <c r="Y108" s="300">
        <f t="shared" ref="Y108:Y109" si="168">SUM(V108:X108)</f>
        <v>9.0262536689198001</v>
      </c>
    </row>
    <row r="109" spans="1:25" x14ac:dyDescent="0.2">
      <c r="A109" s="264" t="s">
        <v>363</v>
      </c>
      <c r="B109" s="301">
        <f>SUM(B107:B108)</f>
        <v>4.8338649051266653</v>
      </c>
      <c r="C109" s="301">
        <f t="shared" ref="C109" si="169">SUM(C107:C108)</f>
        <v>3.7565344129811704</v>
      </c>
      <c r="D109" s="301">
        <f t="shared" ref="D109" si="170">SUM(D107:D108)</f>
        <v>3.2446006818921846</v>
      </c>
      <c r="E109" s="301">
        <f t="shared" si="164"/>
        <v>11.835000000000019</v>
      </c>
      <c r="F109" s="301"/>
      <c r="G109" s="301">
        <f>SUM(G107:G108)</f>
        <v>8.8272505582829801</v>
      </c>
      <c r="H109" s="301">
        <f t="shared" ref="H109" si="171">SUM(H107:H108)</f>
        <v>4.2078541679614041</v>
      </c>
      <c r="I109" s="301">
        <f t="shared" ref="I109" si="172">SUM(I107:I108)</f>
        <v>5.1948952737556304</v>
      </c>
      <c r="J109" s="301">
        <f t="shared" si="165"/>
        <v>18.230000000000015</v>
      </c>
      <c r="K109" s="301"/>
      <c r="L109" s="301">
        <f>SUM(L107:L108)</f>
        <v>8.5636402177080289</v>
      </c>
      <c r="M109" s="301">
        <f t="shared" ref="M109" si="173">SUM(M107:M108)</f>
        <v>3.9269881034436223</v>
      </c>
      <c r="N109" s="301">
        <f t="shared" ref="N109" si="174">SUM(N107:N108)</f>
        <v>2.536371678848365</v>
      </c>
      <c r="O109" s="301">
        <f t="shared" si="166"/>
        <v>15.027000000000015</v>
      </c>
      <c r="P109" s="301"/>
      <c r="Q109" s="301">
        <f>SUM(Q107:Q108)</f>
        <v>8.4166333260098227</v>
      </c>
      <c r="R109" s="301">
        <f t="shared" ref="R109" si="175">SUM(R107:R108)</f>
        <v>3.990957797671685</v>
      </c>
      <c r="S109" s="301">
        <f t="shared" ref="S109" si="176">SUM(S107:S108)</f>
        <v>2.4984088763184813</v>
      </c>
      <c r="T109" s="301">
        <f t="shared" si="167"/>
        <v>14.905999999999988</v>
      </c>
      <c r="U109" s="301"/>
      <c r="V109" s="301">
        <f>SUM(V107:V108)</f>
        <v>8.5732047500387143</v>
      </c>
      <c r="W109" s="301">
        <f t="shared" ref="W109" si="177">SUM(W107:W108)</f>
        <v>4.2163390996177021</v>
      </c>
      <c r="X109" s="301">
        <f t="shared" ref="X109" si="178">SUM(X107:X108)</f>
        <v>2.5164561503435845</v>
      </c>
      <c r="Y109" s="301">
        <f t="shared" si="168"/>
        <v>15.306000000000001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7.6760361598684996</v>
      </c>
      <c r="C116" s="300">
        <v>3.0013094246430096</v>
      </c>
      <c r="D116" s="300">
        <v>0.31864122086400859</v>
      </c>
      <c r="E116" s="300">
        <f>SUM(B116:D116)</f>
        <v>10.995986805375519</v>
      </c>
      <c r="F116" s="300"/>
      <c r="G116" s="300">
        <v>6.131530907682218</v>
      </c>
      <c r="H116" s="300">
        <v>3.8639918965751892</v>
      </c>
      <c r="I116" s="300">
        <v>0.14300235262418878</v>
      </c>
      <c r="J116" s="300">
        <f>SUM(G116:I116)</f>
        <v>10.138525156881595</v>
      </c>
      <c r="K116" s="300"/>
      <c r="L116" s="300">
        <v>7.3072312329544937</v>
      </c>
      <c r="M116" s="300">
        <v>1.948361558911504</v>
      </c>
      <c r="N116" s="300">
        <v>0.30163338126140488</v>
      </c>
      <c r="O116" s="300">
        <f>SUM(L116:N116)</f>
        <v>9.5572261731274022</v>
      </c>
      <c r="P116" s="300"/>
      <c r="Q116" s="300">
        <v>8.0325797899310416</v>
      </c>
      <c r="R116" s="300">
        <v>2.0644667094363385</v>
      </c>
      <c r="S116" s="300">
        <v>0.32846054117405832</v>
      </c>
      <c r="T116" s="300">
        <f>SUM(Q116:S116)</f>
        <v>10.425507040541438</v>
      </c>
      <c r="U116" s="300"/>
      <c r="V116" s="300">
        <v>9.0457170924931631</v>
      </c>
      <c r="W116" s="300">
        <v>2.1528915838014102</v>
      </c>
      <c r="X116" s="300">
        <v>0.35625170711425186</v>
      </c>
      <c r="Y116" s="300">
        <f>SUM(V116:X116)</f>
        <v>11.554860383408824</v>
      </c>
    </row>
    <row r="117" spans="1:25" x14ac:dyDescent="0.2">
      <c r="A117" s="260" t="s">
        <v>364</v>
      </c>
      <c r="B117" s="300">
        <v>23.883988494484296</v>
      </c>
      <c r="C117" s="300">
        <v>1.5852731278154208</v>
      </c>
      <c r="D117" s="300">
        <v>2.1467515723247907</v>
      </c>
      <c r="E117" s="300">
        <f t="shared" ref="E117:E118" si="179">SUM(B117:D117)</f>
        <v>27.616013194624507</v>
      </c>
      <c r="F117" s="300"/>
      <c r="G117" s="300">
        <v>26.922023115359114</v>
      </c>
      <c r="H117" s="300">
        <v>0.98002977495275101</v>
      </c>
      <c r="I117" s="300">
        <v>1.1684219528065263</v>
      </c>
      <c r="J117" s="300">
        <f t="shared" ref="J117:J118" si="180">SUM(G117:I117)</f>
        <v>29.07047484311839</v>
      </c>
      <c r="K117" s="300"/>
      <c r="L117" s="300">
        <v>24.279236195848419</v>
      </c>
      <c r="M117" s="300">
        <v>1.5006635883785395</v>
      </c>
      <c r="N117" s="300">
        <v>0.84587404264563826</v>
      </c>
      <c r="O117" s="300">
        <f t="shared" ref="O117:O118" si="181">SUM(L117:N117)</f>
        <v>26.625773826872596</v>
      </c>
      <c r="P117" s="300"/>
      <c r="Q117" s="300">
        <v>25.888073608308506</v>
      </c>
      <c r="R117" s="300">
        <v>1.6243594896289706</v>
      </c>
      <c r="S117" s="300">
        <v>0.9290598615210891</v>
      </c>
      <c r="T117" s="300">
        <f t="shared" ref="T117:T118" si="182">SUM(Q117:S117)</f>
        <v>28.441492959458568</v>
      </c>
      <c r="U117" s="300"/>
      <c r="V117" s="300">
        <v>27.650689601205119</v>
      </c>
      <c r="W117" s="300">
        <v>1.7678618836231204</v>
      </c>
      <c r="X117" s="300">
        <v>1.0255881317628364</v>
      </c>
      <c r="Y117" s="300">
        <f t="shared" ref="Y117:Y118" si="183">SUM(V117:X117)</f>
        <v>30.444139616591077</v>
      </c>
    </row>
    <row r="118" spans="1:25" x14ac:dyDescent="0.2">
      <c r="A118" s="264" t="s">
        <v>363</v>
      </c>
      <c r="B118" s="301">
        <f>SUM(B116:B117)</f>
        <v>31.560024654352794</v>
      </c>
      <c r="C118" s="301">
        <f t="shared" ref="C118" si="184">SUM(C116:C117)</f>
        <v>4.5865825524584309</v>
      </c>
      <c r="D118" s="301">
        <f t="shared" ref="D118" si="185">SUM(D116:D117)</f>
        <v>2.4653927931887996</v>
      </c>
      <c r="E118" s="301">
        <f t="shared" si="179"/>
        <v>38.612000000000023</v>
      </c>
      <c r="F118" s="301"/>
      <c r="G118" s="301">
        <f>SUM(G116:G117)</f>
        <v>33.053554023041329</v>
      </c>
      <c r="H118" s="301">
        <f t="shared" ref="H118" si="186">SUM(H116:H117)</f>
        <v>4.8440216715279405</v>
      </c>
      <c r="I118" s="301">
        <f t="shared" ref="I118" si="187">SUM(I116:I117)</f>
        <v>1.3114243054307151</v>
      </c>
      <c r="J118" s="301">
        <f t="shared" si="180"/>
        <v>39.208999999999982</v>
      </c>
      <c r="K118" s="301"/>
      <c r="L118" s="301">
        <f>SUM(L116:L117)</f>
        <v>31.586467428802912</v>
      </c>
      <c r="M118" s="301">
        <f t="shared" ref="M118" si="188">SUM(M116:M117)</f>
        <v>3.4490251472900435</v>
      </c>
      <c r="N118" s="301">
        <f t="shared" ref="N118" si="189">SUM(N116:N117)</f>
        <v>1.1475074239070431</v>
      </c>
      <c r="O118" s="301">
        <f t="shared" si="181"/>
        <v>36.183</v>
      </c>
      <c r="P118" s="301"/>
      <c r="Q118" s="301">
        <f>SUM(Q116:Q117)</f>
        <v>33.920653398239551</v>
      </c>
      <c r="R118" s="301">
        <f t="shared" ref="R118" si="190">SUM(R116:R117)</f>
        <v>3.6888261990653088</v>
      </c>
      <c r="S118" s="301">
        <f t="shared" ref="S118" si="191">SUM(S116:S117)</f>
        <v>1.2575204026951474</v>
      </c>
      <c r="T118" s="301">
        <f t="shared" si="182"/>
        <v>38.867000000000012</v>
      </c>
      <c r="U118" s="301"/>
      <c r="V118" s="301">
        <f>SUM(V116:V117)</f>
        <v>36.696406693698279</v>
      </c>
      <c r="W118" s="301">
        <f t="shared" ref="W118" si="192">SUM(W116:W117)</f>
        <v>3.9207534674245306</v>
      </c>
      <c r="X118" s="301">
        <f t="shared" ref="X118" si="193">SUM(X116:X117)</f>
        <v>1.3818398388770883</v>
      </c>
      <c r="Y118" s="301">
        <f t="shared" si="183"/>
        <v>41.998999999999903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15.673279689290702</v>
      </c>
      <c r="C125" s="300">
        <v>6.153705617412017</v>
      </c>
      <c r="D125" s="300">
        <v>0</v>
      </c>
      <c r="E125" s="300">
        <f>SUM(B125:D125)</f>
        <v>21.826985306702717</v>
      </c>
      <c r="F125" s="300"/>
      <c r="G125" s="300">
        <v>14.841707298002344</v>
      </c>
      <c r="H125" s="300">
        <v>5.455433478290292</v>
      </c>
      <c r="I125" s="300">
        <v>0.93121584960876258</v>
      </c>
      <c r="J125" s="300">
        <f>SUM(G125:I125)</f>
        <v>21.228356625901398</v>
      </c>
      <c r="K125" s="300"/>
      <c r="L125" s="300">
        <v>15.677123431409102</v>
      </c>
      <c r="M125" s="300">
        <v>5.38279534893113</v>
      </c>
      <c r="N125" s="300">
        <v>0.92382071204301763</v>
      </c>
      <c r="O125" s="300">
        <f>SUM(L125:N125)</f>
        <v>21.983739492383251</v>
      </c>
      <c r="P125" s="300"/>
      <c r="Q125" s="300">
        <v>15.693493877862934</v>
      </c>
      <c r="R125" s="300">
        <v>5.3305886789730916</v>
      </c>
      <c r="S125" s="300">
        <v>0.96687611219127445</v>
      </c>
      <c r="T125" s="300">
        <f>SUM(Q125:S125)</f>
        <v>21.990958669027304</v>
      </c>
      <c r="U125" s="300"/>
      <c r="V125" s="300">
        <v>15.229958320650875</v>
      </c>
      <c r="W125" s="300">
        <v>5.1259983319708882</v>
      </c>
      <c r="X125" s="300">
        <v>0.95538483930291584</v>
      </c>
      <c r="Y125" s="300">
        <f>SUM(V125:X125)</f>
        <v>21.311341491924679</v>
      </c>
    </row>
    <row r="126" spans="1:25" x14ac:dyDescent="0.2">
      <c r="A126" s="260" t="s">
        <v>364</v>
      </c>
      <c r="B126" s="300">
        <v>19.104613097285171</v>
      </c>
      <c r="C126" s="300">
        <v>1.0678061284046063</v>
      </c>
      <c r="D126" s="300">
        <v>1.2675954676075387</v>
      </c>
      <c r="E126" s="300">
        <f t="shared" ref="E126:E127" si="194">SUM(B126:D126)</f>
        <v>21.440014693297314</v>
      </c>
      <c r="F126" s="300"/>
      <c r="G126" s="300">
        <v>21.452521378736016</v>
      </c>
      <c r="H126" s="300">
        <v>0.81072161124828412</v>
      </c>
      <c r="I126" s="300">
        <v>1.4914003841142351</v>
      </c>
      <c r="J126" s="300">
        <f t="shared" ref="J126:J127" si="195">SUM(G126:I126)</f>
        <v>23.754643374098535</v>
      </c>
      <c r="K126" s="300"/>
      <c r="L126" s="300">
        <v>19.249230184566326</v>
      </c>
      <c r="M126" s="300">
        <v>0.71989584376474725</v>
      </c>
      <c r="N126" s="300">
        <v>0.91013447928570945</v>
      </c>
      <c r="O126" s="300">
        <f t="shared" ref="O126:O127" si="196">SUM(L126:N126)</f>
        <v>20.879260507616781</v>
      </c>
      <c r="P126" s="300"/>
      <c r="Q126" s="300">
        <v>19.351660526346492</v>
      </c>
      <c r="R126" s="300">
        <v>0.75343364969478666</v>
      </c>
      <c r="S126" s="300">
        <v>0.96094715493144434</v>
      </c>
      <c r="T126" s="300">
        <f t="shared" ref="T126:T127" si="197">SUM(Q126:S126)</f>
        <v>21.066041330972723</v>
      </c>
      <c r="U126" s="300"/>
      <c r="V126" s="300">
        <v>18.840408344501451</v>
      </c>
      <c r="W126" s="300">
        <v>0.7835891914978701</v>
      </c>
      <c r="X126" s="300">
        <v>0.97366097207594993</v>
      </c>
      <c r="Y126" s="300">
        <f t="shared" ref="Y126:Y127" si="198">SUM(V126:X126)</f>
        <v>20.597658508075273</v>
      </c>
    </row>
    <row r="127" spans="1:25" x14ac:dyDescent="0.2">
      <c r="A127" s="264" t="s">
        <v>363</v>
      </c>
      <c r="B127" s="301">
        <f>SUM(B125:B126)</f>
        <v>34.777892786575876</v>
      </c>
      <c r="C127" s="301">
        <f t="shared" ref="C127" si="199">SUM(C125:C126)</f>
        <v>7.2215117458166231</v>
      </c>
      <c r="D127" s="301">
        <f t="shared" ref="D127" si="200">SUM(D125:D126)</f>
        <v>1.2675954676075387</v>
      </c>
      <c r="E127" s="301">
        <f t="shared" si="194"/>
        <v>43.267000000000039</v>
      </c>
      <c r="F127" s="301"/>
      <c r="G127" s="301">
        <f>SUM(G125:G126)</f>
        <v>36.294228676738356</v>
      </c>
      <c r="H127" s="301">
        <f t="shared" ref="H127" si="201">SUM(H125:H126)</f>
        <v>6.266155089538576</v>
      </c>
      <c r="I127" s="301">
        <f t="shared" ref="I127" si="202">SUM(I125:I126)</f>
        <v>2.4226162337229979</v>
      </c>
      <c r="J127" s="301">
        <f t="shared" si="195"/>
        <v>44.982999999999933</v>
      </c>
      <c r="K127" s="301"/>
      <c r="L127" s="301">
        <f>SUM(L125:L126)</f>
        <v>34.92635361597543</v>
      </c>
      <c r="M127" s="301">
        <f t="shared" ref="M127" si="203">SUM(M125:M126)</f>
        <v>6.1026911926958771</v>
      </c>
      <c r="N127" s="301">
        <f t="shared" ref="N127" si="204">SUM(N125:N126)</f>
        <v>1.8339551913287271</v>
      </c>
      <c r="O127" s="301">
        <f t="shared" si="196"/>
        <v>42.863000000000035</v>
      </c>
      <c r="P127" s="301"/>
      <c r="Q127" s="301">
        <f>SUM(Q125:Q126)</f>
        <v>35.045154404209427</v>
      </c>
      <c r="R127" s="301">
        <f t="shared" ref="R127" si="205">SUM(R125:R126)</f>
        <v>6.0840223286678778</v>
      </c>
      <c r="S127" s="301">
        <f t="shared" ref="S127" si="206">SUM(S125:S126)</f>
        <v>1.9278232671227187</v>
      </c>
      <c r="T127" s="301">
        <f t="shared" si="197"/>
        <v>43.057000000000023</v>
      </c>
      <c r="U127" s="301"/>
      <c r="V127" s="301">
        <f>SUM(V125:V126)</f>
        <v>34.070366665152328</v>
      </c>
      <c r="W127" s="301">
        <f t="shared" ref="W127" si="207">SUM(W125:W126)</f>
        <v>5.9095875234687583</v>
      </c>
      <c r="X127" s="301">
        <f t="shared" ref="X127" si="208">SUM(X125:X126)</f>
        <v>1.9290458113788658</v>
      </c>
      <c r="Y127" s="301">
        <f t="shared" si="198"/>
        <v>41.908999999999949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8.2053423310750464</v>
      </c>
      <c r="C134" s="300">
        <v>4.8259568970362849</v>
      </c>
      <c r="D134" s="300">
        <v>1.0220097169732789</v>
      </c>
      <c r="E134" s="300">
        <f>SUM(B134:D134)</f>
        <v>14.053308945084611</v>
      </c>
      <c r="F134" s="300"/>
      <c r="G134" s="300">
        <v>8.7743730030845217</v>
      </c>
      <c r="H134" s="300">
        <v>4.4403380242591313</v>
      </c>
      <c r="I134" s="300">
        <v>1.3129116367713864</v>
      </c>
      <c r="J134" s="300">
        <f>SUM(G134:I134)</f>
        <v>14.527622664115039</v>
      </c>
      <c r="K134" s="300"/>
      <c r="L134" s="300">
        <v>8.3637638777508627</v>
      </c>
      <c r="M134" s="300">
        <v>3.574034234588968</v>
      </c>
      <c r="N134" s="300">
        <v>0.87616445368087625</v>
      </c>
      <c r="O134" s="300">
        <f>SUM(L134:N134)</f>
        <v>12.813962566020708</v>
      </c>
      <c r="P134" s="300"/>
      <c r="Q134" s="300">
        <v>8.8467137690389102</v>
      </c>
      <c r="R134" s="300">
        <v>3.4914193336861361</v>
      </c>
      <c r="S134" s="300">
        <v>0.90747361314628994</v>
      </c>
      <c r="T134" s="300">
        <f>SUM(Q134:S134)</f>
        <v>13.245606715871336</v>
      </c>
      <c r="U134" s="300"/>
      <c r="V134" s="300">
        <v>10.94306424252721</v>
      </c>
      <c r="W134" s="300">
        <v>3.6922970315293253</v>
      </c>
      <c r="X134" s="300">
        <v>1.0559553370017694</v>
      </c>
      <c r="Y134" s="300">
        <f>SUM(V134:X134)</f>
        <v>15.691316611058305</v>
      </c>
    </row>
    <row r="135" spans="1:25" x14ac:dyDescent="0.2">
      <c r="A135" s="260" t="s">
        <v>364</v>
      </c>
      <c r="B135" s="300">
        <v>10.157065733263151</v>
      </c>
      <c r="C135" s="300">
        <v>0.79869834268170325</v>
      </c>
      <c r="D135" s="300">
        <v>3.1619269789705515</v>
      </c>
      <c r="E135" s="300">
        <f t="shared" ref="E135:E136" si="209">SUM(B135:D135)</f>
        <v>14.117691054915406</v>
      </c>
      <c r="F135" s="300"/>
      <c r="G135" s="300">
        <v>8.073509202648026</v>
      </c>
      <c r="H135" s="300">
        <v>2.5351665639271226</v>
      </c>
      <c r="I135" s="300">
        <v>0.99170156930981501</v>
      </c>
      <c r="J135" s="300">
        <f t="shared" ref="J135:J136" si="210">SUM(G135:I135)</f>
        <v>11.600377335884962</v>
      </c>
      <c r="K135" s="300"/>
      <c r="L135" s="300">
        <v>9.9387464405211521</v>
      </c>
      <c r="M135" s="300">
        <v>0.90924460086173198</v>
      </c>
      <c r="N135" s="300">
        <v>2.1860463925963862</v>
      </c>
      <c r="O135" s="300">
        <f t="shared" ref="O135:O136" si="211">SUM(L135:N135)</f>
        <v>13.03403743397927</v>
      </c>
      <c r="P135" s="300"/>
      <c r="Q135" s="300">
        <v>10.14376405005004</v>
      </c>
      <c r="R135" s="300">
        <v>0.93055279964061988</v>
      </c>
      <c r="S135" s="300">
        <v>2.3480764344380196</v>
      </c>
      <c r="T135" s="300">
        <f t="shared" ref="T135:T136" si="212">SUM(Q135:S135)</f>
        <v>13.422393284128677</v>
      </c>
      <c r="U135" s="300"/>
      <c r="V135" s="300">
        <v>11.713869078728983</v>
      </c>
      <c r="W135" s="300">
        <v>1.0942591356069391</v>
      </c>
      <c r="X135" s="300">
        <v>2.9465551746057965</v>
      </c>
      <c r="Y135" s="300">
        <f t="shared" ref="Y135:Y136" si="213">SUM(V135:X135)</f>
        <v>15.75468338894172</v>
      </c>
    </row>
    <row r="136" spans="1:25" x14ac:dyDescent="0.2">
      <c r="A136" s="264" t="s">
        <v>363</v>
      </c>
      <c r="B136" s="301">
        <f>SUM(B134:B135)</f>
        <v>18.362408064338197</v>
      </c>
      <c r="C136" s="301">
        <f t="shared" ref="C136" si="214">SUM(C134:C135)</f>
        <v>5.6246552397179883</v>
      </c>
      <c r="D136" s="301">
        <f t="shared" ref="D136" si="215">SUM(D134:D135)</f>
        <v>4.1839366959438307</v>
      </c>
      <c r="E136" s="301">
        <f t="shared" si="209"/>
        <v>28.171000000000017</v>
      </c>
      <c r="F136" s="301"/>
      <c r="G136" s="301">
        <f>SUM(G134:G135)</f>
        <v>16.847882205732546</v>
      </c>
      <c r="H136" s="301">
        <f t="shared" ref="H136" si="216">SUM(H134:H135)</f>
        <v>6.9755045881862543</v>
      </c>
      <c r="I136" s="301">
        <f t="shared" ref="I136" si="217">SUM(I134:I135)</f>
        <v>2.3046132060812017</v>
      </c>
      <c r="J136" s="301">
        <f t="shared" si="210"/>
        <v>26.128</v>
      </c>
      <c r="K136" s="301"/>
      <c r="L136" s="301">
        <f>SUM(L134:L135)</f>
        <v>18.302510318272013</v>
      </c>
      <c r="M136" s="301">
        <f t="shared" ref="M136" si="218">SUM(M134:M135)</f>
        <v>4.4832788354507001</v>
      </c>
      <c r="N136" s="301">
        <f t="shared" ref="N136" si="219">SUM(N134:N135)</f>
        <v>3.0622108462772624</v>
      </c>
      <c r="O136" s="301">
        <f t="shared" si="211"/>
        <v>25.847999999999978</v>
      </c>
      <c r="P136" s="301"/>
      <c r="Q136" s="301">
        <f>SUM(Q134:Q135)</f>
        <v>18.990477819088952</v>
      </c>
      <c r="R136" s="301">
        <f t="shared" ref="R136" si="220">SUM(R134:R135)</f>
        <v>4.4219721333267561</v>
      </c>
      <c r="S136" s="301">
        <f t="shared" ref="S136" si="221">SUM(S134:S135)</f>
        <v>3.2555500475843093</v>
      </c>
      <c r="T136" s="301">
        <f t="shared" si="212"/>
        <v>26.668000000000013</v>
      </c>
      <c r="U136" s="301"/>
      <c r="V136" s="301">
        <f>SUM(V134:V135)</f>
        <v>22.656933321256194</v>
      </c>
      <c r="W136" s="301">
        <f t="shared" ref="W136" si="222">SUM(W134:W135)</f>
        <v>4.7865561671362649</v>
      </c>
      <c r="X136" s="301">
        <f t="shared" ref="X136" si="223">SUM(X134:X135)</f>
        <v>4.0025105116075661</v>
      </c>
      <c r="Y136" s="301">
        <f t="shared" si="213"/>
        <v>31.446000000000026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36.212551192598582</v>
      </c>
      <c r="C143" s="300">
        <v>12.22434792569036</v>
      </c>
      <c r="D143" s="300">
        <v>6.2073335574116228</v>
      </c>
      <c r="E143" s="300">
        <f>SUM(B143:D143)</f>
        <v>54.644232675700565</v>
      </c>
      <c r="F143" s="300"/>
      <c r="G143" s="300">
        <v>35.795872314857149</v>
      </c>
      <c r="H143" s="300">
        <v>20.509100090318896</v>
      </c>
      <c r="I143" s="300">
        <v>5.5999140704940711</v>
      </c>
      <c r="J143" s="300">
        <f>SUM(G143:I143)</f>
        <v>61.904886475670118</v>
      </c>
      <c r="K143" s="300"/>
      <c r="L143" s="300">
        <v>36.674353076035658</v>
      </c>
      <c r="M143" s="300">
        <v>18.450194237424967</v>
      </c>
      <c r="N143" s="300">
        <v>7.4609237537826418</v>
      </c>
      <c r="O143" s="300">
        <f>SUM(L143:N143)</f>
        <v>62.585471067243269</v>
      </c>
      <c r="P143" s="300"/>
      <c r="Q143" s="300">
        <v>38.959966184720294</v>
      </c>
      <c r="R143" s="300">
        <v>19.659531244007365</v>
      </c>
      <c r="S143" s="300">
        <v>8.163162225772183</v>
      </c>
      <c r="T143" s="300">
        <f>SUM(Q143:S143)</f>
        <v>66.782659654499838</v>
      </c>
      <c r="U143" s="300"/>
      <c r="V143" s="300">
        <v>41.411110211292076</v>
      </c>
      <c r="W143" s="300">
        <v>21.146906815160378</v>
      </c>
      <c r="X143" s="300">
        <v>8.964363233500249</v>
      </c>
      <c r="Y143" s="300">
        <f>SUM(V143:X143)</f>
        <v>71.522380259952698</v>
      </c>
    </row>
    <row r="144" spans="1:25" x14ac:dyDescent="0.2">
      <c r="A144" s="260" t="s">
        <v>364</v>
      </c>
      <c r="B144" s="300">
        <v>52.84751305628977</v>
      </c>
      <c r="C144" s="300">
        <v>4.9607206860738202</v>
      </c>
      <c r="D144" s="300">
        <v>15.591533581935696</v>
      </c>
      <c r="E144" s="300">
        <f t="shared" ref="E144:E145" si="224">SUM(B144:D144)</f>
        <v>73.39976732429929</v>
      </c>
      <c r="F144" s="300"/>
      <c r="G144" s="300">
        <v>56.322035976264146</v>
      </c>
      <c r="H144" s="300">
        <v>7.8562432260485044</v>
      </c>
      <c r="I144" s="300">
        <v>14.284834322017701</v>
      </c>
      <c r="J144" s="300">
        <f t="shared" ref="J144:J145" si="225">SUM(G144:I144)</f>
        <v>78.463113524330353</v>
      </c>
      <c r="K144" s="300"/>
      <c r="L144" s="300">
        <v>60.583192452088362</v>
      </c>
      <c r="M144" s="300">
        <v>14.610225890923337</v>
      </c>
      <c r="N144" s="300">
        <v>12.014110589745099</v>
      </c>
      <c r="O144" s="300">
        <f t="shared" ref="O144:O145" si="226">SUM(L144:N144)</f>
        <v>87.207528932756802</v>
      </c>
      <c r="P144" s="300"/>
      <c r="Q144" s="300">
        <v>62.688961793632444</v>
      </c>
      <c r="R144" s="300">
        <v>15.5675958205273</v>
      </c>
      <c r="S144" s="300">
        <v>12.750782731340703</v>
      </c>
      <c r="T144" s="300">
        <f t="shared" ref="T144:T145" si="227">SUM(Q144:S144)</f>
        <v>91.007340345500452</v>
      </c>
      <c r="U144" s="300"/>
      <c r="V144" s="300">
        <v>64.807828890543888</v>
      </c>
      <c r="W144" s="300">
        <v>17.072958970547258</v>
      </c>
      <c r="X144" s="300">
        <v>13.487831878956039</v>
      </c>
      <c r="Y144" s="300">
        <f t="shared" ref="Y144:Y145" si="228">SUM(V144:X144)</f>
        <v>95.368619740047194</v>
      </c>
    </row>
    <row r="145" spans="1:25" x14ac:dyDescent="0.2">
      <c r="A145" s="264" t="s">
        <v>363</v>
      </c>
      <c r="B145" s="301">
        <f>SUM(B143:B144)</f>
        <v>89.060064248888352</v>
      </c>
      <c r="C145" s="301">
        <f t="shared" ref="C145" si="229">SUM(C143:C144)</f>
        <v>17.18506861176418</v>
      </c>
      <c r="D145" s="301">
        <f t="shared" ref="D145" si="230">SUM(D143:D144)</f>
        <v>21.798867139347319</v>
      </c>
      <c r="E145" s="301">
        <f t="shared" si="224"/>
        <v>128.04399999999984</v>
      </c>
      <c r="F145" s="301"/>
      <c r="G145" s="301">
        <f>SUM(G143:G144)</f>
        <v>92.117908291121296</v>
      </c>
      <c r="H145" s="301">
        <f t="shared" ref="H145" si="231">SUM(H143:H144)</f>
        <v>28.365343316367401</v>
      </c>
      <c r="I145" s="301">
        <f t="shared" ref="I145" si="232">SUM(I143:I144)</f>
        <v>19.884748392511774</v>
      </c>
      <c r="J145" s="301">
        <f t="shared" si="225"/>
        <v>140.36800000000048</v>
      </c>
      <c r="K145" s="301"/>
      <c r="L145" s="301">
        <f>SUM(L143:L144)</f>
        <v>97.257545528124012</v>
      </c>
      <c r="M145" s="301">
        <f t="shared" ref="M145" si="233">SUM(M143:M144)</f>
        <v>33.060420128348305</v>
      </c>
      <c r="N145" s="301">
        <f t="shared" ref="N145" si="234">SUM(N143:N144)</f>
        <v>19.475034343527742</v>
      </c>
      <c r="O145" s="301">
        <f t="shared" si="226"/>
        <v>149.79300000000006</v>
      </c>
      <c r="P145" s="301"/>
      <c r="Q145" s="301">
        <f>SUM(Q143:Q144)</f>
        <v>101.64892797835273</v>
      </c>
      <c r="R145" s="301">
        <f t="shared" ref="R145" si="235">SUM(R143:R144)</f>
        <v>35.227127064534663</v>
      </c>
      <c r="S145" s="301">
        <f t="shared" ref="S145" si="236">SUM(S143:S144)</f>
        <v>20.913944957112886</v>
      </c>
      <c r="T145" s="301">
        <f t="shared" si="227"/>
        <v>157.79000000000028</v>
      </c>
      <c r="U145" s="301"/>
      <c r="V145" s="301">
        <f>SUM(V143:V144)</f>
        <v>106.21893910183596</v>
      </c>
      <c r="W145" s="301">
        <f t="shared" ref="W145" si="237">SUM(W143:W144)</f>
        <v>38.21986578570764</v>
      </c>
      <c r="X145" s="301">
        <f t="shared" ref="X145" si="238">SUM(X143:X144)</f>
        <v>22.452195112456288</v>
      </c>
      <c r="Y145" s="301">
        <f t="shared" si="228"/>
        <v>166.89099999999988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25.925146019028997</v>
      </c>
      <c r="C152" s="300">
        <v>19.89589233101184</v>
      </c>
      <c r="D152" s="300">
        <v>4.215103915357477</v>
      </c>
      <c r="E152" s="300">
        <f>SUM(B152:D152)</f>
        <v>50.036142265398311</v>
      </c>
      <c r="F152" s="300"/>
      <c r="G152" s="300">
        <v>29.183669217986196</v>
      </c>
      <c r="H152" s="300">
        <v>24.315113537173591</v>
      </c>
      <c r="I152" s="300">
        <v>4.9769097472735622</v>
      </c>
      <c r="J152" s="300">
        <f>SUM(G152:I152)</f>
        <v>58.475692502433347</v>
      </c>
      <c r="K152" s="300"/>
      <c r="L152" s="300">
        <v>27.853185220741484</v>
      </c>
      <c r="M152" s="300">
        <v>21.761920970911515</v>
      </c>
      <c r="N152" s="300">
        <v>4.405520754559114</v>
      </c>
      <c r="O152" s="300">
        <f>SUM(L152:N152)</f>
        <v>54.020626946212111</v>
      </c>
      <c r="P152" s="300"/>
      <c r="Q152" s="300">
        <v>29.780703884609689</v>
      </c>
      <c r="R152" s="300">
        <v>22.427466480887073</v>
      </c>
      <c r="S152" s="300">
        <v>4.5502660960574719</v>
      </c>
      <c r="T152" s="300">
        <f>SUM(Q152:S152)</f>
        <v>56.758436461554233</v>
      </c>
      <c r="U152" s="300"/>
      <c r="V152" s="300">
        <v>32.485460833888965</v>
      </c>
      <c r="W152" s="300">
        <v>23.113546676738455</v>
      </c>
      <c r="X152" s="300">
        <v>4.8989341736300087</v>
      </c>
      <c r="Y152" s="300">
        <f>SUM(V152:X152)</f>
        <v>60.497941684257427</v>
      </c>
    </row>
    <row r="153" spans="1:25" x14ac:dyDescent="0.2">
      <c r="A153" s="260" t="s">
        <v>364</v>
      </c>
      <c r="B153" s="300">
        <v>54.066821950225773</v>
      </c>
      <c r="C153" s="300">
        <v>14.6963327333994</v>
      </c>
      <c r="D153" s="300">
        <v>7.5227030509767916</v>
      </c>
      <c r="E153" s="300">
        <f t="shared" ref="E153:E154" si="239">SUM(B153:D153)</f>
        <v>76.285857734601962</v>
      </c>
      <c r="F153" s="300"/>
      <c r="G153" s="300">
        <v>61.709254486629803</v>
      </c>
      <c r="H153" s="300">
        <v>20.946915862374517</v>
      </c>
      <c r="I153" s="300">
        <v>8.3151371485621901</v>
      </c>
      <c r="J153" s="300">
        <f t="shared" ref="J153:J154" si="240">SUM(G153:I153)</f>
        <v>90.971307497566514</v>
      </c>
      <c r="K153" s="300"/>
      <c r="L153" s="300">
        <v>55.713313372061812</v>
      </c>
      <c r="M153" s="300">
        <v>16.258491492816521</v>
      </c>
      <c r="N153" s="300">
        <v>6.7355681889096344</v>
      </c>
      <c r="O153" s="300">
        <f t="shared" ref="O153:O154" si="241">SUM(L153:N153)</f>
        <v>78.707373053787975</v>
      </c>
      <c r="P153" s="300"/>
      <c r="Q153" s="300">
        <v>58.516819318377607</v>
      </c>
      <c r="R153" s="300">
        <v>17.040975221413628</v>
      </c>
      <c r="S153" s="300">
        <v>6.9637689986544258</v>
      </c>
      <c r="T153" s="300">
        <f t="shared" ref="T153:T154" si="242">SUM(Q153:S153)</f>
        <v>82.521563538445662</v>
      </c>
      <c r="U153" s="300"/>
      <c r="V153" s="300">
        <v>62.440089955202104</v>
      </c>
      <c r="W153" s="300">
        <v>18.017309047148064</v>
      </c>
      <c r="X153" s="300">
        <v>7.4546593133925887</v>
      </c>
      <c r="Y153" s="300">
        <f t="shared" ref="Y153:Y154" si="243">SUM(V153:X153)</f>
        <v>87.912058315742755</v>
      </c>
    </row>
    <row r="154" spans="1:25" x14ac:dyDescent="0.2">
      <c r="A154" s="264" t="s">
        <v>363</v>
      </c>
      <c r="B154" s="301">
        <f>SUM(B152:B153)</f>
        <v>79.991967969254773</v>
      </c>
      <c r="C154" s="301">
        <f t="shared" ref="C154" si="244">SUM(C152:C153)</f>
        <v>34.592225064411238</v>
      </c>
      <c r="D154" s="301">
        <f t="shared" ref="D154" si="245">SUM(D152:D153)</f>
        <v>11.737806966334269</v>
      </c>
      <c r="E154" s="301">
        <f t="shared" si="239"/>
        <v>126.32200000000029</v>
      </c>
      <c r="F154" s="301"/>
      <c r="G154" s="301">
        <f>SUM(G152:G153)</f>
        <v>90.892923704615995</v>
      </c>
      <c r="H154" s="301">
        <f t="shared" ref="H154" si="246">SUM(H152:H153)</f>
        <v>45.262029399548112</v>
      </c>
      <c r="I154" s="301">
        <f t="shared" ref="I154" si="247">SUM(I152:I153)</f>
        <v>13.292046895835753</v>
      </c>
      <c r="J154" s="301">
        <f t="shared" si="240"/>
        <v>149.44699999999989</v>
      </c>
      <c r="K154" s="301"/>
      <c r="L154" s="301">
        <f>SUM(L152:L153)</f>
        <v>83.566498592803299</v>
      </c>
      <c r="M154" s="301">
        <f t="shared" ref="M154" si="248">SUM(M152:M153)</f>
        <v>38.020412463728036</v>
      </c>
      <c r="N154" s="301">
        <f t="shared" ref="N154" si="249">SUM(N152:N153)</f>
        <v>11.141088943468748</v>
      </c>
      <c r="O154" s="301">
        <f t="shared" si="241"/>
        <v>132.72800000000009</v>
      </c>
      <c r="P154" s="301"/>
      <c r="Q154" s="301">
        <f>SUM(Q152:Q153)</f>
        <v>88.297523202987293</v>
      </c>
      <c r="R154" s="301">
        <f t="shared" ref="R154" si="250">SUM(R152:R153)</f>
        <v>39.468441702300701</v>
      </c>
      <c r="S154" s="301">
        <f t="shared" ref="S154" si="251">SUM(S152:S153)</f>
        <v>11.514035094711897</v>
      </c>
      <c r="T154" s="301">
        <f t="shared" si="242"/>
        <v>139.27999999999989</v>
      </c>
      <c r="U154" s="301"/>
      <c r="V154" s="301">
        <f>SUM(V152:V153)</f>
        <v>94.925550789091062</v>
      </c>
      <c r="W154" s="301">
        <f t="shared" ref="W154" si="252">SUM(W152:W153)</f>
        <v>41.130855723886519</v>
      </c>
      <c r="X154" s="301">
        <f t="shared" ref="X154" si="253">SUM(X152:X153)</f>
        <v>12.353593487022597</v>
      </c>
      <c r="Y154" s="301">
        <f t="shared" si="243"/>
        <v>148.4100000000002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16.126765110809227</v>
      </c>
      <c r="C161" s="300">
        <v>15.594487952208281</v>
      </c>
      <c r="D161" s="300">
        <v>1.3444711880472702</v>
      </c>
      <c r="E161" s="300">
        <f>SUM(B161:D161)</f>
        <v>33.065724251064779</v>
      </c>
      <c r="F161" s="300"/>
      <c r="G161" s="300">
        <v>17.395493636887021</v>
      </c>
      <c r="H161" s="300">
        <v>15.280959411931146</v>
      </c>
      <c r="I161" s="300">
        <v>0.18907739894695633</v>
      </c>
      <c r="J161" s="300">
        <f>SUM(G161:I161)</f>
        <v>32.865530447765124</v>
      </c>
      <c r="K161" s="300"/>
      <c r="L161" s="300">
        <v>17.570448183252385</v>
      </c>
      <c r="M161" s="300">
        <v>15.148405568235207</v>
      </c>
      <c r="N161" s="300">
        <v>1.4021572907720887</v>
      </c>
      <c r="O161" s="300">
        <f>SUM(L161:N161)</f>
        <v>34.121011042259681</v>
      </c>
      <c r="P161" s="300"/>
      <c r="Q161" s="300">
        <v>17.528430954102809</v>
      </c>
      <c r="R161" s="300">
        <v>15.143133390941374</v>
      </c>
      <c r="S161" s="300">
        <v>1.4002045435421533</v>
      </c>
      <c r="T161" s="300">
        <f>SUM(Q161:S161)</f>
        <v>34.071768888586334</v>
      </c>
      <c r="U161" s="300"/>
      <c r="V161" s="300">
        <v>18.034472935791385</v>
      </c>
      <c r="W161" s="300">
        <v>15.587132149505038</v>
      </c>
      <c r="X161" s="300">
        <v>1.4527115995181348</v>
      </c>
      <c r="Y161" s="300">
        <f>SUM(V161:X161)</f>
        <v>35.074316684814555</v>
      </c>
    </row>
    <row r="162" spans="1:25" x14ac:dyDescent="0.2">
      <c r="A162" s="260" t="s">
        <v>364</v>
      </c>
      <c r="B162" s="300">
        <v>17.93208389322151</v>
      </c>
      <c r="C162" s="300">
        <v>2.6780647774683395</v>
      </c>
      <c r="D162" s="300">
        <v>1.3691270782454279</v>
      </c>
      <c r="E162" s="300">
        <f t="shared" ref="E162:E163" si="254">SUM(B162:D162)</f>
        <v>21.979275748935276</v>
      </c>
      <c r="F162" s="300"/>
      <c r="G162" s="300">
        <v>19.383976262430448</v>
      </c>
      <c r="H162" s="300">
        <v>2.6597633319166869</v>
      </c>
      <c r="I162" s="300">
        <v>0.9737299578878158</v>
      </c>
      <c r="J162" s="300">
        <f t="shared" ref="J162:J163" si="255">SUM(G162:I162)</f>
        <v>23.01746955223495</v>
      </c>
      <c r="K162" s="300"/>
      <c r="L162" s="300">
        <v>19.627981710890257</v>
      </c>
      <c r="M162" s="300">
        <v>2.6907061655389084</v>
      </c>
      <c r="N162" s="300">
        <v>1.6723010813112771</v>
      </c>
      <c r="O162" s="300">
        <f t="shared" ref="O162:O163" si="256">SUM(L162:N162)</f>
        <v>23.990988957740445</v>
      </c>
      <c r="P162" s="300"/>
      <c r="Q162" s="300">
        <v>19.185502158785873</v>
      </c>
      <c r="R162" s="300">
        <v>2.8289081618754399</v>
      </c>
      <c r="S162" s="300">
        <v>1.6698207907524523</v>
      </c>
      <c r="T162" s="300">
        <f t="shared" ref="T162:T163" si="257">SUM(Q162:S162)</f>
        <v>23.684231111413766</v>
      </c>
      <c r="U162" s="300"/>
      <c r="V162" s="300">
        <v>18.935692168627988</v>
      </c>
      <c r="W162" s="300">
        <v>3.2106869276296961</v>
      </c>
      <c r="X162" s="300">
        <v>1.736304218927712</v>
      </c>
      <c r="Y162" s="300">
        <f t="shared" ref="Y162:Y163" si="258">SUM(V162:X162)</f>
        <v>23.882683315185396</v>
      </c>
    </row>
    <row r="163" spans="1:25" x14ac:dyDescent="0.2">
      <c r="A163" s="264" t="s">
        <v>363</v>
      </c>
      <c r="B163" s="301">
        <f>SUM(B161:B162)</f>
        <v>34.058849004030733</v>
      </c>
      <c r="C163" s="301">
        <f t="shared" ref="C163" si="259">SUM(C161:C162)</f>
        <v>18.272552729676619</v>
      </c>
      <c r="D163" s="301">
        <f t="shared" ref="D163" si="260">SUM(D161:D162)</f>
        <v>2.7135982662926983</v>
      </c>
      <c r="E163" s="301">
        <f t="shared" si="254"/>
        <v>55.045000000000051</v>
      </c>
      <c r="F163" s="301"/>
      <c r="G163" s="301">
        <f>SUM(G161:G162)</f>
        <v>36.779469899317469</v>
      </c>
      <c r="H163" s="301">
        <f t="shared" ref="H163" si="261">SUM(H161:H162)</f>
        <v>17.940722743847832</v>
      </c>
      <c r="I163" s="301">
        <f t="shared" ref="I163" si="262">SUM(I161:I162)</f>
        <v>1.1628073568347721</v>
      </c>
      <c r="J163" s="301">
        <f t="shared" si="255"/>
        <v>55.883000000000074</v>
      </c>
      <c r="K163" s="301"/>
      <c r="L163" s="301">
        <f>SUM(L161:L162)</f>
        <v>37.198429894142642</v>
      </c>
      <c r="M163" s="301">
        <f t="shared" ref="M163" si="263">SUM(M161:M162)</f>
        <v>17.839111733774114</v>
      </c>
      <c r="N163" s="301">
        <f t="shared" ref="N163" si="264">SUM(N161:N162)</f>
        <v>3.0744583720833658</v>
      </c>
      <c r="O163" s="301">
        <f t="shared" si="256"/>
        <v>58.112000000000116</v>
      </c>
      <c r="P163" s="301"/>
      <c r="Q163" s="301">
        <f>SUM(Q161:Q162)</f>
        <v>36.713933112888682</v>
      </c>
      <c r="R163" s="301">
        <f t="shared" ref="R163" si="265">SUM(R161:R162)</f>
        <v>17.972041552816815</v>
      </c>
      <c r="S163" s="301">
        <f t="shared" ref="S163" si="266">SUM(S161:S162)</f>
        <v>3.0700253342946056</v>
      </c>
      <c r="T163" s="301">
        <f t="shared" si="257"/>
        <v>57.756000000000107</v>
      </c>
      <c r="U163" s="301"/>
      <c r="V163" s="301">
        <f>SUM(V161:V162)</f>
        <v>36.970165104419372</v>
      </c>
      <c r="W163" s="301">
        <f t="shared" ref="W163" si="267">SUM(W161:W162)</f>
        <v>18.797819077134733</v>
      </c>
      <c r="X163" s="301">
        <f t="shared" ref="X163" si="268">SUM(X161:X162)</f>
        <v>3.1890158184458466</v>
      </c>
      <c r="Y163" s="301">
        <f t="shared" si="258"/>
        <v>58.956999999999951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36.277619406192805</v>
      </c>
      <c r="C170" s="300">
        <v>39.900782343200468</v>
      </c>
      <c r="D170" s="300">
        <v>5.5485600336215528</v>
      </c>
      <c r="E170" s="300">
        <f>SUM(B170:D170)</f>
        <v>81.726961783014829</v>
      </c>
      <c r="F170" s="300"/>
      <c r="G170" s="300">
        <v>38.96361650311988</v>
      </c>
      <c r="H170" s="300">
        <v>43.131307417643399</v>
      </c>
      <c r="I170" s="300">
        <v>4.0588924251361949</v>
      </c>
      <c r="J170" s="300">
        <f>SUM(G170:I170)</f>
        <v>86.153816345899472</v>
      </c>
      <c r="K170" s="300"/>
      <c r="L170" s="300">
        <v>38.588585595407359</v>
      </c>
      <c r="M170" s="300">
        <v>43.315253173981525</v>
      </c>
      <c r="N170" s="300">
        <v>6.4520653546527145</v>
      </c>
      <c r="O170" s="300">
        <f>SUM(L170:N170)</f>
        <v>88.355904124041601</v>
      </c>
      <c r="P170" s="300"/>
      <c r="Q170" s="300">
        <v>41.268446185712421</v>
      </c>
      <c r="R170" s="300">
        <v>44.340744171199901</v>
      </c>
      <c r="S170" s="300">
        <v>6.8251344507974805</v>
      </c>
      <c r="T170" s="300">
        <f>SUM(Q170:S170)</f>
        <v>92.4343248077098</v>
      </c>
      <c r="U170" s="300"/>
      <c r="V170" s="300">
        <v>45.531405775410143</v>
      </c>
      <c r="W170" s="300">
        <v>44.719794987404555</v>
      </c>
      <c r="X170" s="300">
        <v>7.2066490628314028</v>
      </c>
      <c r="Y170" s="300">
        <f>SUM(V170:X170)</f>
        <v>97.457849825646107</v>
      </c>
    </row>
    <row r="171" spans="1:25" x14ac:dyDescent="0.2">
      <c r="A171" s="260" t="s">
        <v>364</v>
      </c>
      <c r="B171" s="300">
        <v>22.098781869095767</v>
      </c>
      <c r="C171" s="300">
        <v>8.3296032873992338</v>
      </c>
      <c r="D171" s="300">
        <v>3.9976530604903826</v>
      </c>
      <c r="E171" s="300">
        <f t="shared" ref="E171" si="269">SUM(B171:D171)</f>
        <v>34.426038216985383</v>
      </c>
      <c r="F171" s="300"/>
      <c r="G171" s="300">
        <v>25.850271743549364</v>
      </c>
      <c r="H171" s="300">
        <v>8.1890666207711877</v>
      </c>
      <c r="I171" s="300">
        <v>5.635845289779926</v>
      </c>
      <c r="J171" s="300">
        <f t="shared" ref="J171:J172" si="270">SUM(G171:I171)</f>
        <v>39.675183654100479</v>
      </c>
      <c r="K171" s="300"/>
      <c r="L171" s="300">
        <v>25.160562134663596</v>
      </c>
      <c r="M171" s="300">
        <v>9.3149875930325514</v>
      </c>
      <c r="N171" s="300">
        <v>5.0835461482620818</v>
      </c>
      <c r="O171" s="300">
        <f t="shared" ref="O171:O172" si="271">SUM(L171:N171)</f>
        <v>39.559095875958228</v>
      </c>
      <c r="P171" s="300"/>
      <c r="Q171" s="300">
        <v>25.978960043651565</v>
      </c>
      <c r="R171" s="300">
        <v>9.8760370279701757</v>
      </c>
      <c r="S171" s="300">
        <v>5.4216781206683224</v>
      </c>
      <c r="T171" s="300">
        <f t="shared" ref="T171:T172" si="272">SUM(Q171:S171)</f>
        <v>41.276675192290064</v>
      </c>
      <c r="U171" s="300"/>
      <c r="V171" s="300">
        <v>26.699518253775917</v>
      </c>
      <c r="W171" s="300">
        <v>10.638638049965468</v>
      </c>
      <c r="X171" s="300">
        <v>5.8919938706122776</v>
      </c>
      <c r="Y171" s="300">
        <f t="shared" ref="Y171:Y172" si="273">SUM(V171:X171)</f>
        <v>43.23015017435366</v>
      </c>
    </row>
    <row r="172" spans="1:25" x14ac:dyDescent="0.2">
      <c r="A172" s="264" t="s">
        <v>363</v>
      </c>
      <c r="B172" s="301">
        <f>SUM(B170:B171)</f>
        <v>58.376401275288572</v>
      </c>
      <c r="C172" s="301">
        <f t="shared" ref="C172" si="274">SUM(C170:C171)</f>
        <v>48.230385630599699</v>
      </c>
      <c r="D172" s="301">
        <f t="shared" ref="D172" si="275">SUM(D170:D171)</f>
        <v>9.5462130941119359</v>
      </c>
      <c r="E172" s="301">
        <f>SUM(B172:D172)</f>
        <v>116.1530000000002</v>
      </c>
      <c r="F172" s="301"/>
      <c r="G172" s="301">
        <f>SUM(G170:G171)</f>
        <v>64.813888246669251</v>
      </c>
      <c r="H172" s="301">
        <f t="shared" ref="H172" si="276">SUM(H170:H171)</f>
        <v>51.320374038414585</v>
      </c>
      <c r="I172" s="301">
        <f t="shared" ref="I172" si="277">SUM(I170:I171)</f>
        <v>9.6947377149161209</v>
      </c>
      <c r="J172" s="301">
        <f t="shared" si="270"/>
        <v>125.82899999999995</v>
      </c>
      <c r="K172" s="301"/>
      <c r="L172" s="301">
        <f>SUM(L170:L171)</f>
        <v>63.749147730070959</v>
      </c>
      <c r="M172" s="301">
        <f t="shared" ref="M172" si="278">SUM(M170:M171)</f>
        <v>52.630240767014072</v>
      </c>
      <c r="N172" s="301">
        <f t="shared" ref="N172" si="279">SUM(N170:N171)</f>
        <v>11.535611502914797</v>
      </c>
      <c r="O172" s="301">
        <f t="shared" si="271"/>
        <v>127.91499999999982</v>
      </c>
      <c r="P172" s="301"/>
      <c r="Q172" s="301">
        <f>SUM(Q170:Q171)</f>
        <v>67.247406229363989</v>
      </c>
      <c r="R172" s="301">
        <f t="shared" ref="R172" si="280">SUM(R170:R171)</f>
        <v>54.216781199170079</v>
      </c>
      <c r="S172" s="301">
        <f t="shared" ref="S172" si="281">SUM(S170:S171)</f>
        <v>12.246812571465803</v>
      </c>
      <c r="T172" s="301">
        <f t="shared" si="272"/>
        <v>133.71099999999987</v>
      </c>
      <c r="U172" s="301"/>
      <c r="V172" s="301">
        <f>SUM(V170:V171)</f>
        <v>72.230924029186056</v>
      </c>
      <c r="W172" s="301">
        <f t="shared" ref="W172" si="282">SUM(W170:W171)</f>
        <v>55.35843303737002</v>
      </c>
      <c r="X172" s="301">
        <f t="shared" ref="X172" si="283">SUM(X170:X171)</f>
        <v>13.098642933443681</v>
      </c>
      <c r="Y172" s="301">
        <f t="shared" si="273"/>
        <v>140.68799999999976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67.143481610581432</v>
      </c>
      <c r="C179" s="300">
        <v>61.181093012338138</v>
      </c>
      <c r="D179" s="300">
        <v>7.423163088634344</v>
      </c>
      <c r="E179" s="300">
        <f>SUM(B179:D179)</f>
        <v>135.7477377115539</v>
      </c>
      <c r="F179" s="300"/>
      <c r="G179" s="300">
        <v>68.611821641370497</v>
      </c>
      <c r="H179" s="300">
        <v>66.155078908228987</v>
      </c>
      <c r="I179" s="300">
        <v>9.7274901491456287</v>
      </c>
      <c r="J179" s="300">
        <f>SUM(G179:I179)</f>
        <v>144.49439069874512</v>
      </c>
      <c r="K179" s="300"/>
      <c r="L179" s="300">
        <v>72.78689972775031</v>
      </c>
      <c r="M179" s="300">
        <v>66.224679299332053</v>
      </c>
      <c r="N179" s="300">
        <v>10.988360028352979</v>
      </c>
      <c r="O179" s="300">
        <f>SUM(L179:N179)</f>
        <v>149.99993905543533</v>
      </c>
      <c r="P179" s="300"/>
      <c r="Q179" s="300">
        <v>79.905250972457154</v>
      </c>
      <c r="R179" s="300">
        <v>68.744093187975849</v>
      </c>
      <c r="S179" s="300">
        <v>12.484012412771239</v>
      </c>
      <c r="T179" s="300">
        <f>SUM(Q179:S179)</f>
        <v>161.13335657320425</v>
      </c>
      <c r="U179" s="300"/>
      <c r="V179" s="300">
        <v>90.332189755907578</v>
      </c>
      <c r="W179" s="300">
        <v>68.768661465504721</v>
      </c>
      <c r="X179" s="300">
        <v>14.602225569888395</v>
      </c>
      <c r="Y179" s="300">
        <f>SUM(V179:X179)</f>
        <v>173.7030767913007</v>
      </c>
    </row>
    <row r="180" spans="1:25" x14ac:dyDescent="0.2">
      <c r="A180" s="260" t="s">
        <v>364</v>
      </c>
      <c r="B180" s="300">
        <v>25.801777708084153</v>
      </c>
      <c r="C180" s="300">
        <v>9.3196698253407906</v>
      </c>
      <c r="D180" s="300">
        <v>5.9038147550211404</v>
      </c>
      <c r="E180" s="300">
        <f t="shared" ref="E180:E181" si="284">SUM(B180:D180)</f>
        <v>41.025262288446079</v>
      </c>
      <c r="F180" s="300"/>
      <c r="G180" s="300">
        <v>27.880569811218876</v>
      </c>
      <c r="H180" s="300">
        <v>10.201465603609655</v>
      </c>
      <c r="I180" s="300">
        <v>3.6025738864263466</v>
      </c>
      <c r="J180" s="300">
        <f t="shared" ref="J180:J181" si="285">SUM(G180:I180)</f>
        <v>41.684609301254881</v>
      </c>
      <c r="K180" s="300"/>
      <c r="L180" s="300">
        <v>28.521872172272847</v>
      </c>
      <c r="M180" s="300">
        <v>9.4652857346649739</v>
      </c>
      <c r="N180" s="300">
        <v>3.5749030376268229</v>
      </c>
      <c r="O180" s="300">
        <f t="shared" ref="O180:O181" si="286">SUM(L180:N180)</f>
        <v>41.562060944564649</v>
      </c>
      <c r="P180" s="300"/>
      <c r="Q180" s="300">
        <v>30.53562394927588</v>
      </c>
      <c r="R180" s="300">
        <v>10.400399193099032</v>
      </c>
      <c r="S180" s="300">
        <v>3.6116202844208294</v>
      </c>
      <c r="T180" s="300">
        <f t="shared" ref="T180:T181" si="287">SUM(Q180:S180)</f>
        <v>44.547643426795744</v>
      </c>
      <c r="U180" s="300"/>
      <c r="V180" s="300">
        <v>32.880448809012627</v>
      </c>
      <c r="W180" s="300">
        <v>11.658509693433503</v>
      </c>
      <c r="X180" s="300">
        <v>3.4539647062528682</v>
      </c>
      <c r="Y180" s="300">
        <f t="shared" ref="Y180:Y181" si="288">SUM(V180:X180)</f>
        <v>47.992923208698997</v>
      </c>
    </row>
    <row r="181" spans="1:25" x14ac:dyDescent="0.2">
      <c r="A181" s="264" t="s">
        <v>363</v>
      </c>
      <c r="B181" s="301">
        <f>SUM(B179:B180)</f>
        <v>92.945259318665592</v>
      </c>
      <c r="C181" s="301">
        <f t="shared" ref="C181" si="289">SUM(C179:C180)</f>
        <v>70.500762837678934</v>
      </c>
      <c r="D181" s="301">
        <f t="shared" ref="D181" si="290">SUM(D179:D180)</f>
        <v>13.326977843655484</v>
      </c>
      <c r="E181" s="301">
        <f t="shared" si="284"/>
        <v>176.77300000000002</v>
      </c>
      <c r="F181" s="301"/>
      <c r="G181" s="301">
        <f>SUM(G179:G180)</f>
        <v>96.492391452589374</v>
      </c>
      <c r="H181" s="301">
        <f t="shared" ref="H181" si="291">SUM(H179:H180)</f>
        <v>76.356544511838649</v>
      </c>
      <c r="I181" s="301">
        <f t="shared" ref="I181" si="292">SUM(I179:I180)</f>
        <v>13.330064035571976</v>
      </c>
      <c r="J181" s="301">
        <f t="shared" si="285"/>
        <v>186.179</v>
      </c>
      <c r="K181" s="301"/>
      <c r="L181" s="301">
        <f>SUM(L179:L180)</f>
        <v>101.30877190002316</v>
      </c>
      <c r="M181" s="301">
        <f t="shared" ref="M181" si="293">SUM(M179:M180)</f>
        <v>75.689965033997026</v>
      </c>
      <c r="N181" s="301">
        <f t="shared" ref="N181" si="294">SUM(N179:N180)</f>
        <v>14.563263065979802</v>
      </c>
      <c r="O181" s="301">
        <f t="shared" si="286"/>
        <v>191.56200000000001</v>
      </c>
      <c r="P181" s="301"/>
      <c r="Q181" s="301">
        <f>SUM(Q179:Q180)</f>
        <v>110.44087492173304</v>
      </c>
      <c r="R181" s="301">
        <f t="shared" ref="R181" si="295">SUM(R179:R180)</f>
        <v>79.144492381074883</v>
      </c>
      <c r="S181" s="301">
        <f t="shared" ref="S181" si="296">SUM(S179:S180)</f>
        <v>16.09563269719207</v>
      </c>
      <c r="T181" s="301">
        <f t="shared" si="287"/>
        <v>205.68099999999998</v>
      </c>
      <c r="U181" s="301"/>
      <c r="V181" s="301">
        <f>SUM(V179:V180)</f>
        <v>123.21263856492021</v>
      </c>
      <c r="W181" s="301">
        <f t="shared" ref="W181" si="297">SUM(W179:W180)</f>
        <v>80.427171158938222</v>
      </c>
      <c r="X181" s="301">
        <f t="shared" ref="X181" si="298">SUM(X179:X180)</f>
        <v>18.056190276141262</v>
      </c>
      <c r="Y181" s="301">
        <f t="shared" si="288"/>
        <v>221.69599999999969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5.1042909006574764</v>
      </c>
      <c r="C188" s="300">
        <v>8.0713044842411676</v>
      </c>
      <c r="D188" s="300">
        <v>1.8712185852807304</v>
      </c>
      <c r="E188" s="300">
        <f>SUM(B188:D188)</f>
        <v>15.046813970179375</v>
      </c>
      <c r="F188" s="300"/>
      <c r="G188" s="300">
        <v>6.6469715832727854</v>
      </c>
      <c r="H188" s="300">
        <v>9.0964682547563278</v>
      </c>
      <c r="I188" s="300">
        <v>2.4153403432684937</v>
      </c>
      <c r="J188" s="300">
        <f>SUM(G188:I188)</f>
        <v>18.158780181297608</v>
      </c>
      <c r="K188" s="300"/>
      <c r="L188" s="300">
        <v>5.3360977443053548</v>
      </c>
      <c r="M188" s="300">
        <v>11.148872082904255</v>
      </c>
      <c r="N188" s="300">
        <v>2.759364026843929</v>
      </c>
      <c r="O188" s="300">
        <f>SUM(L188:N188)</f>
        <v>19.24433385405354</v>
      </c>
      <c r="P188" s="300"/>
      <c r="Q188" s="300">
        <v>4.819453773381932</v>
      </c>
      <c r="R188" s="300">
        <v>10.810820598629299</v>
      </c>
      <c r="S188" s="300">
        <v>2.2626579828839244</v>
      </c>
      <c r="T188" s="300">
        <f>SUM(Q188:S188)</f>
        <v>17.892932354895155</v>
      </c>
      <c r="U188" s="300"/>
      <c r="V188" s="300">
        <v>4.7878146280435612</v>
      </c>
      <c r="W188" s="300">
        <v>11.396648980042077</v>
      </c>
      <c r="X188" s="300">
        <v>2.478750720685714</v>
      </c>
      <c r="Y188" s="300">
        <f>SUM(V188:X188)</f>
        <v>18.66321432877135</v>
      </c>
    </row>
    <row r="189" spans="1:25" x14ac:dyDescent="0.2">
      <c r="A189" s="260" t="s">
        <v>364</v>
      </c>
      <c r="B189" s="300">
        <v>6.9832160147685807</v>
      </c>
      <c r="C189" s="300">
        <v>6.176966312568811</v>
      </c>
      <c r="D189" s="300">
        <v>2.9160037024832408</v>
      </c>
      <c r="E189" s="300">
        <f t="shared" ref="E189:E190" si="299">SUM(B189:D189)</f>
        <v>16.076186029820633</v>
      </c>
      <c r="F189" s="300"/>
      <c r="G189" s="300">
        <v>8.8348533021766986</v>
      </c>
      <c r="H189" s="300">
        <v>8.4178458241804197</v>
      </c>
      <c r="I189" s="300">
        <v>5.7465206923452605</v>
      </c>
      <c r="J189" s="300">
        <f t="shared" ref="J189:J190" si="300">SUM(G189:I189)</f>
        <v>22.999219818702379</v>
      </c>
      <c r="K189" s="300"/>
      <c r="L189" s="300">
        <v>7.0693627575156688</v>
      </c>
      <c r="M189" s="300">
        <v>9.1322812225722405</v>
      </c>
      <c r="N189" s="300">
        <v>3.7640221658585165</v>
      </c>
      <c r="O189" s="300">
        <f t="shared" ref="O189:O190" si="301">SUM(L189:N189)</f>
        <v>19.965666145946425</v>
      </c>
      <c r="P189" s="300"/>
      <c r="Q189" s="300">
        <v>6.831650127883595</v>
      </c>
      <c r="R189" s="300">
        <v>9.0989462892121491</v>
      </c>
      <c r="S189" s="300">
        <v>3.1794712280090973</v>
      </c>
      <c r="T189" s="300">
        <f t="shared" ref="T189:T190" si="302">SUM(Q189:S189)</f>
        <v>19.110067645104841</v>
      </c>
      <c r="U189" s="300"/>
      <c r="V189" s="300">
        <v>7.281354566400994</v>
      </c>
      <c r="W189" s="300">
        <v>10.024754445588066</v>
      </c>
      <c r="X189" s="300">
        <v>3.3166766592396519</v>
      </c>
      <c r="Y189" s="300">
        <f t="shared" ref="Y189:Y190" si="303">SUM(V189:X189)</f>
        <v>20.622785671228709</v>
      </c>
    </row>
    <row r="190" spans="1:25" x14ac:dyDescent="0.2">
      <c r="A190" s="264" t="s">
        <v>363</v>
      </c>
      <c r="B190" s="301">
        <f>SUM(B188:B189)</f>
        <v>12.087506915426058</v>
      </c>
      <c r="C190" s="301">
        <f t="shared" ref="C190" si="304">SUM(C188:C189)</f>
        <v>14.24827079680998</v>
      </c>
      <c r="D190" s="301">
        <f t="shared" ref="D190" si="305">SUM(D188:D189)</f>
        <v>4.7872222877639707</v>
      </c>
      <c r="E190" s="301">
        <f t="shared" si="299"/>
        <v>31.123000000000008</v>
      </c>
      <c r="F190" s="301"/>
      <c r="G190" s="301">
        <f>SUM(G188:G189)</f>
        <v>15.481824885449484</v>
      </c>
      <c r="H190" s="301">
        <f t="shared" ref="H190" si="306">SUM(H188:H189)</f>
        <v>17.514314078936749</v>
      </c>
      <c r="I190" s="301">
        <f t="shared" ref="I190" si="307">SUM(I188:I189)</f>
        <v>8.1618610356137538</v>
      </c>
      <c r="J190" s="301">
        <f t="shared" si="300"/>
        <v>41.157999999999987</v>
      </c>
      <c r="K190" s="301"/>
      <c r="L190" s="301">
        <f>SUM(L188:L189)</f>
        <v>12.405460501821024</v>
      </c>
      <c r="M190" s="301">
        <f t="shared" ref="M190" si="308">SUM(M188:M189)</f>
        <v>20.281153305476494</v>
      </c>
      <c r="N190" s="301">
        <f t="shared" ref="N190" si="309">SUM(N188:N189)</f>
        <v>6.5233861927024455</v>
      </c>
      <c r="O190" s="301">
        <f t="shared" si="301"/>
        <v>39.209999999999965</v>
      </c>
      <c r="P190" s="301"/>
      <c r="Q190" s="301">
        <f>SUM(Q188:Q189)</f>
        <v>11.651103901265527</v>
      </c>
      <c r="R190" s="301">
        <f t="shared" ref="R190" si="310">SUM(R188:R189)</f>
        <v>19.90976688784145</v>
      </c>
      <c r="S190" s="301">
        <f t="shared" ref="S190" si="311">SUM(S188:S189)</f>
        <v>5.4421292108930217</v>
      </c>
      <c r="T190" s="301">
        <f t="shared" si="302"/>
        <v>37.003</v>
      </c>
      <c r="U190" s="301"/>
      <c r="V190" s="301">
        <f>SUM(V188:V189)</f>
        <v>12.069169194444555</v>
      </c>
      <c r="W190" s="301">
        <f t="shared" ref="W190" si="312">SUM(W188:W189)</f>
        <v>21.421403425630142</v>
      </c>
      <c r="X190" s="301">
        <f t="shared" ref="X190" si="313">SUM(X188:X189)</f>
        <v>5.7954273799253659</v>
      </c>
      <c r="Y190" s="301">
        <f t="shared" si="303"/>
        <v>39.286000000000065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10.28929310730596</v>
      </c>
      <c r="C197" s="300">
        <v>6.968812589000847</v>
      </c>
      <c r="D197" s="300">
        <v>8.4641903535708245</v>
      </c>
      <c r="E197" s="300">
        <f>SUM(B197:D197)</f>
        <v>25.722296049877631</v>
      </c>
      <c r="F197" s="300"/>
      <c r="G197" s="300">
        <v>9.1067092873214595</v>
      </c>
      <c r="H197" s="300">
        <v>6.0385882364671337</v>
      </c>
      <c r="I197" s="300">
        <v>11.484250213600784</v>
      </c>
      <c r="J197" s="300">
        <f>SUM(G197:I197)</f>
        <v>26.629547737389377</v>
      </c>
      <c r="K197" s="300"/>
      <c r="L197" s="300">
        <v>8.3380781370377388</v>
      </c>
      <c r="M197" s="300">
        <v>7.3329115168455816</v>
      </c>
      <c r="N197" s="300">
        <v>8.1062940175692724</v>
      </c>
      <c r="O197" s="300">
        <f>SUM(L197:N197)</f>
        <v>23.777283671452594</v>
      </c>
      <c r="P197" s="300"/>
      <c r="Q197" s="300">
        <v>7.8515284373690237</v>
      </c>
      <c r="R197" s="300">
        <v>7.0261398124562442</v>
      </c>
      <c r="S197" s="300">
        <v>7.903976601313575</v>
      </c>
      <c r="T197" s="300">
        <f>SUM(Q197:S197)</f>
        <v>22.781644851138843</v>
      </c>
      <c r="U197" s="300"/>
      <c r="V197" s="300">
        <v>7.5212715166768458</v>
      </c>
      <c r="W197" s="300">
        <v>6.8246802917864775</v>
      </c>
      <c r="X197" s="300">
        <v>7.8067973704037277</v>
      </c>
      <c r="Y197" s="300">
        <f>SUM(V197:X197)</f>
        <v>22.152749178867051</v>
      </c>
    </row>
    <row r="198" spans="1:25" x14ac:dyDescent="0.2">
      <c r="A198" s="260" t="s">
        <v>364</v>
      </c>
      <c r="B198" s="300">
        <v>8.965147524830984</v>
      </c>
      <c r="C198" s="300">
        <v>1.9330127504998404</v>
      </c>
      <c r="D198" s="300">
        <v>2.3455436747915561</v>
      </c>
      <c r="E198" s="300">
        <f t="shared" ref="E198:E199" si="314">SUM(B198:D198)</f>
        <v>13.243703950122381</v>
      </c>
      <c r="F198" s="300"/>
      <c r="G198" s="300">
        <v>6.1673668399666317</v>
      </c>
      <c r="H198" s="300">
        <v>1.9923722929472549</v>
      </c>
      <c r="I198" s="300">
        <v>5.3087131296967565</v>
      </c>
      <c r="J198" s="300">
        <f t="shared" ref="J198:J199" si="315">SUM(G198:I198)</f>
        <v>13.468452262610644</v>
      </c>
      <c r="K198" s="300"/>
      <c r="L198" s="300">
        <v>7.8495248772109107</v>
      </c>
      <c r="M198" s="300">
        <v>1.0001696161219509</v>
      </c>
      <c r="N198" s="300">
        <v>4.7110218352146074</v>
      </c>
      <c r="O198" s="300">
        <f t="shared" ref="O198:O199" si="316">SUM(L198:N198)</f>
        <v>13.560716328547469</v>
      </c>
      <c r="P198" s="300"/>
      <c r="Q198" s="300">
        <v>7.8802409358470378</v>
      </c>
      <c r="R198" s="300">
        <v>0.96895111780664334</v>
      </c>
      <c r="S198" s="300">
        <v>4.7241630952074516</v>
      </c>
      <c r="T198" s="300">
        <f t="shared" ref="T198:T199" si="317">SUM(Q198:S198)</f>
        <v>13.573355148861133</v>
      </c>
      <c r="U198" s="300"/>
      <c r="V198" s="300">
        <v>8.2848426670083644</v>
      </c>
      <c r="W198" s="300">
        <v>0.97522771485548987</v>
      </c>
      <c r="X198" s="300">
        <v>4.9461804392690754</v>
      </c>
      <c r="Y198" s="300">
        <f t="shared" ref="Y198:Y199" si="318">SUM(V198:X198)</f>
        <v>14.206250821132929</v>
      </c>
    </row>
    <row r="199" spans="1:25" x14ac:dyDescent="0.2">
      <c r="A199" s="264" t="s">
        <v>363</v>
      </c>
      <c r="B199" s="301">
        <f>SUM(B197:B198)</f>
        <v>19.254440632136944</v>
      </c>
      <c r="C199" s="301">
        <f t="shared" ref="C199" si="319">SUM(C197:C198)</f>
        <v>8.9018253395006877</v>
      </c>
      <c r="D199" s="301">
        <f t="shared" ref="D199" si="320">SUM(D197:D198)</f>
        <v>10.809734028362382</v>
      </c>
      <c r="E199" s="301">
        <f t="shared" si="314"/>
        <v>38.966000000000008</v>
      </c>
      <c r="F199" s="301"/>
      <c r="G199" s="301">
        <f>SUM(G197:G198)</f>
        <v>15.27407612728809</v>
      </c>
      <c r="H199" s="301">
        <f t="shared" ref="H199" si="321">SUM(H197:H198)</f>
        <v>8.0309605294143882</v>
      </c>
      <c r="I199" s="301">
        <f t="shared" ref="I199" si="322">SUM(I197:I198)</f>
        <v>16.79296334329754</v>
      </c>
      <c r="J199" s="301">
        <f t="shared" si="315"/>
        <v>40.098000000000013</v>
      </c>
      <c r="K199" s="301"/>
      <c r="L199" s="301">
        <f>SUM(L197:L198)</f>
        <v>16.187603014248651</v>
      </c>
      <c r="M199" s="301">
        <f t="shared" ref="M199" si="323">SUM(M197:M198)</f>
        <v>8.3330811329675321</v>
      </c>
      <c r="N199" s="301">
        <f t="shared" ref="N199" si="324">SUM(N197:N198)</f>
        <v>12.81731585278388</v>
      </c>
      <c r="O199" s="301">
        <f t="shared" si="316"/>
        <v>37.338000000000065</v>
      </c>
      <c r="P199" s="301"/>
      <c r="Q199" s="301">
        <f>SUM(Q197:Q198)</f>
        <v>15.731769373216061</v>
      </c>
      <c r="R199" s="301">
        <f t="shared" ref="R199" si="325">SUM(R197:R198)</f>
        <v>7.9950909302628874</v>
      </c>
      <c r="S199" s="301">
        <f t="shared" ref="S199" si="326">SUM(S197:S198)</f>
        <v>12.628139696521027</v>
      </c>
      <c r="T199" s="301">
        <f t="shared" si="317"/>
        <v>36.354999999999976</v>
      </c>
      <c r="U199" s="301"/>
      <c r="V199" s="301">
        <f>SUM(V197:V198)</f>
        <v>15.80611418368521</v>
      </c>
      <c r="W199" s="301">
        <f t="shared" ref="W199" si="327">SUM(W197:W198)</f>
        <v>7.7999080066419673</v>
      </c>
      <c r="X199" s="301">
        <f t="shared" ref="X199" si="328">SUM(X197:X198)</f>
        <v>12.752977809672803</v>
      </c>
      <c r="Y199" s="301">
        <f t="shared" si="318"/>
        <v>36.35899999999998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Manchester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1.6201128167602441</v>
      </c>
      <c r="N7">
        <f>'Ind T4'!C122</f>
        <v>0.48264683667567088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1.6198819484429361</v>
      </c>
      <c r="N9">
        <f>'Ind T4'!C120</f>
        <v>0.97872891489023672</v>
      </c>
    </row>
    <row r="10" spans="1:16" x14ac:dyDescent="0.2">
      <c r="L10" s="13" t="str">
        <f>'Ind T4'!A80</f>
        <v>Education</v>
      </c>
      <c r="M10">
        <f>'Ind T4'!B119</f>
        <v>1.9478822782191596</v>
      </c>
      <c r="N10">
        <f>'Ind T4'!C119</f>
        <v>0.63654198409452967</v>
      </c>
    </row>
    <row r="11" spans="1:16" x14ac:dyDescent="0.2">
      <c r="L11" s="13" t="str">
        <f>'Ind T4'!A79</f>
        <v>Public admin. and defence</v>
      </c>
      <c r="M11">
        <f>'Ind T4'!B118</f>
        <v>1.0903241873972513</v>
      </c>
      <c r="N11">
        <f>'Ind T4'!C118</f>
        <v>9.6287537739780937E-2</v>
      </c>
    </row>
    <row r="12" spans="1:16" x14ac:dyDescent="0.2">
      <c r="L12" s="1" t="str">
        <f>CONCATENATE("[",'Ind T4'!A78,"]")</f>
        <v>[Non-marketed services]</v>
      </c>
      <c r="M12">
        <f>'Ind T4'!B117</f>
        <v>1.6471617498460933</v>
      </c>
      <c r="N12">
        <f>'Ind T4'!C117</f>
        <v>0.73358551517055393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-0.8499254609280027</v>
      </c>
      <c r="N14" s="13">
        <f>'Ind T4'!C115</f>
        <v>-0.17697527131975699</v>
      </c>
    </row>
    <row r="15" spans="1:16" x14ac:dyDescent="0.2">
      <c r="L15" s="13" t="str">
        <f>'Ind T4'!A75</f>
        <v>Arts and entertainment</v>
      </c>
      <c r="M15" s="13">
        <f>'Ind T4'!B114</f>
        <v>4.7280646415665206</v>
      </c>
      <c r="N15" s="13">
        <f>'Ind T4'!C114</f>
        <v>1.2910200013593887E-2</v>
      </c>
    </row>
    <row r="16" spans="1:16" x14ac:dyDescent="0.2">
      <c r="L16" s="13" t="str">
        <f>'Ind T4'!A74</f>
        <v>Support services</v>
      </c>
      <c r="M16" s="13">
        <f>'Ind T4'!B113</f>
        <v>0.99426466468948149</v>
      </c>
      <c r="N16" s="13">
        <f>'Ind T4'!C113</f>
        <v>0.7472903315125734</v>
      </c>
    </row>
    <row r="17" spans="12:14" x14ac:dyDescent="0.2">
      <c r="L17" s="13" t="str">
        <f>'Ind T4'!A73</f>
        <v>Professional services</v>
      </c>
      <c r="M17" s="13">
        <f>'Ind T4'!B112</f>
        <v>3.1873495054114409</v>
      </c>
      <c r="N17" s="13">
        <f>'Ind T4'!C112</f>
        <v>0.7231794950006476</v>
      </c>
    </row>
    <row r="18" spans="12:14" x14ac:dyDescent="0.2">
      <c r="L18" s="13" t="str">
        <f>'Ind T4'!A72</f>
        <v>Real estate</v>
      </c>
      <c r="M18" s="13">
        <f>'Ind T4'!B111</f>
        <v>-1.7064690540145477</v>
      </c>
      <c r="N18" s="13">
        <f>'Ind T4'!C111</f>
        <v>1.3155013118309355</v>
      </c>
    </row>
    <row r="19" spans="12:14" x14ac:dyDescent="0.2">
      <c r="L19" t="str">
        <f>'Ind T4'!A71</f>
        <v>Finance and insurance</v>
      </c>
      <c r="M19">
        <f>'Ind T4'!B110</f>
        <v>-0.18744883088185338</v>
      </c>
      <c r="N19">
        <f>'Ind T4'!C110</f>
        <v>-0.149943351996773</v>
      </c>
    </row>
    <row r="20" spans="12:14" x14ac:dyDescent="0.2">
      <c r="L20" t="str">
        <f>'Ind T4'!A70</f>
        <v>Information technology</v>
      </c>
      <c r="M20">
        <f>'Ind T4'!B109</f>
        <v>-1.2910675611518374</v>
      </c>
      <c r="N20">
        <f>'Ind T4'!C109</f>
        <v>0.99866310827110283</v>
      </c>
    </row>
    <row r="21" spans="12:14" x14ac:dyDescent="0.2">
      <c r="L21" t="str">
        <f>'Ind T4'!A69</f>
        <v>Media</v>
      </c>
      <c r="M21">
        <f>'Ind T4'!B108</f>
        <v>4.8916228737925227</v>
      </c>
      <c r="N21">
        <f>'Ind T4'!C108</f>
        <v>0.1227174052229385</v>
      </c>
    </row>
    <row r="22" spans="12:14" x14ac:dyDescent="0.2">
      <c r="L22" s="1" t="str">
        <f>CONCATENATE("[",'Ind T4'!A68,"]")</f>
        <v>[Business and other services]</v>
      </c>
      <c r="M22">
        <f>'Ind T4'!B107</f>
        <v>1.4219899821754423</v>
      </c>
      <c r="N22">
        <f>'Ind T4'!C107</f>
        <v>0.56983604571034796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0.9954515203849601</v>
      </c>
      <c r="N24">
        <f>'Ind T4'!C105</f>
        <v>1.3933722070526677</v>
      </c>
    </row>
    <row r="25" spans="12:14" x14ac:dyDescent="0.2">
      <c r="L25" s="13" t="str">
        <f>'Ind T4'!A65</f>
        <v>Transport and storage</v>
      </c>
      <c r="M25">
        <f>'Ind T4'!B104</f>
        <v>5.4737665962890425</v>
      </c>
      <c r="N25">
        <f>'Ind T4'!C104</f>
        <v>0.65505621228680866</v>
      </c>
    </row>
    <row r="26" spans="12:14" x14ac:dyDescent="0.2">
      <c r="L26" s="13" t="str">
        <f>'Ind T4'!A64</f>
        <v>Wholesale and retail trade</v>
      </c>
      <c r="M26">
        <f>'Ind T4'!B103</f>
        <v>1.6929786895152343</v>
      </c>
      <c r="N26">
        <f>'Ind T4'!C103</f>
        <v>0.19972649076778204</v>
      </c>
    </row>
    <row r="27" spans="12:14" x14ac:dyDescent="0.2">
      <c r="L27" s="1" t="str">
        <f>CONCATENATE("[",'Ind T4'!A63,"]")</f>
        <v>[Trade, accomod. and transport]</v>
      </c>
      <c r="M27">
        <f>'Ind T4'!B102</f>
        <v>2.3136055590599724</v>
      </c>
      <c r="N27">
        <f>'Ind T4'!C102</f>
        <v>0.57362671099381313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2.4741721336328126</v>
      </c>
      <c r="N29">
        <f>'Ind T4'!C100</f>
        <v>-1.3113198522529679E-2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-0.64848953717345781</v>
      </c>
      <c r="N31">
        <f>'Ind T4'!C98</f>
        <v>-1.0073469393359846</v>
      </c>
    </row>
    <row r="32" spans="12:14" x14ac:dyDescent="0.2">
      <c r="L32" s="13" t="str">
        <f>'Ind T4'!A58</f>
        <v>Engineering</v>
      </c>
      <c r="M32">
        <f>'Ind T4'!B97</f>
        <v>-4.0993004545731289</v>
      </c>
      <c r="N32">
        <f>'Ind T4'!C97</f>
        <v>0.36698104055388203</v>
      </c>
    </row>
    <row r="33" spans="12:14" x14ac:dyDescent="0.2">
      <c r="L33" s="13" t="str">
        <f>'Ind T4'!A57</f>
        <v>Food drink and tobacco</v>
      </c>
      <c r="M33">
        <f>'Ind T4'!B96</f>
        <v>-0.54192827212536931</v>
      </c>
      <c r="N33">
        <f>'Ind T4'!C96</f>
        <v>-0.62088756412572721</v>
      </c>
    </row>
    <row r="34" spans="12:14" x14ac:dyDescent="0.2">
      <c r="L34" s="1" t="str">
        <f>CONCATENATE("[",'Ind T4'!A56,"]")</f>
        <v>[Manufacturing]</v>
      </c>
      <c r="M34">
        <f>'Ind T4'!B95</f>
        <v>-1.1238539146474436</v>
      </c>
      <c r="N34">
        <f>'Ind T4'!C95</f>
        <v>-0.73403395584983322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-3.3029346487823852</v>
      </c>
      <c r="N36">
        <f>'Ind T4'!C93</f>
        <v>0.38161908198750538</v>
      </c>
    </row>
    <row r="37" spans="12:14" x14ac:dyDescent="0.2">
      <c r="L37" s="13" t="str">
        <f>'Ind T4'!A53</f>
        <v>Electricity and gas</v>
      </c>
      <c r="M37">
        <f>'Ind T4'!B92</f>
        <v>9.4531633899286085</v>
      </c>
      <c r="N37">
        <f>'Ind T4'!C92</f>
        <v>-0.97633239451641041</v>
      </c>
    </row>
    <row r="38" spans="12:14" x14ac:dyDescent="0.2">
      <c r="L38" s="13" t="str">
        <f>'Ind T4'!A52</f>
        <v>Mining and quarrying</v>
      </c>
      <c r="M38">
        <f>'Ind T4'!B91</f>
        <v>21.076404012612304</v>
      </c>
      <c r="N38">
        <f>'Ind T4'!C91</f>
        <v>-3.4206773141320257</v>
      </c>
    </row>
    <row r="39" spans="12:14" x14ac:dyDescent="0.2">
      <c r="L39" s="45" t="str">
        <f>'Ind T4'!A51</f>
        <v>Agriculture</v>
      </c>
      <c r="M39">
        <f>'Ind T4'!B90</f>
        <v>2.2289143386098109</v>
      </c>
      <c r="N39">
        <f>'Ind T4'!C90</f>
        <v>0.46463799403173578</v>
      </c>
    </row>
    <row r="40" spans="12:14" x14ac:dyDescent="0.2">
      <c r="L40" s="1" t="str">
        <f>CONCATENATE("[",'Ind T4'!A50,"]")</f>
        <v>[Primary sector and utilities]</v>
      </c>
      <c r="M40">
        <f>'Ind T4'!B89</f>
        <v>3.3746451387622889</v>
      </c>
      <c r="N40">
        <f>'Ind T4'!C89</f>
        <v>-0.22124878575303653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Manchester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21.887999999999984</v>
      </c>
      <c r="N5" s="11">
        <f t="shared" ref="N5:AL5" si="1">SUM(N6:N9)</f>
        <v>18.307999999999968</v>
      </c>
      <c r="O5" s="11">
        <f t="shared" si="1"/>
        <v>20.732999999999993</v>
      </c>
      <c r="P5" s="11">
        <f t="shared" si="1"/>
        <v>24.864999999999981</v>
      </c>
      <c r="Q5" s="11">
        <f t="shared" si="1"/>
        <v>21.204999999999991</v>
      </c>
      <c r="R5" s="11">
        <f t="shared" si="1"/>
        <v>21.981999999999992</v>
      </c>
      <c r="S5" s="11">
        <f t="shared" si="1"/>
        <v>24.221999999999976</v>
      </c>
      <c r="T5" s="11">
        <f t="shared" si="1"/>
        <v>21.982999999999993</v>
      </c>
      <c r="U5" s="11">
        <f t="shared" si="1"/>
        <v>24.530000000000026</v>
      </c>
      <c r="V5" s="11">
        <f t="shared" si="1"/>
        <v>29.107000000000049</v>
      </c>
      <c r="W5" s="11">
        <f t="shared" si="1"/>
        <v>25.950000000000038</v>
      </c>
      <c r="X5" s="11">
        <f t="shared" si="1"/>
        <v>25.426999999999971</v>
      </c>
      <c r="Y5" s="11">
        <f t="shared" si="1"/>
        <v>25.071999999999974</v>
      </c>
      <c r="Z5" s="11">
        <f t="shared" si="1"/>
        <v>25.082999999999966</v>
      </c>
      <c r="AA5" s="11">
        <f t="shared" si="1"/>
        <v>25.276999999999983</v>
      </c>
      <c r="AB5" s="11">
        <f t="shared" si="1"/>
        <v>25.344000000000019</v>
      </c>
      <c r="AC5" s="11">
        <f t="shared" si="1"/>
        <v>25.376999999999988</v>
      </c>
      <c r="AD5" s="11">
        <f t="shared" si="1"/>
        <v>25.379000000000001</v>
      </c>
      <c r="AE5" s="11">
        <f t="shared" si="1"/>
        <v>25.352999999999966</v>
      </c>
      <c r="AF5" s="11">
        <f t="shared" si="1"/>
        <v>25.317</v>
      </c>
      <c r="AG5" s="11">
        <f t="shared" si="1"/>
        <v>25.29</v>
      </c>
      <c r="AH5" s="11">
        <f t="shared" si="1"/>
        <v>25.257999999999988</v>
      </c>
      <c r="AI5" s="11">
        <f t="shared" si="1"/>
        <v>25.222000000000026</v>
      </c>
      <c r="AJ5" s="11">
        <f t="shared" si="1"/>
        <v>25.181999999999995</v>
      </c>
      <c r="AK5" s="11">
        <f t="shared" si="1"/>
        <v>25.143000000000026</v>
      </c>
      <c r="AL5" s="11">
        <f t="shared" si="1"/>
        <v>25.102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6.5839999999999774</v>
      </c>
      <c r="N6" s="11">
        <v>4.3879999999999901</v>
      </c>
      <c r="O6" s="11">
        <v>5.3920000000000083</v>
      </c>
      <c r="P6" s="11">
        <v>6.8709999999999978</v>
      </c>
      <c r="Q6" s="11">
        <v>7.0799999999999779</v>
      </c>
      <c r="R6" s="11">
        <v>6.5050000000000079</v>
      </c>
      <c r="S6" s="11">
        <v>7.0359999999999951</v>
      </c>
      <c r="T6" s="11">
        <v>5.4949999999999966</v>
      </c>
      <c r="U6" s="11">
        <v>4.7840000000000069</v>
      </c>
      <c r="V6" s="11">
        <v>7.2789999999999981</v>
      </c>
      <c r="W6" s="11">
        <v>7.2630000000000026</v>
      </c>
      <c r="X6" s="11">
        <v>7.3269999999999973</v>
      </c>
      <c r="Y6" s="11">
        <v>7.3829999999999947</v>
      </c>
      <c r="Z6" s="11">
        <v>7.4749999999999899</v>
      </c>
      <c r="AA6" s="11">
        <v>7.5330000000000075</v>
      </c>
      <c r="AB6" s="11">
        <v>7.5500000000000043</v>
      </c>
      <c r="AC6" s="11">
        <v>7.5739999999999945</v>
      </c>
      <c r="AD6" s="11">
        <v>7.5949999999999944</v>
      </c>
      <c r="AE6" s="11">
        <v>7.6139999999999883</v>
      </c>
      <c r="AF6" s="11">
        <v>7.6320000000000023</v>
      </c>
      <c r="AG6" s="11">
        <v>7.6599999999999921</v>
      </c>
      <c r="AH6" s="11">
        <v>7.68700000000001</v>
      </c>
      <c r="AI6" s="11">
        <v>7.7139999999999995</v>
      </c>
      <c r="AJ6" s="11">
        <v>7.7389999999999839</v>
      </c>
      <c r="AK6" s="172">
        <v>7.7630000000000061</v>
      </c>
      <c r="AL6" s="11">
        <v>7.7859999999999987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0.14799999999999969</v>
      </c>
      <c r="N7" s="11">
        <v>0.1450000000000001</v>
      </c>
      <c r="O7" s="11">
        <v>0.55299999999999794</v>
      </c>
      <c r="P7" s="11">
        <v>0.34800000000000053</v>
      </c>
      <c r="Q7" s="11">
        <v>0.17399999999999952</v>
      </c>
      <c r="R7" s="11">
        <v>0.20600000000000004</v>
      </c>
      <c r="S7" s="11">
        <v>0.39899999999999947</v>
      </c>
      <c r="T7" s="11">
        <v>0.30000000000000043</v>
      </c>
      <c r="U7" s="11">
        <v>0.49999999999999967</v>
      </c>
      <c r="V7" s="11">
        <v>0.58799999999999941</v>
      </c>
      <c r="W7" s="11">
        <v>0.53599999999999925</v>
      </c>
      <c r="X7" s="11">
        <v>0.50899999999999912</v>
      </c>
      <c r="Y7" s="11">
        <v>0.49899999999999994</v>
      </c>
      <c r="Z7" s="11">
        <v>0.47600000000000109</v>
      </c>
      <c r="AA7" s="11">
        <v>0.45300000000000085</v>
      </c>
      <c r="AB7" s="11">
        <v>0.43400000000000055</v>
      </c>
      <c r="AC7" s="11">
        <v>0.41899999999999993</v>
      </c>
      <c r="AD7" s="11">
        <v>0.40399999999999964</v>
      </c>
      <c r="AE7" s="11">
        <v>0.39100000000000046</v>
      </c>
      <c r="AF7" s="11">
        <v>0.37800000000000022</v>
      </c>
      <c r="AG7" s="11">
        <v>0.36700000000000066</v>
      </c>
      <c r="AH7" s="11">
        <v>0.35599999999999904</v>
      </c>
      <c r="AI7" s="11">
        <v>0.34500000000000042</v>
      </c>
      <c r="AJ7" s="11">
        <v>0.3349999999999998</v>
      </c>
      <c r="AK7" s="172">
        <v>0.32599999999999962</v>
      </c>
      <c r="AL7" s="11">
        <v>0.31799999999999951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7.9709999999999894</v>
      </c>
      <c r="N8" s="11">
        <v>7.4739999999999753</v>
      </c>
      <c r="O8" s="11">
        <v>7.6510000000000025</v>
      </c>
      <c r="P8" s="11">
        <v>9.5709999999999837</v>
      </c>
      <c r="Q8" s="11">
        <v>5.4510000000000076</v>
      </c>
      <c r="R8" s="11">
        <v>7.2239999999999922</v>
      </c>
      <c r="S8" s="11">
        <v>6.9960000000000075</v>
      </c>
      <c r="T8" s="11">
        <v>7.4489999999999945</v>
      </c>
      <c r="U8" s="11">
        <v>11.942000000000023</v>
      </c>
      <c r="V8" s="11">
        <v>13.856000000000037</v>
      </c>
      <c r="W8" s="11">
        <v>11.348000000000033</v>
      </c>
      <c r="X8" s="11">
        <v>10.955999999999978</v>
      </c>
      <c r="Y8" s="11">
        <v>10.612999999999978</v>
      </c>
      <c r="Z8" s="11">
        <v>10.509999999999994</v>
      </c>
      <c r="AA8" s="11">
        <v>10.437999999999985</v>
      </c>
      <c r="AB8" s="11">
        <v>10.382000000000009</v>
      </c>
      <c r="AC8" s="11">
        <v>10.319000000000003</v>
      </c>
      <c r="AD8" s="11">
        <v>10.261000000000008</v>
      </c>
      <c r="AE8" s="11">
        <v>10.195999999999986</v>
      </c>
      <c r="AF8" s="11">
        <v>10.134999999999994</v>
      </c>
      <c r="AG8" s="11">
        <v>10.079000000000001</v>
      </c>
      <c r="AH8" s="11">
        <v>10.021999999999975</v>
      </c>
      <c r="AI8" s="11">
        <v>9.9650000000000034</v>
      </c>
      <c r="AJ8" s="11">
        <v>9.9080000000000013</v>
      </c>
      <c r="AK8" s="172">
        <v>9.8520000000000127</v>
      </c>
      <c r="AL8" s="11">
        <v>9.7950000000000124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7.1850000000000165</v>
      </c>
      <c r="N9" s="11">
        <v>6.3010000000000019</v>
      </c>
      <c r="O9" s="11">
        <v>7.1369999999999845</v>
      </c>
      <c r="P9" s="11">
        <v>8.0750000000000011</v>
      </c>
      <c r="Q9" s="11">
        <v>8.5000000000000089</v>
      </c>
      <c r="R9" s="11">
        <v>8.0469999999999899</v>
      </c>
      <c r="S9" s="11">
        <v>9.7909999999999755</v>
      </c>
      <c r="T9" s="11">
        <v>8.7390000000000008</v>
      </c>
      <c r="U9" s="11">
        <v>7.3039999999999941</v>
      </c>
      <c r="V9" s="11">
        <v>7.3840000000000146</v>
      </c>
      <c r="W9" s="11">
        <v>6.8030000000000053</v>
      </c>
      <c r="X9" s="11">
        <v>6.6349999999999998</v>
      </c>
      <c r="Y9" s="11">
        <v>6.5770000000000008</v>
      </c>
      <c r="Z9" s="11">
        <v>6.621999999999983</v>
      </c>
      <c r="AA9" s="11">
        <v>6.8529999999999918</v>
      </c>
      <c r="AB9" s="11">
        <v>6.9780000000000042</v>
      </c>
      <c r="AC9" s="11">
        <v>7.0649999999999906</v>
      </c>
      <c r="AD9" s="11">
        <v>7.1189999999999998</v>
      </c>
      <c r="AE9" s="11">
        <v>7.1519999999999948</v>
      </c>
      <c r="AF9" s="11">
        <v>7.1720000000000033</v>
      </c>
      <c r="AG9" s="11">
        <v>7.1840000000000055</v>
      </c>
      <c r="AH9" s="11">
        <v>7.1930000000000067</v>
      </c>
      <c r="AI9" s="11">
        <v>7.1980000000000253</v>
      </c>
      <c r="AJ9" s="11">
        <v>7.2000000000000082</v>
      </c>
      <c r="AK9" s="172">
        <v>7.2020000000000088</v>
      </c>
      <c r="AL9" s="11">
        <v>7.2029999999999914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108.5920000000003</v>
      </c>
      <c r="N11" s="11">
        <f t="shared" si="2"/>
        <v>115.62599999999991</v>
      </c>
      <c r="O11" s="11">
        <f t="shared" si="2"/>
        <v>104.26600000000012</v>
      </c>
      <c r="P11" s="11">
        <f t="shared" si="2"/>
        <v>108.2059999999999</v>
      </c>
      <c r="Q11" s="11">
        <f t="shared" si="2"/>
        <v>110.87500000000006</v>
      </c>
      <c r="R11" s="11">
        <f t="shared" ref="R11" si="3">SUM(R12:R14)</f>
        <v>110.604</v>
      </c>
      <c r="S11" s="11">
        <f t="shared" ref="S11" si="4">SUM(S12:S14)</f>
        <v>110.62199999999993</v>
      </c>
      <c r="T11" s="11">
        <f t="shared" ref="T11" si="5">SUM(T12:T14)</f>
        <v>112.60100000000008</v>
      </c>
      <c r="U11" s="11">
        <f t="shared" ref="U11" si="6">SUM(U12:U14)</f>
        <v>113.13999999999984</v>
      </c>
      <c r="V11" s="11">
        <f t="shared" ref="V11" si="7">SUM(V12:V14)</f>
        <v>110.07399999999984</v>
      </c>
      <c r="W11" s="11">
        <f t="shared" ref="W11" si="8">SUM(W12:W14)</f>
        <v>104.52700000000007</v>
      </c>
      <c r="X11" s="11">
        <f t="shared" ref="X11" si="9">SUM(X12:X14)</f>
        <v>104.56999999999979</v>
      </c>
      <c r="Y11" s="11">
        <f t="shared" ref="Y11" si="10">SUM(Y12:Y14)</f>
        <v>103.64599999999967</v>
      </c>
      <c r="Z11" s="11">
        <f t="shared" ref="Z11" si="11">SUM(Z12:Z14)</f>
        <v>102.64999999999991</v>
      </c>
      <c r="AA11" s="11">
        <f t="shared" ref="AA11" si="12">SUM(AA12:AA14)</f>
        <v>101.87600000000012</v>
      </c>
      <c r="AB11" s="11">
        <f t="shared" ref="AB11" si="13">SUM(AB12:AB14)</f>
        <v>100.89499999999992</v>
      </c>
      <c r="AC11" s="11">
        <f t="shared" ref="AC11" si="14">SUM(AC12:AC14)</f>
        <v>100.08300000000001</v>
      </c>
      <c r="AD11" s="11">
        <f>SUM(AD12:AD14)</f>
        <v>99.24799999999999</v>
      </c>
      <c r="AE11" s="11">
        <f t="shared" ref="AE11" si="15">SUM(AE12:AE14)</f>
        <v>98.438999999999993</v>
      </c>
      <c r="AF11" s="11">
        <f t="shared" ref="AF11" si="16">SUM(AF12:AF14)</f>
        <v>97.65399999999984</v>
      </c>
      <c r="AG11" s="11">
        <f t="shared" ref="AG11:AL11" si="17">SUM(AG12:AG14)</f>
        <v>96.945000000000121</v>
      </c>
      <c r="AH11" s="11">
        <f t="shared" si="17"/>
        <v>96.228000000000037</v>
      </c>
      <c r="AI11" s="11">
        <f t="shared" si="17"/>
        <v>95.531999999999869</v>
      </c>
      <c r="AJ11" s="11">
        <f t="shared" si="17"/>
        <v>94.86099999999999</v>
      </c>
      <c r="AK11" s="11">
        <f t="shared" si="17"/>
        <v>94.20999999999998</v>
      </c>
      <c r="AL11" s="11">
        <f t="shared" si="17"/>
        <v>93.59099999999988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20.750999999999991</v>
      </c>
      <c r="N12" s="11">
        <v>19.429000000000045</v>
      </c>
      <c r="O12" s="11">
        <v>19.760000000000023</v>
      </c>
      <c r="P12" s="11">
        <v>20.173999999999943</v>
      </c>
      <c r="Q12" s="11">
        <v>19.817999999999973</v>
      </c>
      <c r="R12" s="11">
        <v>21.601000000000028</v>
      </c>
      <c r="S12" s="11">
        <v>21.84899999999994</v>
      </c>
      <c r="T12" s="11">
        <v>20.742000000000033</v>
      </c>
      <c r="U12" s="11">
        <v>17.495000000000012</v>
      </c>
      <c r="V12" s="11">
        <v>21.284000000000034</v>
      </c>
      <c r="W12" s="11">
        <v>21.022000000000006</v>
      </c>
      <c r="X12" s="11">
        <v>20.954999999999956</v>
      </c>
      <c r="Y12" s="11">
        <v>20.904999999999994</v>
      </c>
      <c r="Z12" s="11">
        <v>20.958000000000002</v>
      </c>
      <c r="AA12" s="11">
        <v>20.86399999999994</v>
      </c>
      <c r="AB12" s="11">
        <v>20.684000000000012</v>
      </c>
      <c r="AC12" s="11">
        <v>20.548999999999936</v>
      </c>
      <c r="AD12" s="11">
        <v>20.400000000000027</v>
      </c>
      <c r="AE12" s="11">
        <v>20.242999999999988</v>
      </c>
      <c r="AF12" s="11">
        <v>20.083999999999961</v>
      </c>
      <c r="AG12" s="11">
        <v>19.929999999999964</v>
      </c>
      <c r="AH12" s="11">
        <v>19.777000000000033</v>
      </c>
      <c r="AI12" s="11">
        <v>19.620999999999995</v>
      </c>
      <c r="AJ12" s="11">
        <v>19.464999999999957</v>
      </c>
      <c r="AK12" s="172">
        <v>19.306000000000001</v>
      </c>
      <c r="AL12" s="11">
        <v>19.146999999999949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13.872000000000016</v>
      </c>
      <c r="N13" s="11">
        <v>19.335999999999995</v>
      </c>
      <c r="O13" s="11">
        <v>14.732999999999974</v>
      </c>
      <c r="P13" s="11">
        <v>15.837000000000025</v>
      </c>
      <c r="Q13" s="11">
        <v>15.169999999999964</v>
      </c>
      <c r="R13" s="11">
        <v>16.893000000000004</v>
      </c>
      <c r="S13" s="11">
        <v>14.982999999999995</v>
      </c>
      <c r="T13" s="11">
        <v>18.587999999999987</v>
      </c>
      <c r="U13" s="11">
        <v>15.809999999999947</v>
      </c>
      <c r="V13" s="11">
        <v>15.026999999999989</v>
      </c>
      <c r="W13" s="11">
        <v>13.703000000000024</v>
      </c>
      <c r="X13" s="11">
        <v>14.295999999999983</v>
      </c>
      <c r="Y13" s="11">
        <v>14.421000000000005</v>
      </c>
      <c r="Z13" s="11">
        <v>14.633999999999967</v>
      </c>
      <c r="AA13" s="11">
        <v>14.79400000000004</v>
      </c>
      <c r="AB13" s="11">
        <v>14.866999999999983</v>
      </c>
      <c r="AC13" s="11">
        <v>14.830000000000025</v>
      </c>
      <c r="AD13" s="11">
        <v>14.788999999999998</v>
      </c>
      <c r="AE13" s="11">
        <v>14.747000000000025</v>
      </c>
      <c r="AF13" s="11">
        <v>14.70400000000001</v>
      </c>
      <c r="AG13" s="11">
        <v>14.680000000000049</v>
      </c>
      <c r="AH13" s="11">
        <v>14.645000000000001</v>
      </c>
      <c r="AI13" s="11">
        <v>14.606999999999992</v>
      </c>
      <c r="AJ13" s="11">
        <v>14.566000000000003</v>
      </c>
      <c r="AK13" s="172">
        <v>14.521999999999988</v>
      </c>
      <c r="AL13" s="11">
        <v>14.476999999999999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73.969000000000293</v>
      </c>
      <c r="N14" s="11">
        <v>76.860999999999862</v>
      </c>
      <c r="O14" s="11">
        <v>69.773000000000124</v>
      </c>
      <c r="P14" s="11">
        <v>72.194999999999936</v>
      </c>
      <c r="Q14" s="11">
        <v>75.887000000000114</v>
      </c>
      <c r="R14" s="11">
        <v>72.109999999999971</v>
      </c>
      <c r="S14" s="11">
        <v>73.789999999999992</v>
      </c>
      <c r="T14" s="11">
        <v>73.271000000000058</v>
      </c>
      <c r="U14" s="11">
        <v>79.834999999999894</v>
      </c>
      <c r="V14" s="11">
        <v>73.76299999999982</v>
      </c>
      <c r="W14" s="11">
        <v>69.802000000000049</v>
      </c>
      <c r="X14" s="11">
        <v>69.318999999999861</v>
      </c>
      <c r="Y14" s="11">
        <v>68.319999999999681</v>
      </c>
      <c r="Z14" s="11">
        <v>67.057999999999936</v>
      </c>
      <c r="AA14" s="11">
        <v>66.218000000000131</v>
      </c>
      <c r="AB14" s="11">
        <v>65.343999999999937</v>
      </c>
      <c r="AC14" s="11">
        <v>64.70400000000005</v>
      </c>
      <c r="AD14" s="11">
        <v>64.058999999999969</v>
      </c>
      <c r="AE14" s="11">
        <v>63.448999999999991</v>
      </c>
      <c r="AF14" s="11">
        <v>62.865999999999872</v>
      </c>
      <c r="AG14" s="11">
        <v>62.335000000000107</v>
      </c>
      <c r="AH14" s="11">
        <v>61.806000000000012</v>
      </c>
      <c r="AI14" s="11">
        <v>61.303999999999874</v>
      </c>
      <c r="AJ14" s="11">
        <v>60.830000000000034</v>
      </c>
      <c r="AK14" s="172">
        <v>60.381999999999998</v>
      </c>
      <c r="AL14" s="11">
        <v>59.966999999999935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85.337999999999909</v>
      </c>
      <c r="N16" s="11">
        <v>77.166000000000025</v>
      </c>
      <c r="O16" s="11">
        <v>85.541000000000025</v>
      </c>
      <c r="P16" s="11">
        <v>78.919999999999987</v>
      </c>
      <c r="Q16" s="11">
        <v>81.319000000000116</v>
      </c>
      <c r="R16" s="11">
        <v>77.455999999999946</v>
      </c>
      <c r="S16" s="11">
        <v>79.104999999999848</v>
      </c>
      <c r="T16" s="11">
        <v>84.357999999999791</v>
      </c>
      <c r="U16" s="11">
        <v>90.631000000000071</v>
      </c>
      <c r="V16" s="11">
        <v>89.675999999999974</v>
      </c>
      <c r="W16" s="11">
        <v>87.523999999999688</v>
      </c>
      <c r="X16" s="11">
        <v>85.960999999999942</v>
      </c>
      <c r="Y16" s="11">
        <v>85.991000000000156</v>
      </c>
      <c r="Z16" s="11">
        <v>86.197999999999837</v>
      </c>
      <c r="AA16" s="11">
        <v>86.470000000000113</v>
      </c>
      <c r="AB16" s="11">
        <v>86.674999999999869</v>
      </c>
      <c r="AC16" s="11">
        <v>86.802000000000092</v>
      </c>
      <c r="AD16" s="11">
        <v>86.757999999999925</v>
      </c>
      <c r="AE16" s="11">
        <v>86.793000000000063</v>
      </c>
      <c r="AF16" s="11">
        <v>86.783999999999807</v>
      </c>
      <c r="AG16" s="11">
        <v>86.856000000000108</v>
      </c>
      <c r="AH16" s="11">
        <v>86.939000000000249</v>
      </c>
      <c r="AI16" s="11">
        <v>87.034000000000034</v>
      </c>
      <c r="AJ16" s="11">
        <v>87.136999999999844</v>
      </c>
      <c r="AK16" s="172">
        <v>87.243999999999915</v>
      </c>
      <c r="AL16" s="11">
        <v>87.352000000000018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345.43899999999974</v>
      </c>
      <c r="N18" s="11">
        <f t="shared" ref="N18:AL18" si="18">SUM(N19:N21)</f>
        <v>337.62100000000078</v>
      </c>
      <c r="O18" s="11">
        <f t="shared" si="18"/>
        <v>349.08900000000017</v>
      </c>
      <c r="P18" s="11">
        <f t="shared" si="18"/>
        <v>351.81700000000006</v>
      </c>
      <c r="Q18" s="11">
        <f t="shared" si="18"/>
        <v>359.43400000000054</v>
      </c>
      <c r="R18" s="11">
        <f t="shared" si="18"/>
        <v>368.42700000000002</v>
      </c>
      <c r="S18" s="11">
        <f t="shared" si="18"/>
        <v>386.67599999999948</v>
      </c>
      <c r="T18" s="11">
        <f t="shared" si="18"/>
        <v>398.73400000000021</v>
      </c>
      <c r="U18" s="11">
        <f t="shared" si="18"/>
        <v>419.25899999999911</v>
      </c>
      <c r="V18" s="11">
        <f t="shared" si="18"/>
        <v>426.57900000000103</v>
      </c>
      <c r="W18" s="11">
        <f t="shared" si="18"/>
        <v>413.06499999999926</v>
      </c>
      <c r="X18" s="11">
        <f t="shared" si="18"/>
        <v>414.10500000000013</v>
      </c>
      <c r="Y18" s="11">
        <f t="shared" si="18"/>
        <v>417.51200000000028</v>
      </c>
      <c r="Z18" s="11">
        <f t="shared" si="18"/>
        <v>421.0200000000001</v>
      </c>
      <c r="AA18" s="11">
        <f t="shared" si="18"/>
        <v>424.96600000000052</v>
      </c>
      <c r="AB18" s="11">
        <f t="shared" si="18"/>
        <v>428.10600000000073</v>
      </c>
      <c r="AC18" s="11">
        <f t="shared" si="18"/>
        <v>430.62300000000022</v>
      </c>
      <c r="AD18" s="11">
        <f t="shared" si="18"/>
        <v>432.92800000000022</v>
      </c>
      <c r="AE18" s="11">
        <f t="shared" si="18"/>
        <v>435.10900000000038</v>
      </c>
      <c r="AF18" s="11">
        <f t="shared" si="18"/>
        <v>437.22799999999978</v>
      </c>
      <c r="AG18" s="11">
        <f t="shared" si="18"/>
        <v>439.41399999999982</v>
      </c>
      <c r="AH18" s="11">
        <f t="shared" si="18"/>
        <v>441.57700000000045</v>
      </c>
      <c r="AI18" s="11">
        <f t="shared" si="18"/>
        <v>443.69799999999975</v>
      </c>
      <c r="AJ18" s="11">
        <f t="shared" si="18"/>
        <v>445.88400000000001</v>
      </c>
      <c r="AK18" s="11">
        <f t="shared" si="18"/>
        <v>447.99700000000013</v>
      </c>
      <c r="AL18" s="11">
        <f t="shared" si="18"/>
        <v>450.07000000000005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203.26599999999976</v>
      </c>
      <c r="N19" s="11">
        <v>195.76400000000055</v>
      </c>
      <c r="O19" s="11">
        <v>204.81000000000031</v>
      </c>
      <c r="P19" s="11">
        <v>206.22100000000006</v>
      </c>
      <c r="Q19" s="11">
        <v>204.63400000000053</v>
      </c>
      <c r="R19" s="11">
        <v>213.12399999999988</v>
      </c>
      <c r="S19" s="11">
        <v>213.55599999999939</v>
      </c>
      <c r="T19" s="11">
        <v>225.22800000000021</v>
      </c>
      <c r="U19" s="11">
        <v>235.90399999999926</v>
      </c>
      <c r="V19" s="11">
        <v>241.92400000000049</v>
      </c>
      <c r="W19" s="11">
        <v>231.78599999999949</v>
      </c>
      <c r="X19" s="11">
        <v>233.499</v>
      </c>
      <c r="Y19" s="11">
        <v>233.9360000000004</v>
      </c>
      <c r="Z19" s="11">
        <v>233.79800000000031</v>
      </c>
      <c r="AA19" s="11">
        <v>234.15700000000052</v>
      </c>
      <c r="AB19" s="11">
        <v>234.73300000000026</v>
      </c>
      <c r="AC19" s="11">
        <v>235.08800000000008</v>
      </c>
      <c r="AD19" s="11">
        <v>235.39900000000011</v>
      </c>
      <c r="AE19" s="11">
        <v>235.69000000000031</v>
      </c>
      <c r="AF19" s="11">
        <v>235.98499999999987</v>
      </c>
      <c r="AG19" s="11">
        <v>236.34799999999967</v>
      </c>
      <c r="AH19" s="11">
        <v>236.76400000000066</v>
      </c>
      <c r="AI19" s="11">
        <v>237.18899999999982</v>
      </c>
      <c r="AJ19" s="11">
        <v>237.7399999999999</v>
      </c>
      <c r="AK19" s="172">
        <v>238.2800000000004</v>
      </c>
      <c r="AL19" s="11">
        <v>238.82799999999978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69.641999999999911</v>
      </c>
      <c r="N20" s="11">
        <v>63.961000000000041</v>
      </c>
      <c r="O20" s="11">
        <v>67.081999999999951</v>
      </c>
      <c r="P20" s="11">
        <v>69.705999999999932</v>
      </c>
      <c r="Q20" s="11">
        <v>72.299999999999898</v>
      </c>
      <c r="R20" s="11">
        <v>71.066000000000216</v>
      </c>
      <c r="S20" s="11">
        <v>82.333000000000013</v>
      </c>
      <c r="T20" s="11">
        <v>87.641999999999953</v>
      </c>
      <c r="U20" s="11">
        <v>92.300999999999888</v>
      </c>
      <c r="V20" s="11">
        <v>94.279000000000295</v>
      </c>
      <c r="W20" s="11">
        <v>92.764999999999901</v>
      </c>
      <c r="X20" s="11">
        <v>96.35700000000017</v>
      </c>
      <c r="Y20" s="11">
        <v>97.67500000000004</v>
      </c>
      <c r="Z20" s="11">
        <v>98.57799999999979</v>
      </c>
      <c r="AA20" s="11">
        <v>99.497000000000057</v>
      </c>
      <c r="AB20" s="11">
        <v>99.9230000000003</v>
      </c>
      <c r="AC20" s="11">
        <v>100.20600000000013</v>
      </c>
      <c r="AD20" s="11">
        <v>100.47200000000014</v>
      </c>
      <c r="AE20" s="11">
        <v>100.723</v>
      </c>
      <c r="AF20" s="11">
        <v>100.96999999999989</v>
      </c>
      <c r="AG20" s="11">
        <v>101.23800000000014</v>
      </c>
      <c r="AH20" s="11">
        <v>101.47199999999981</v>
      </c>
      <c r="AI20" s="11">
        <v>101.69700000000002</v>
      </c>
      <c r="AJ20" s="11">
        <v>101.90999999999994</v>
      </c>
      <c r="AK20" s="172">
        <v>102.11199999999982</v>
      </c>
      <c r="AL20" s="11">
        <v>102.31000000000013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72.531000000000049</v>
      </c>
      <c r="N21" s="11">
        <v>77.896000000000157</v>
      </c>
      <c r="O21" s="11">
        <v>77.196999999999861</v>
      </c>
      <c r="P21" s="11">
        <v>75.890000000000043</v>
      </c>
      <c r="Q21" s="11">
        <v>82.500000000000099</v>
      </c>
      <c r="R21" s="11">
        <v>84.236999999999938</v>
      </c>
      <c r="S21" s="11">
        <v>90.787000000000077</v>
      </c>
      <c r="T21" s="11">
        <v>85.864000000000033</v>
      </c>
      <c r="U21" s="11">
        <v>91.053999999999988</v>
      </c>
      <c r="V21" s="11">
        <v>90.376000000000246</v>
      </c>
      <c r="W21" s="11">
        <v>88.513999999999925</v>
      </c>
      <c r="X21" s="11">
        <v>84.248999999999967</v>
      </c>
      <c r="Y21" s="11">
        <v>85.900999999999868</v>
      </c>
      <c r="Z21" s="11">
        <v>88.644000000000034</v>
      </c>
      <c r="AA21" s="11">
        <v>91.311999999999941</v>
      </c>
      <c r="AB21" s="11">
        <v>93.450000000000173</v>
      </c>
      <c r="AC21" s="11">
        <v>95.328999999999994</v>
      </c>
      <c r="AD21" s="11">
        <v>97.056999999999974</v>
      </c>
      <c r="AE21" s="11">
        <v>98.696000000000097</v>
      </c>
      <c r="AF21" s="11">
        <v>100.27300000000002</v>
      </c>
      <c r="AG21" s="11">
        <v>101.82800000000005</v>
      </c>
      <c r="AH21" s="11">
        <v>103.34100000000004</v>
      </c>
      <c r="AI21" s="11">
        <v>104.81199999999991</v>
      </c>
      <c r="AJ21" s="11">
        <v>106.23400000000014</v>
      </c>
      <c r="AK21" s="172">
        <v>107.60499999999989</v>
      </c>
      <c r="AL21" s="11">
        <v>108.9320000000001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395.00399999999991</v>
      </c>
      <c r="N23" s="11">
        <f t="shared" ref="N23:AL23" si="19">SUM(N24:N31)</f>
        <v>392.73099999999943</v>
      </c>
      <c r="O23" s="11">
        <f t="shared" si="19"/>
        <v>400.26299999999935</v>
      </c>
      <c r="P23" s="11">
        <f t="shared" si="19"/>
        <v>414.41899999999998</v>
      </c>
      <c r="Q23" s="11">
        <f t="shared" si="19"/>
        <v>447.62599999999992</v>
      </c>
      <c r="R23" s="11">
        <f t="shared" si="19"/>
        <v>446.34</v>
      </c>
      <c r="S23" s="11">
        <f t="shared" si="19"/>
        <v>463.08500000000043</v>
      </c>
      <c r="T23" s="11">
        <f t="shared" si="19"/>
        <v>476.06099999999981</v>
      </c>
      <c r="U23" s="11">
        <f t="shared" si="19"/>
        <v>482.40400000000005</v>
      </c>
      <c r="V23" s="11">
        <f t="shared" si="19"/>
        <v>499.62099999999998</v>
      </c>
      <c r="W23" s="11">
        <f t="shared" si="19"/>
        <v>478.99000000000029</v>
      </c>
      <c r="X23" s="11">
        <f t="shared" si="19"/>
        <v>484.47300000000052</v>
      </c>
      <c r="Y23" s="11">
        <f t="shared" si="19"/>
        <v>485.35999999999967</v>
      </c>
      <c r="Z23" s="11">
        <f t="shared" si="19"/>
        <v>487.73700000000014</v>
      </c>
      <c r="AA23" s="11">
        <f t="shared" si="19"/>
        <v>491.25399999999996</v>
      </c>
      <c r="AB23" s="11">
        <f t="shared" si="19"/>
        <v>493.92599999999976</v>
      </c>
      <c r="AC23" s="11">
        <f t="shared" si="19"/>
        <v>496.69200000000023</v>
      </c>
      <c r="AD23" s="11">
        <f t="shared" si="19"/>
        <v>499.45599999999922</v>
      </c>
      <c r="AE23" s="11">
        <f t="shared" si="19"/>
        <v>502.20200000000057</v>
      </c>
      <c r="AF23" s="11">
        <f t="shared" si="19"/>
        <v>504.98200000000014</v>
      </c>
      <c r="AG23" s="11">
        <f t="shared" si="19"/>
        <v>507.80700000000064</v>
      </c>
      <c r="AH23" s="11">
        <f t="shared" si="19"/>
        <v>510.56400000000059</v>
      </c>
      <c r="AI23" s="11">
        <f t="shared" si="19"/>
        <v>513.34400000000016</v>
      </c>
      <c r="AJ23" s="11">
        <f t="shared" si="19"/>
        <v>516.11400000000015</v>
      </c>
      <c r="AK23" s="11">
        <f t="shared" si="19"/>
        <v>518.8649999999999</v>
      </c>
      <c r="AL23" s="11">
        <f t="shared" si="19"/>
        <v>521.60600000000022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9.4009999999999945</v>
      </c>
      <c r="N24" s="11">
        <v>9.5850000000000115</v>
      </c>
      <c r="O24" s="11">
        <v>12.45</v>
      </c>
      <c r="P24" s="11">
        <v>9.3309999999999675</v>
      </c>
      <c r="Q24" s="11">
        <v>12.028999999999996</v>
      </c>
      <c r="R24" s="11">
        <v>11.83500000000001</v>
      </c>
      <c r="S24" s="11">
        <v>12.453000000000008</v>
      </c>
      <c r="T24" s="11">
        <v>11.662000000000011</v>
      </c>
      <c r="U24" s="11">
        <v>14.838999999999931</v>
      </c>
      <c r="V24" s="11">
        <v>18.230000000000015</v>
      </c>
      <c r="W24" s="11">
        <v>15.027000000000026</v>
      </c>
      <c r="X24" s="11">
        <v>14.899000000000013</v>
      </c>
      <c r="Y24" s="11">
        <v>14.879999999999983</v>
      </c>
      <c r="Z24" s="11">
        <v>14.848999999999952</v>
      </c>
      <c r="AA24" s="11">
        <v>14.846000000000013</v>
      </c>
      <c r="AB24" s="11">
        <v>14.905999999999979</v>
      </c>
      <c r="AC24" s="11">
        <v>14.948999999999977</v>
      </c>
      <c r="AD24" s="11">
        <v>14.990000000000007</v>
      </c>
      <c r="AE24" s="11">
        <v>15.031999999999986</v>
      </c>
      <c r="AF24" s="11">
        <v>15.073</v>
      </c>
      <c r="AG24" s="11">
        <v>15.110999999999999</v>
      </c>
      <c r="AH24" s="11">
        <v>15.148999999999994</v>
      </c>
      <c r="AI24" s="11">
        <v>15.188000000000031</v>
      </c>
      <c r="AJ24" s="11">
        <v>15.226999999999999</v>
      </c>
      <c r="AK24" s="172">
        <v>15.267000000000026</v>
      </c>
      <c r="AL24" s="11">
        <v>15.30600000000001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26.057000000000009</v>
      </c>
      <c r="N25" s="11">
        <v>30.648999999999969</v>
      </c>
      <c r="O25" s="11">
        <v>29.121000000000038</v>
      </c>
      <c r="P25" s="11">
        <v>30.879000000000065</v>
      </c>
      <c r="Q25" s="11">
        <v>32.256000000000029</v>
      </c>
      <c r="R25" s="11">
        <v>38.611999999999981</v>
      </c>
      <c r="S25" s="11">
        <v>33.043000000000056</v>
      </c>
      <c r="T25" s="11">
        <v>39.31600000000001</v>
      </c>
      <c r="U25" s="11">
        <v>39.453000000000017</v>
      </c>
      <c r="V25" s="11">
        <v>39.208999999999975</v>
      </c>
      <c r="W25" s="11">
        <v>36.182999999999936</v>
      </c>
      <c r="X25" s="11">
        <v>37.009000000000043</v>
      </c>
      <c r="Y25" s="11">
        <v>37.319999999999951</v>
      </c>
      <c r="Z25" s="11">
        <v>37.959000000000039</v>
      </c>
      <c r="AA25" s="11">
        <v>38.457000000000072</v>
      </c>
      <c r="AB25" s="11">
        <v>38.867000000000012</v>
      </c>
      <c r="AC25" s="11">
        <v>39.246999999999986</v>
      </c>
      <c r="AD25" s="11">
        <v>39.576999999999906</v>
      </c>
      <c r="AE25" s="11">
        <v>39.888999999999839</v>
      </c>
      <c r="AF25" s="11">
        <v>40.198000000000192</v>
      </c>
      <c r="AG25" s="11">
        <v>40.52399999999998</v>
      </c>
      <c r="AH25" s="11">
        <v>40.842999999999968</v>
      </c>
      <c r="AI25" s="11">
        <v>41.153999999999854</v>
      </c>
      <c r="AJ25" s="11">
        <v>41.452000000000027</v>
      </c>
      <c r="AK25" s="172">
        <v>41.733000000000118</v>
      </c>
      <c r="AL25" s="11">
        <v>41.998999999999931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49.13199999999987</v>
      </c>
      <c r="N26" s="11">
        <v>50.945999999999934</v>
      </c>
      <c r="O26" s="11">
        <v>50.38799999999987</v>
      </c>
      <c r="P26" s="11">
        <v>48.41200000000007</v>
      </c>
      <c r="Q26" s="11">
        <v>45.075999999999993</v>
      </c>
      <c r="R26" s="11">
        <v>43.267000000000024</v>
      </c>
      <c r="S26" s="11">
        <v>49.489000000000054</v>
      </c>
      <c r="T26" s="11">
        <v>47.503999999999998</v>
      </c>
      <c r="U26" s="11">
        <v>44.38799999999997</v>
      </c>
      <c r="V26" s="11">
        <v>44.982999999999898</v>
      </c>
      <c r="W26" s="11">
        <v>42.862999999999971</v>
      </c>
      <c r="X26" s="11">
        <v>43.661000000000158</v>
      </c>
      <c r="Y26" s="11">
        <v>43.551999999999964</v>
      </c>
      <c r="Z26" s="11">
        <v>43.412999999999904</v>
      </c>
      <c r="AA26" s="11">
        <v>43.197999999999944</v>
      </c>
      <c r="AB26" s="11">
        <v>43.057000000000002</v>
      </c>
      <c r="AC26" s="11">
        <v>42.962000000000039</v>
      </c>
      <c r="AD26" s="11">
        <v>42.860999999999997</v>
      </c>
      <c r="AE26" s="11">
        <v>42.756999999999955</v>
      </c>
      <c r="AF26" s="11">
        <v>42.649999999999793</v>
      </c>
      <c r="AG26" s="11">
        <v>42.548999999999992</v>
      </c>
      <c r="AH26" s="11">
        <v>42.420000000000023</v>
      </c>
      <c r="AI26" s="11">
        <v>42.293000000000021</v>
      </c>
      <c r="AJ26" s="11">
        <v>42.16499999999985</v>
      </c>
      <c r="AK26" s="172">
        <v>42.035999999999923</v>
      </c>
      <c r="AL26" s="11">
        <v>41.908999999999963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18.463000000000001</v>
      </c>
      <c r="N27" s="11">
        <v>21.589999999999986</v>
      </c>
      <c r="O27" s="11">
        <v>19.345000000000031</v>
      </c>
      <c r="P27" s="11">
        <v>28.340000000000064</v>
      </c>
      <c r="Q27" s="11">
        <v>27.191000000000017</v>
      </c>
      <c r="R27" s="11">
        <v>28.171000000000003</v>
      </c>
      <c r="S27" s="11">
        <v>27.976999999999968</v>
      </c>
      <c r="T27" s="11">
        <v>30.834000000000007</v>
      </c>
      <c r="U27" s="11">
        <v>23.046999999999986</v>
      </c>
      <c r="V27" s="11">
        <v>26.128000000000029</v>
      </c>
      <c r="W27" s="11">
        <v>25.847999999999985</v>
      </c>
      <c r="X27" s="11">
        <v>25.908999999999981</v>
      </c>
      <c r="Y27" s="11">
        <v>25.82999999999997</v>
      </c>
      <c r="Z27" s="11">
        <v>25.965000000000025</v>
      </c>
      <c r="AA27" s="11">
        <v>26.323999999999973</v>
      </c>
      <c r="AB27" s="11">
        <v>26.667999999999967</v>
      </c>
      <c r="AC27" s="11">
        <v>27.08300000000003</v>
      </c>
      <c r="AD27" s="11">
        <v>27.536000000000019</v>
      </c>
      <c r="AE27" s="11">
        <v>28.008000000000035</v>
      </c>
      <c r="AF27" s="11">
        <v>28.491000000000017</v>
      </c>
      <c r="AG27" s="11">
        <v>28.97999999999999</v>
      </c>
      <c r="AH27" s="11">
        <v>29.474999999999994</v>
      </c>
      <c r="AI27" s="11">
        <v>29.972000000000001</v>
      </c>
      <c r="AJ27" s="11">
        <v>30.467000000000034</v>
      </c>
      <c r="AK27" s="172">
        <v>30.958000000000002</v>
      </c>
      <c r="AL27" s="11">
        <v>31.446000000000023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102.19400000000003</v>
      </c>
      <c r="N28" s="11">
        <v>103.12799999999986</v>
      </c>
      <c r="O28" s="11">
        <v>111.03499999999958</v>
      </c>
      <c r="P28" s="11">
        <v>113.7289999999997</v>
      </c>
      <c r="Q28" s="11">
        <v>124.71499999999965</v>
      </c>
      <c r="R28" s="11">
        <v>128.04399999999993</v>
      </c>
      <c r="S28" s="11">
        <v>131.2649999999999</v>
      </c>
      <c r="T28" s="11">
        <v>133.33600000000021</v>
      </c>
      <c r="U28" s="11">
        <v>128.23100000000017</v>
      </c>
      <c r="V28" s="11">
        <v>140.36800000000051</v>
      </c>
      <c r="W28" s="11">
        <v>149.79300000000009</v>
      </c>
      <c r="X28" s="11">
        <v>153.13500000000016</v>
      </c>
      <c r="Y28" s="11">
        <v>154.17099999999971</v>
      </c>
      <c r="Z28" s="11">
        <v>155.47700000000057</v>
      </c>
      <c r="AA28" s="11">
        <v>156.80599999999995</v>
      </c>
      <c r="AB28" s="11">
        <v>157.7900000000003</v>
      </c>
      <c r="AC28" s="11">
        <v>158.67700000000011</v>
      </c>
      <c r="AD28" s="11">
        <v>159.5999999999996</v>
      </c>
      <c r="AE28" s="11">
        <v>160.55100000000058</v>
      </c>
      <c r="AF28" s="11">
        <v>161.53700000000021</v>
      </c>
      <c r="AG28" s="11">
        <v>162.46800000000039</v>
      </c>
      <c r="AH28" s="11">
        <v>163.35599999999997</v>
      </c>
      <c r="AI28" s="11">
        <v>164.2450000000002</v>
      </c>
      <c r="AJ28" s="11">
        <v>165.13000000000011</v>
      </c>
      <c r="AK28" s="172">
        <v>166.01200000000003</v>
      </c>
      <c r="AL28" s="11">
        <v>166.89099999999979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116.99299999999991</v>
      </c>
      <c r="N29" s="11">
        <v>112.32099999999976</v>
      </c>
      <c r="O29" s="11">
        <v>116.09399999999987</v>
      </c>
      <c r="P29" s="11">
        <v>121.91300000000014</v>
      </c>
      <c r="Q29" s="11">
        <v>127.84900000000012</v>
      </c>
      <c r="R29" s="11">
        <v>126.32200000000006</v>
      </c>
      <c r="S29" s="11">
        <v>144.91000000000054</v>
      </c>
      <c r="T29" s="11">
        <v>141.01199999999974</v>
      </c>
      <c r="U29" s="11">
        <v>150.87099999999998</v>
      </c>
      <c r="V29" s="11">
        <v>149.44699999999966</v>
      </c>
      <c r="W29" s="11">
        <v>132.72800000000029</v>
      </c>
      <c r="X29" s="11">
        <v>134.45100000000019</v>
      </c>
      <c r="Y29" s="11">
        <v>136.53400000000005</v>
      </c>
      <c r="Z29" s="11">
        <v>137.41899999999973</v>
      </c>
      <c r="AA29" s="11">
        <v>138.4499999999999</v>
      </c>
      <c r="AB29" s="11">
        <v>139.27999999999957</v>
      </c>
      <c r="AC29" s="11">
        <v>140.21000000000004</v>
      </c>
      <c r="AD29" s="11">
        <v>141.12599999999964</v>
      </c>
      <c r="AE29" s="11">
        <v>142.03500000000025</v>
      </c>
      <c r="AF29" s="11">
        <v>142.94399999999985</v>
      </c>
      <c r="AG29" s="11">
        <v>143.87800000000033</v>
      </c>
      <c r="AH29" s="11">
        <v>144.78100000000063</v>
      </c>
      <c r="AI29" s="11">
        <v>145.68600000000006</v>
      </c>
      <c r="AJ29" s="11">
        <v>146.59200000000004</v>
      </c>
      <c r="AK29" s="172">
        <v>147.49899999999977</v>
      </c>
      <c r="AL29" s="11">
        <v>148.41000000000039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35.563000000000066</v>
      </c>
      <c r="N30" s="11">
        <v>28.094999999999906</v>
      </c>
      <c r="O30" s="11">
        <v>27.852000000000004</v>
      </c>
      <c r="P30" s="11">
        <v>30.784000000000002</v>
      </c>
      <c r="Q30" s="11">
        <v>34.483000000000054</v>
      </c>
      <c r="R30" s="11">
        <v>31.123000000000015</v>
      </c>
      <c r="S30" s="11">
        <v>29.749999999999972</v>
      </c>
      <c r="T30" s="11">
        <v>35.845999999999918</v>
      </c>
      <c r="U30" s="11">
        <v>40.08700000000006</v>
      </c>
      <c r="V30" s="11">
        <v>41.15799999999993</v>
      </c>
      <c r="W30" s="11">
        <v>39.209999999999916</v>
      </c>
      <c r="X30" s="11">
        <v>38.692000000000029</v>
      </c>
      <c r="Y30" s="11">
        <v>36.785000000000039</v>
      </c>
      <c r="Z30" s="11">
        <v>36.331999999999944</v>
      </c>
      <c r="AA30" s="11">
        <v>36.777000000000051</v>
      </c>
      <c r="AB30" s="11">
        <v>37.002999999999957</v>
      </c>
      <c r="AC30" s="11">
        <v>37.271000000000036</v>
      </c>
      <c r="AD30" s="11">
        <v>37.528000000000006</v>
      </c>
      <c r="AE30" s="11">
        <v>37.734000000000009</v>
      </c>
      <c r="AF30" s="11">
        <v>37.917000000000051</v>
      </c>
      <c r="AG30" s="11">
        <v>38.123000000000054</v>
      </c>
      <c r="AH30" s="11">
        <v>38.349000000000018</v>
      </c>
      <c r="AI30" s="11">
        <v>38.587000000000018</v>
      </c>
      <c r="AJ30" s="11">
        <v>38.825000000000053</v>
      </c>
      <c r="AK30" s="172">
        <v>39.058000000000078</v>
      </c>
      <c r="AL30" s="11">
        <v>39.286000000000051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37.201000000000057</v>
      </c>
      <c r="N31" s="11">
        <v>36.416999999999973</v>
      </c>
      <c r="O31" s="11">
        <v>33.977999999999938</v>
      </c>
      <c r="P31" s="11">
        <v>31.031000000000034</v>
      </c>
      <c r="Q31" s="11">
        <v>44.027000000000065</v>
      </c>
      <c r="R31" s="11">
        <v>38.96600000000003</v>
      </c>
      <c r="S31" s="11">
        <v>34.197999999999901</v>
      </c>
      <c r="T31" s="11">
        <v>36.550999999999917</v>
      </c>
      <c r="U31" s="11">
        <v>41.487999999999928</v>
      </c>
      <c r="V31" s="11">
        <v>40.097999999999978</v>
      </c>
      <c r="W31" s="11">
        <v>37.338000000000058</v>
      </c>
      <c r="X31" s="11">
        <v>36.716999999999977</v>
      </c>
      <c r="Y31" s="11">
        <v>36.288000000000032</v>
      </c>
      <c r="Z31" s="11">
        <v>36.322999999999993</v>
      </c>
      <c r="AA31" s="11">
        <v>36.396000000000029</v>
      </c>
      <c r="AB31" s="11">
        <v>36.354999999999983</v>
      </c>
      <c r="AC31" s="11">
        <v>36.293000000000049</v>
      </c>
      <c r="AD31" s="11">
        <v>36.238000000000028</v>
      </c>
      <c r="AE31" s="11">
        <v>36.195999999999934</v>
      </c>
      <c r="AF31" s="11">
        <v>36.172000000000082</v>
      </c>
      <c r="AG31" s="11">
        <v>36.173999999999914</v>
      </c>
      <c r="AH31" s="11">
        <v>36.190999999999995</v>
      </c>
      <c r="AI31" s="11">
        <v>36.219000000000037</v>
      </c>
      <c r="AJ31" s="11">
        <v>36.255999999999993</v>
      </c>
      <c r="AK31" s="172">
        <v>36.301999999999936</v>
      </c>
      <c r="AL31" s="11">
        <v>36.359000000000002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350.50999999999988</v>
      </c>
      <c r="N33" s="11">
        <f t="shared" ref="N33:AK33" si="20">SUM(N34:N36)</f>
        <v>340.07200000000012</v>
      </c>
      <c r="O33" s="11">
        <f t="shared" si="20"/>
        <v>329.3520000000002</v>
      </c>
      <c r="P33" s="11">
        <f t="shared" si="20"/>
        <v>333.85800000000029</v>
      </c>
      <c r="Q33" s="11">
        <f t="shared" si="20"/>
        <v>351.62399999999997</v>
      </c>
      <c r="R33" s="11">
        <f t="shared" si="20"/>
        <v>347.97099999999989</v>
      </c>
      <c r="S33" s="11">
        <f t="shared" si="20"/>
        <v>350.59900000000016</v>
      </c>
      <c r="T33" s="11">
        <f t="shared" si="20"/>
        <v>357.7419999999999</v>
      </c>
      <c r="U33" s="11">
        <f t="shared" si="20"/>
        <v>359.21899999999994</v>
      </c>
      <c r="V33" s="11">
        <f t="shared" si="20"/>
        <v>367.89099999999985</v>
      </c>
      <c r="W33" s="11">
        <f t="shared" si="20"/>
        <v>377.58900000000006</v>
      </c>
      <c r="X33" s="11">
        <f t="shared" si="20"/>
        <v>382.97499999999957</v>
      </c>
      <c r="Y33" s="11">
        <f t="shared" si="20"/>
        <v>387.11000000000047</v>
      </c>
      <c r="Z33" s="11">
        <f t="shared" si="20"/>
        <v>390.39099999999974</v>
      </c>
      <c r="AA33" s="11">
        <f t="shared" si="20"/>
        <v>394.17999999999984</v>
      </c>
      <c r="AB33" s="11">
        <f t="shared" si="20"/>
        <v>397.14800000000002</v>
      </c>
      <c r="AC33" s="11">
        <f t="shared" si="20"/>
        <v>399.53</v>
      </c>
      <c r="AD33" s="11">
        <f t="shared" si="20"/>
        <v>401.86699999999973</v>
      </c>
      <c r="AE33" s="11">
        <f t="shared" si="20"/>
        <v>404.1959999999998</v>
      </c>
      <c r="AF33" s="11">
        <f t="shared" si="20"/>
        <v>406.55300000000011</v>
      </c>
      <c r="AG33" s="11">
        <f t="shared" si="20"/>
        <v>409.00199999999973</v>
      </c>
      <c r="AH33" s="11">
        <f t="shared" si="20"/>
        <v>411.44300000000027</v>
      </c>
      <c r="AI33" s="11">
        <f t="shared" si="20"/>
        <v>413.88700000000017</v>
      </c>
      <c r="AJ33" s="11">
        <f t="shared" si="20"/>
        <v>416.35300000000001</v>
      </c>
      <c r="AK33" s="11">
        <f t="shared" si="20"/>
        <v>418.83799999999985</v>
      </c>
      <c r="AL33" s="11">
        <f>SUM(AL34:AL36)</f>
        <v>421.34099999999989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65.814000000000036</v>
      </c>
      <c r="N34" s="11">
        <v>58.240000000000066</v>
      </c>
      <c r="O34" s="11">
        <v>54.031000000000041</v>
      </c>
      <c r="P34" s="11">
        <v>56.264000000000131</v>
      </c>
      <c r="Q34" s="11">
        <v>54.546000000000028</v>
      </c>
      <c r="R34" s="11">
        <v>55.045000000000009</v>
      </c>
      <c r="S34" s="11">
        <v>54.509000000000015</v>
      </c>
      <c r="T34" s="11">
        <v>55.363999999999855</v>
      </c>
      <c r="U34" s="11">
        <v>55.508999999999929</v>
      </c>
      <c r="V34" s="11">
        <v>55.883000000000102</v>
      </c>
      <c r="W34" s="11">
        <v>58.112000000000187</v>
      </c>
      <c r="X34" s="11">
        <v>57.742000000000118</v>
      </c>
      <c r="Y34" s="11">
        <v>57.578000000000067</v>
      </c>
      <c r="Z34" s="11">
        <v>57.597999999999914</v>
      </c>
      <c r="AA34" s="11">
        <v>57.579000000000036</v>
      </c>
      <c r="AB34" s="11">
        <v>57.756000000000114</v>
      </c>
      <c r="AC34" s="11">
        <v>57.886000000000145</v>
      </c>
      <c r="AD34" s="11">
        <v>58.013999999999854</v>
      </c>
      <c r="AE34" s="11">
        <v>58.139000000000038</v>
      </c>
      <c r="AF34" s="11">
        <v>58.261999999999922</v>
      </c>
      <c r="AG34" s="11">
        <v>58.382999999999953</v>
      </c>
      <c r="AH34" s="11">
        <v>58.50200000000001</v>
      </c>
      <c r="AI34" s="11">
        <v>58.617999999999959</v>
      </c>
      <c r="AJ34" s="11">
        <v>58.733000000000004</v>
      </c>
      <c r="AK34" s="172">
        <v>58.84599999999994</v>
      </c>
      <c r="AL34" s="11">
        <v>58.957000000000015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114.31200000000003</v>
      </c>
      <c r="N35" s="11">
        <v>111.02700000000006</v>
      </c>
      <c r="O35" s="11">
        <v>108.79299999999985</v>
      </c>
      <c r="P35" s="11">
        <v>113.56599999999997</v>
      </c>
      <c r="Q35" s="11">
        <v>122.22699999999971</v>
      </c>
      <c r="R35" s="11">
        <v>116.15300000000013</v>
      </c>
      <c r="S35" s="11">
        <v>119.53200000000017</v>
      </c>
      <c r="T35" s="11">
        <v>122.45100000000011</v>
      </c>
      <c r="U35" s="11">
        <v>122.4429999999999</v>
      </c>
      <c r="V35" s="11">
        <v>125.82899999999988</v>
      </c>
      <c r="W35" s="11">
        <v>127.91500000000011</v>
      </c>
      <c r="X35" s="11">
        <v>129.50999999999968</v>
      </c>
      <c r="Y35" s="11">
        <v>131.10600000000017</v>
      </c>
      <c r="Z35" s="11">
        <v>132.047</v>
      </c>
      <c r="AA35" s="11">
        <v>132.95100000000002</v>
      </c>
      <c r="AB35" s="11">
        <v>133.71100000000013</v>
      </c>
      <c r="AC35" s="11">
        <v>134.26999999999975</v>
      </c>
      <c r="AD35" s="11">
        <v>134.85899999999975</v>
      </c>
      <c r="AE35" s="11">
        <v>135.46999999999983</v>
      </c>
      <c r="AF35" s="11">
        <v>136.11600000000001</v>
      </c>
      <c r="AG35" s="11">
        <v>136.86199999999974</v>
      </c>
      <c r="AH35" s="11">
        <v>137.60900000000004</v>
      </c>
      <c r="AI35" s="11">
        <v>138.36500000000001</v>
      </c>
      <c r="AJ35" s="11">
        <v>139.13200000000009</v>
      </c>
      <c r="AK35" s="172">
        <v>139.90600000000012</v>
      </c>
      <c r="AL35" s="11">
        <v>140.68799999999979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170.38399999999984</v>
      </c>
      <c r="N36" s="11">
        <v>170.80500000000004</v>
      </c>
      <c r="O36" s="11">
        <v>166.5280000000003</v>
      </c>
      <c r="P36" s="11">
        <v>164.02800000000019</v>
      </c>
      <c r="Q36" s="11">
        <v>174.85100000000023</v>
      </c>
      <c r="R36" s="11">
        <v>176.77299999999971</v>
      </c>
      <c r="S36" s="11">
        <v>176.55800000000002</v>
      </c>
      <c r="T36" s="11">
        <v>179.92699999999994</v>
      </c>
      <c r="U36" s="11">
        <v>181.26700000000011</v>
      </c>
      <c r="V36" s="11">
        <v>186.17899999999989</v>
      </c>
      <c r="W36" s="11">
        <v>191.56199999999978</v>
      </c>
      <c r="X36" s="11">
        <v>195.72299999999981</v>
      </c>
      <c r="Y36" s="11">
        <v>198.42600000000027</v>
      </c>
      <c r="Z36" s="11">
        <v>200.74599999999981</v>
      </c>
      <c r="AA36" s="11">
        <v>203.64999999999981</v>
      </c>
      <c r="AB36" s="11">
        <v>205.68099999999976</v>
      </c>
      <c r="AC36" s="11">
        <v>207.37400000000008</v>
      </c>
      <c r="AD36" s="11">
        <v>208.99400000000017</v>
      </c>
      <c r="AE36" s="11">
        <v>210.58699999999993</v>
      </c>
      <c r="AF36" s="11">
        <v>212.17500000000021</v>
      </c>
      <c r="AG36" s="11">
        <v>213.75700000000006</v>
      </c>
      <c r="AH36" s="11">
        <v>215.33200000000022</v>
      </c>
      <c r="AI36" s="11">
        <v>216.90400000000017</v>
      </c>
      <c r="AJ36" s="11">
        <v>218.48799999999991</v>
      </c>
      <c r="AK36" s="172">
        <v>220.08599999999976</v>
      </c>
      <c r="AL36" s="11">
        <v>221.69600000000005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1306.7709999999997</v>
      </c>
      <c r="N38" s="11">
        <f t="shared" ref="N38:AL38" si="21">SUM(N5,N11,N16,N18,N23,N33)</f>
        <v>1281.5240000000003</v>
      </c>
      <c r="O38" s="11">
        <f t="shared" si="21"/>
        <v>1289.2439999999999</v>
      </c>
      <c r="P38" s="11">
        <f t="shared" si="21"/>
        <v>1312.0850000000003</v>
      </c>
      <c r="Q38" s="11">
        <f t="shared" si="21"/>
        <v>1372.0830000000008</v>
      </c>
      <c r="R38" s="11">
        <f t="shared" si="21"/>
        <v>1372.7799999999997</v>
      </c>
      <c r="S38" s="11">
        <f t="shared" si="21"/>
        <v>1414.3089999999997</v>
      </c>
      <c r="T38" s="11">
        <f t="shared" si="21"/>
        <v>1451.479</v>
      </c>
      <c r="U38" s="11">
        <f t="shared" si="21"/>
        <v>1489.1829999999991</v>
      </c>
      <c r="V38" s="11">
        <f t="shared" si="21"/>
        <v>1522.9480000000005</v>
      </c>
      <c r="W38" s="11">
        <f t="shared" si="21"/>
        <v>1487.6449999999995</v>
      </c>
      <c r="X38" s="11">
        <f t="shared" si="21"/>
        <v>1497.511</v>
      </c>
      <c r="Y38" s="11">
        <f t="shared" si="21"/>
        <v>1504.6910000000003</v>
      </c>
      <c r="Z38" s="11">
        <f t="shared" si="21"/>
        <v>1513.0789999999997</v>
      </c>
      <c r="AA38" s="11">
        <f t="shared" si="21"/>
        <v>1524.0230000000006</v>
      </c>
      <c r="AB38" s="11">
        <f t="shared" si="21"/>
        <v>1532.0940000000005</v>
      </c>
      <c r="AC38" s="11">
        <f t="shared" si="21"/>
        <v>1539.1070000000007</v>
      </c>
      <c r="AD38" s="11">
        <f t="shared" si="21"/>
        <v>1545.6359999999991</v>
      </c>
      <c r="AE38" s="11">
        <f t="shared" si="21"/>
        <v>1552.092000000001</v>
      </c>
      <c r="AF38" s="11">
        <f t="shared" si="21"/>
        <v>1558.5179999999998</v>
      </c>
      <c r="AG38" s="11">
        <f t="shared" si="21"/>
        <v>1565.3140000000005</v>
      </c>
      <c r="AH38" s="11">
        <f t="shared" si="21"/>
        <v>1572.0090000000016</v>
      </c>
      <c r="AI38" s="11">
        <f t="shared" si="21"/>
        <v>1578.7170000000001</v>
      </c>
      <c r="AJ38" s="11">
        <f t="shared" si="21"/>
        <v>1585.5309999999999</v>
      </c>
      <c r="AK38" s="11">
        <f t="shared" si="21"/>
        <v>1592.2969999999996</v>
      </c>
      <c r="AL38" s="11">
        <f t="shared" si="21"/>
        <v>1599.0620000000001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Manchester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Manchester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Manchester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Manchester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Manchester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Manchester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Manchester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25.347907166479693</v>
      </c>
      <c r="N231" s="40">
        <f>'Ind T1'!D25</f>
        <v>25.381660275132855</v>
      </c>
      <c r="O231" s="40">
        <f>'Ind T1'!F25</f>
        <v>26.349259753530497</v>
      </c>
    </row>
    <row r="232" spans="1:15" x14ac:dyDescent="0.2">
      <c r="L232" t="str">
        <f>L23</f>
        <v>Business and other services</v>
      </c>
      <c r="M232" s="40">
        <f>'Ind T1'!B24</f>
        <v>32.513585570885361</v>
      </c>
      <c r="N232" s="40">
        <f>'Ind T1'!D24</f>
        <v>32.197869787482929</v>
      </c>
      <c r="O232" s="40">
        <f>'Ind T1'!F24</f>
        <v>32.619498180808506</v>
      </c>
    </row>
    <row r="233" spans="1:15" x14ac:dyDescent="0.2">
      <c r="L233" t="str">
        <f>L18</f>
        <v>Trade, accomod. and transport</v>
      </c>
      <c r="M233" s="40">
        <f>'Ind T1'!B23</f>
        <v>26.838022115706821</v>
      </c>
      <c r="N233" s="40">
        <f>'Ind T1'!D23</f>
        <v>27.766368992602359</v>
      </c>
      <c r="O233" s="40">
        <f>'Ind T1'!F23</f>
        <v>28.145875519523322</v>
      </c>
    </row>
    <row r="234" spans="1:15" x14ac:dyDescent="0.2">
      <c r="L234" t="str">
        <f>L16</f>
        <v>Construction</v>
      </c>
      <c r="M234" s="40">
        <f>'Ind T1'!B22</f>
        <v>5.642273343143108</v>
      </c>
      <c r="N234" s="40">
        <f>'Ind T1'!D22</f>
        <v>5.8833928793495565</v>
      </c>
      <c r="O234" s="40">
        <f>'Ind T1'!F22</f>
        <v>5.462702509346105</v>
      </c>
    </row>
    <row r="235" spans="1:15" x14ac:dyDescent="0.2">
      <c r="L235" t="str">
        <f>L11</f>
        <v>Manufacturing</v>
      </c>
      <c r="M235" s="40">
        <f>'Ind T1'!B21</f>
        <v>8.0569355614155231</v>
      </c>
      <c r="N235" s="40">
        <f>'Ind T1'!D21</f>
        <v>7.0263402895180027</v>
      </c>
      <c r="O235" s="40">
        <f>'Ind T1'!F21</f>
        <v>5.8528687443013387</v>
      </c>
    </row>
    <row r="236" spans="1:15" x14ac:dyDescent="0.2">
      <c r="L236" t="str">
        <f>L5</f>
        <v>Primary sector and utilities</v>
      </c>
      <c r="M236" s="40">
        <f>'Ind T1'!B20</f>
        <v>1.6012762423694982</v>
      </c>
      <c r="N236" s="40">
        <f>'Ind T1'!D20</f>
        <v>1.7443677759142837</v>
      </c>
      <c r="O236" s="40">
        <f>'Ind T1'!F20</f>
        <v>1.5697952924902221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Manchester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29.618000000000166</v>
      </c>
      <c r="O261" s="11">
        <f>'Ind T1'!F50</f>
        <v>43.751999999999839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32.650000000000318</v>
      </c>
      <c r="O262" s="11">
        <f>'Ind T1'!F49</f>
        <v>42.615999999999929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44.637999999999238</v>
      </c>
      <c r="O263" s="11">
        <f>'Ind T1'!F48</f>
        <v>37.005000000000791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10.067999999999742</v>
      </c>
      <c r="O264" s="11">
        <f>'Ind T1'!F47</f>
        <v>-0.17199999999967019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-6.0769999999999271</v>
      </c>
      <c r="O265" s="11">
        <f>'Ind T1'!F46</f>
        <v>-10.936000000000192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3.9680000000000462</v>
      </c>
      <c r="O266" s="11">
        <f>'Ind T1'!F45</f>
        <v>-0.84800000000003806</v>
      </c>
    </row>
    <row r="268" spans="1:16" x14ac:dyDescent="0.2">
      <c r="L268" t="str">
        <f>L38</f>
        <v>All industries</v>
      </c>
      <c r="N268" s="11">
        <f>'Ind T1'!D14-'Ind T1'!B14</f>
        <v>114.86499999999978</v>
      </c>
      <c r="O268" s="11">
        <f>SUM(O261:O266)</f>
        <v>111.41700000000066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37.550240820509103</v>
      </c>
      <c r="C9" s="249">
        <f>SUM(C26,C43,C60,C77,C94,C111,C128,C145,C162,C179,C196,C213,C230,C247,C264,C281,C298,C315,C332,C349,C366,C383)</f>
        <v>78.247441662048146</v>
      </c>
      <c r="D9" s="249">
        <f>SUM(B9:C9)</f>
        <v>115.79768248255725</v>
      </c>
      <c r="E9" s="238"/>
      <c r="F9" s="249">
        <f>SUM(F26,F43,F60,F77,F94,F111,F128,F145,F162,F179,F196,F213,F230,F247,F264,F281,F298,F315,F332,F349,F366,F383)</f>
        <v>50.164453756576151</v>
      </c>
      <c r="G9" s="249">
        <f>SUM(G26,G43,G60,G77,G94,G111,G128,G145,G162,G179,G196,G213,G230,G247,G264,G281,G298,G315,G332,G349,G366,G383)</f>
        <v>89.24083234277613</v>
      </c>
      <c r="H9" s="249">
        <f>SUM(F9:G9)</f>
        <v>139.40528609935228</v>
      </c>
      <c r="I9" s="238"/>
      <c r="J9" s="249">
        <f>SUM(J26,J43,J60,J77,J94,J111,J128,J145,J162,J179,J196,J213,J230,J247,J264,J281,J298,J315,J332,J349,J366,J383)</f>
        <v>65.067477238586264</v>
      </c>
      <c r="K9" s="249">
        <f>SUM(K26,K43,K60,K77,K94,K111,K128,K145,K162,K179,K196,K213,K230,K247,K264,K281,K298,K315,K332,K349,K366,K383)</f>
        <v>97.941090353429914</v>
      </c>
      <c r="L9" s="249">
        <f>SUM(J9:K9)</f>
        <v>163.00856759201616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122.96919959693713</v>
      </c>
      <c r="C10" s="249">
        <f t="shared" si="0"/>
        <v>137.40408559626823</v>
      </c>
      <c r="D10" s="249">
        <f t="shared" ref="D10:D17" si="1">SUM(B10:C10)</f>
        <v>260.37328519320533</v>
      </c>
      <c r="E10" s="238"/>
      <c r="F10" s="249">
        <f t="shared" ref="F10:G17" si="2">SUM(F27,F44,F61,F78,F95,F112,F129,F146,F163,F180,F197,F214,F231,F248,F265,F282,F299,F316,F333,F350,F367,F384)</f>
        <v>155.73581651915632</v>
      </c>
      <c r="G10" s="249">
        <f t="shared" si="2"/>
        <v>164.7807412424562</v>
      </c>
      <c r="H10" s="249">
        <f t="shared" ref="H10:H17" si="3">SUM(F10:G10)</f>
        <v>320.51655776161249</v>
      </c>
      <c r="I10" s="238"/>
      <c r="J10" s="249">
        <f t="shared" ref="J10:K17" si="4">SUM(J27,J44,J61,J78,J95,J112,J129,J146,J163,J180,J197,J214,J231,J248,J265,J282,J299,J316,J333,J350,J367,J384)</f>
        <v>198.42599918958396</v>
      </c>
      <c r="K10" s="249">
        <f t="shared" si="4"/>
        <v>189.33285054995278</v>
      </c>
      <c r="L10" s="249">
        <f t="shared" ref="L10:L17" si="5">SUM(J10:K10)</f>
        <v>387.75884973953674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67.756572451400899</v>
      </c>
      <c r="C11" s="249">
        <f t="shared" si="0"/>
        <v>84.049276925916359</v>
      </c>
      <c r="D11" s="249">
        <f t="shared" si="1"/>
        <v>151.80584937731726</v>
      </c>
      <c r="E11" s="238"/>
      <c r="F11" s="249">
        <f t="shared" si="2"/>
        <v>82.873202122436481</v>
      </c>
      <c r="G11" s="249">
        <f t="shared" si="2"/>
        <v>97.408730056165695</v>
      </c>
      <c r="H11" s="249">
        <f t="shared" si="3"/>
        <v>180.28193217860218</v>
      </c>
      <c r="I11" s="238"/>
      <c r="J11" s="249">
        <f t="shared" si="4"/>
        <v>97.75972951538003</v>
      </c>
      <c r="K11" s="249">
        <f t="shared" si="4"/>
        <v>91.398630189154204</v>
      </c>
      <c r="L11" s="249">
        <f t="shared" si="5"/>
        <v>189.15835970453423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125.78613919172724</v>
      </c>
      <c r="C12" s="249">
        <f t="shared" si="0"/>
        <v>55.604345738140331</v>
      </c>
      <c r="D12" s="249">
        <f t="shared" si="1"/>
        <v>181.39048492986757</v>
      </c>
      <c r="E12" s="238"/>
      <c r="F12" s="249">
        <f t="shared" si="2"/>
        <v>127.29173952119979</v>
      </c>
      <c r="G12" s="249">
        <f t="shared" si="2"/>
        <v>66.524042620593377</v>
      </c>
      <c r="H12" s="249">
        <f t="shared" si="3"/>
        <v>193.81578214179316</v>
      </c>
      <c r="I12" s="238"/>
      <c r="J12" s="249">
        <f t="shared" si="4"/>
        <v>100.51275649354382</v>
      </c>
      <c r="K12" s="249">
        <f t="shared" si="4"/>
        <v>74.016908668756187</v>
      </c>
      <c r="L12" s="249">
        <f t="shared" si="5"/>
        <v>174.52966516230001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14.153294472490252</v>
      </c>
      <c r="C13" s="249">
        <f t="shared" si="0"/>
        <v>114.99190778158123</v>
      </c>
      <c r="D13" s="249">
        <f t="shared" si="1"/>
        <v>129.14520225407148</v>
      </c>
      <c r="E13" s="238"/>
      <c r="F13" s="249">
        <f t="shared" si="2"/>
        <v>14.558764242329195</v>
      </c>
      <c r="G13" s="249">
        <f t="shared" si="2"/>
        <v>104.85340626716813</v>
      </c>
      <c r="H13" s="249">
        <f t="shared" si="3"/>
        <v>119.41217050949732</v>
      </c>
      <c r="I13" s="238"/>
      <c r="J13" s="249">
        <f t="shared" si="4"/>
        <v>17.852269524820858</v>
      </c>
      <c r="K13" s="249">
        <f t="shared" si="4"/>
        <v>95.07222394119475</v>
      </c>
      <c r="L13" s="249">
        <f t="shared" si="5"/>
        <v>112.9244934660156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113.59206531907138</v>
      </c>
      <c r="C14" s="249">
        <f t="shared" si="0"/>
        <v>25.816147080334527</v>
      </c>
      <c r="D14" s="249">
        <f t="shared" si="1"/>
        <v>139.4082123994059</v>
      </c>
      <c r="E14" s="238"/>
      <c r="F14" s="249">
        <f t="shared" si="2"/>
        <v>116.12463833950028</v>
      </c>
      <c r="G14" s="249">
        <f t="shared" si="2"/>
        <v>26.824224945588092</v>
      </c>
      <c r="H14" s="249">
        <f t="shared" si="3"/>
        <v>142.94886328508838</v>
      </c>
      <c r="I14" s="238"/>
      <c r="J14" s="249">
        <f t="shared" si="4"/>
        <v>133.97826523861249</v>
      </c>
      <c r="K14" s="249">
        <f t="shared" si="4"/>
        <v>34.161615508123063</v>
      </c>
      <c r="L14" s="249">
        <f t="shared" si="5"/>
        <v>168.13988074673557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86.021944299972532</v>
      </c>
      <c r="C15" s="249">
        <f t="shared" si="0"/>
        <v>53.94412279868093</v>
      </c>
      <c r="D15" s="249">
        <f t="shared" si="1"/>
        <v>139.96606709865347</v>
      </c>
      <c r="E15" s="238"/>
      <c r="F15" s="249">
        <f t="shared" si="2"/>
        <v>89.856835958276491</v>
      </c>
      <c r="G15" s="249">
        <f t="shared" si="2"/>
        <v>56.465385936341725</v>
      </c>
      <c r="H15" s="249">
        <f t="shared" si="3"/>
        <v>146.32222189461822</v>
      </c>
      <c r="I15" s="238"/>
      <c r="J15" s="249">
        <f t="shared" si="4"/>
        <v>89.528886909406879</v>
      </c>
      <c r="K15" s="249">
        <f t="shared" si="4"/>
        <v>63.099226722240132</v>
      </c>
      <c r="L15" s="249">
        <f t="shared" si="5"/>
        <v>152.62811363164701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10.863390025780632</v>
      </c>
      <c r="C16" s="249">
        <f t="shared" si="0"/>
        <v>83.670308915566991</v>
      </c>
      <c r="D16" s="249">
        <f t="shared" si="1"/>
        <v>94.533698941347623</v>
      </c>
      <c r="E16" s="238"/>
      <c r="F16" s="249">
        <f t="shared" si="2"/>
        <v>9.980536456156587</v>
      </c>
      <c r="G16" s="249">
        <f t="shared" si="2"/>
        <v>84.834730534363246</v>
      </c>
      <c r="H16" s="249">
        <f t="shared" si="3"/>
        <v>94.815266990519831</v>
      </c>
      <c r="I16" s="238"/>
      <c r="J16" s="249">
        <f t="shared" si="4"/>
        <v>12.528318571576227</v>
      </c>
      <c r="K16" s="249">
        <f t="shared" si="4"/>
        <v>90.729823853877704</v>
      </c>
      <c r="L16" s="249">
        <f t="shared" si="5"/>
        <v>103.25814242545393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70.302555654348652</v>
      </c>
      <c r="C17" s="249">
        <f t="shared" si="0"/>
        <v>90.056961669226112</v>
      </c>
      <c r="D17" s="249">
        <f t="shared" si="1"/>
        <v>160.35951732357478</v>
      </c>
      <c r="E17" s="238"/>
      <c r="F17" s="249">
        <f t="shared" si="2"/>
        <v>66.497592141391266</v>
      </c>
      <c r="G17" s="249">
        <f t="shared" si="2"/>
        <v>83.629326997524345</v>
      </c>
      <c r="H17" s="249">
        <f t="shared" si="3"/>
        <v>150.12691913891561</v>
      </c>
      <c r="I17" s="238"/>
      <c r="J17" s="249">
        <f t="shared" si="4"/>
        <v>64.669874706248791</v>
      </c>
      <c r="K17" s="249">
        <f t="shared" si="4"/>
        <v>82.986052825511621</v>
      </c>
      <c r="L17" s="249">
        <f t="shared" si="5"/>
        <v>147.65592753176043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648.9954018322378</v>
      </c>
      <c r="C19" s="247">
        <f t="shared" ref="C19:L19" si="6">SUM(C9:C17)</f>
        <v>723.78459816776297</v>
      </c>
      <c r="D19" s="247">
        <f t="shared" si="6"/>
        <v>1372.7800000000007</v>
      </c>
      <c r="E19" s="247"/>
      <c r="F19" s="247">
        <f t="shared" si="6"/>
        <v>713.08357905702258</v>
      </c>
      <c r="G19" s="247">
        <f t="shared" si="6"/>
        <v>774.56142094297695</v>
      </c>
      <c r="H19" s="247">
        <f t="shared" si="6"/>
        <v>1487.6449999999995</v>
      </c>
      <c r="I19" s="247"/>
      <c r="J19" s="247">
        <f t="shared" si="6"/>
        <v>780.32357738775943</v>
      </c>
      <c r="K19" s="247">
        <f t="shared" si="6"/>
        <v>818.73842261224047</v>
      </c>
      <c r="L19" s="247">
        <f t="shared" si="6"/>
        <v>1599.0619999999997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9.9309165401484184E-2</v>
      </c>
      <c r="C26" s="302">
        <v>0.26374183130132828</v>
      </c>
      <c r="D26" s="302">
        <f>SUM(B26:C26)</f>
        <v>0.36305099670281249</v>
      </c>
      <c r="E26" s="303"/>
      <c r="F26" s="302">
        <v>9.7002636250468413E-2</v>
      </c>
      <c r="G26" s="302">
        <v>0.45600748120254631</v>
      </c>
      <c r="H26" s="302">
        <f>SUM(F26:G26)</f>
        <v>0.55301011745301476</v>
      </c>
      <c r="I26" s="303"/>
      <c r="J26" s="302">
        <v>0.12043885362508608</v>
      </c>
      <c r="K26" s="302">
        <v>0.69817976939824167</v>
      </c>
      <c r="L26" s="302">
        <f>SUM(J26:K26)</f>
        <v>0.81861862302332777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5.8679542050748809E-2</v>
      </c>
      <c r="C27" s="302">
        <v>0.15134916726319467</v>
      </c>
      <c r="D27" s="302">
        <f t="shared" ref="D27:D34" si="7">SUM(B27:C27)</f>
        <v>0.21002870931394346</v>
      </c>
      <c r="E27" s="303"/>
      <c r="F27" s="302">
        <v>8.7598111780343171E-2</v>
      </c>
      <c r="G27" s="302">
        <v>0.30921795313906258</v>
      </c>
      <c r="H27" s="302">
        <f t="shared" ref="H27:H34" si="8">SUM(F27:G27)</f>
        <v>0.39681606491940574</v>
      </c>
      <c r="I27" s="303"/>
      <c r="J27" s="302">
        <v>0.12844479687909516</v>
      </c>
      <c r="K27" s="302">
        <v>0.4822346611675033</v>
      </c>
      <c r="L27" s="302">
        <f t="shared" ref="L27:L34" si="9">SUM(J27:K27)</f>
        <v>0.6106794580465984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5.3760614700788738E-2</v>
      </c>
      <c r="C28" s="302">
        <v>8.2796151356565525E-2</v>
      </c>
      <c r="D28" s="302">
        <f t="shared" si="7"/>
        <v>0.13655676605735426</v>
      </c>
      <c r="E28" s="303"/>
      <c r="F28" s="302">
        <v>6.7439392463845768E-2</v>
      </c>
      <c r="G28" s="302">
        <v>0.15052467714362353</v>
      </c>
      <c r="H28" s="302">
        <f t="shared" si="8"/>
        <v>0.21796406960746928</v>
      </c>
      <c r="I28" s="303"/>
      <c r="J28" s="302">
        <v>8.3623641695682677E-2</v>
      </c>
      <c r="K28" s="302">
        <v>0.1667931614542954</v>
      </c>
      <c r="L28" s="302">
        <f t="shared" si="9"/>
        <v>0.25041680314997805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0.24909251659926263</v>
      </c>
      <c r="C29" s="302">
        <v>5.4965732853498837E-2</v>
      </c>
      <c r="D29" s="302">
        <f t="shared" si="7"/>
        <v>0.30405824945276144</v>
      </c>
      <c r="E29" s="303"/>
      <c r="F29" s="302">
        <v>0.22642427940529222</v>
      </c>
      <c r="G29" s="302">
        <v>9.4726607985248387E-2</v>
      </c>
      <c r="H29" s="302">
        <f t="shared" si="8"/>
        <v>0.3211508873905406</v>
      </c>
      <c r="I29" s="303"/>
      <c r="J29" s="302">
        <v>0.13501078579668016</v>
      </c>
      <c r="K29" s="302">
        <v>0.12931080713536283</v>
      </c>
      <c r="L29" s="302">
        <f t="shared" si="9"/>
        <v>0.26432159293204299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1.3029250602888689</v>
      </c>
      <c r="C30" s="302">
        <v>2.8982423229358769</v>
      </c>
      <c r="D30" s="302">
        <f t="shared" si="7"/>
        <v>4.201167383224746</v>
      </c>
      <c r="E30" s="303"/>
      <c r="F30" s="302">
        <v>0.9689477325653213</v>
      </c>
      <c r="G30" s="302">
        <v>3.5651515017515161</v>
      </c>
      <c r="H30" s="302">
        <f t="shared" si="8"/>
        <v>4.5340992343168374</v>
      </c>
      <c r="I30" s="303"/>
      <c r="J30" s="302">
        <v>1.102745257054389</v>
      </c>
      <c r="K30" s="302">
        <v>3.4720868366056954</v>
      </c>
      <c r="L30" s="302">
        <f t="shared" si="9"/>
        <v>4.5748320936600848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0.10439111454939398</v>
      </c>
      <c r="C31" s="302">
        <v>8.6236422303285487E-2</v>
      </c>
      <c r="D31" s="302">
        <f t="shared" si="7"/>
        <v>0.19062753685267947</v>
      </c>
      <c r="E31" s="303"/>
      <c r="F31" s="302">
        <v>9.9007832336358695E-2</v>
      </c>
      <c r="G31" s="302">
        <v>9.1397224952838876E-2</v>
      </c>
      <c r="H31" s="302">
        <f t="shared" si="8"/>
        <v>0.19040505728919757</v>
      </c>
      <c r="I31" s="303"/>
      <c r="J31" s="302">
        <v>0.10300161384571736</v>
      </c>
      <c r="K31" s="302">
        <v>0.1233016881541809</v>
      </c>
      <c r="L31" s="302">
        <f t="shared" si="9"/>
        <v>0.22630330199989826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4.7083523381333516E-2</v>
      </c>
      <c r="C32" s="302">
        <v>4.7293039530462253E-2</v>
      </c>
      <c r="D32" s="302">
        <f t="shared" si="7"/>
        <v>9.4376562911795775E-2</v>
      </c>
      <c r="E32" s="303"/>
      <c r="F32" s="302">
        <v>3.7416708389956539E-2</v>
      </c>
      <c r="G32" s="302">
        <v>6.6803293424464755E-2</v>
      </c>
      <c r="H32" s="302">
        <f t="shared" si="8"/>
        <v>0.10422000181442129</v>
      </c>
      <c r="I32" s="303"/>
      <c r="J32" s="302">
        <v>3.8095321061903505E-2</v>
      </c>
      <c r="K32" s="302">
        <v>8.1279640399196051E-2</v>
      </c>
      <c r="L32" s="302">
        <f t="shared" si="9"/>
        <v>0.11937496146109955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4.9130457843762021E-2</v>
      </c>
      <c r="C33" s="302">
        <v>0.11107763772093826</v>
      </c>
      <c r="D33" s="302">
        <f t="shared" si="7"/>
        <v>0.16020809556470028</v>
      </c>
      <c r="E33" s="303"/>
      <c r="F33" s="302">
        <v>4.8525966883656492E-2</v>
      </c>
      <c r="G33" s="302">
        <v>0.13459561832143055</v>
      </c>
      <c r="H33" s="302">
        <f t="shared" si="8"/>
        <v>0.18312158520508703</v>
      </c>
      <c r="I33" s="303"/>
      <c r="J33" s="302">
        <v>6.2405192554892679E-2</v>
      </c>
      <c r="K33" s="302">
        <v>0.10212434275989356</v>
      </c>
      <c r="L33" s="302">
        <f t="shared" si="9"/>
        <v>0.16452953531478623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0.23922018266132314</v>
      </c>
      <c r="C34" s="302">
        <v>0.60570551725789834</v>
      </c>
      <c r="D34" s="302">
        <f t="shared" si="7"/>
        <v>0.84492569991922151</v>
      </c>
      <c r="E34" s="303"/>
      <c r="F34" s="302">
        <v>0.16456891603113707</v>
      </c>
      <c r="G34" s="302">
        <v>0.59764406597288255</v>
      </c>
      <c r="H34" s="302">
        <f t="shared" si="8"/>
        <v>0.76221298200401966</v>
      </c>
      <c r="I34" s="303"/>
      <c r="J34" s="302">
        <v>0.15784069923950103</v>
      </c>
      <c r="K34" s="302">
        <v>0.59908293117267408</v>
      </c>
      <c r="L34" s="302">
        <f t="shared" si="9"/>
        <v>0.75692363041217514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2.2035921774769656</v>
      </c>
      <c r="C36" s="311">
        <f t="shared" ref="C36:K36" si="10">SUM(C26:C34)</f>
        <v>4.301407822523049</v>
      </c>
      <c r="D36" s="311">
        <f t="shared" si="10"/>
        <v>6.5050000000000141</v>
      </c>
      <c r="E36" s="311"/>
      <c r="F36" s="311">
        <f t="shared" si="10"/>
        <v>1.7969315761063798</v>
      </c>
      <c r="G36" s="311">
        <f t="shared" si="10"/>
        <v>5.4660684238936135</v>
      </c>
      <c r="H36" s="311">
        <f t="shared" si="10"/>
        <v>7.2629999999999928</v>
      </c>
      <c r="I36" s="311"/>
      <c r="J36" s="311">
        <f t="shared" si="10"/>
        <v>1.9316061617529474</v>
      </c>
      <c r="K36" s="311">
        <f t="shared" si="10"/>
        <v>5.8543938382470433</v>
      </c>
      <c r="L36" s="311">
        <f>SUM(L26:L34)</f>
        <v>7.7859999999999916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2.215254993053957E-3</v>
      </c>
      <c r="C43" s="302">
        <v>2.1215703676376867E-2</v>
      </c>
      <c r="D43" s="302">
        <f>SUM(B43:C43)</f>
        <v>2.3430958669430825E-2</v>
      </c>
      <c r="E43" s="303"/>
      <c r="F43" s="302">
        <v>8.0204215713723832E-3</v>
      </c>
      <c r="G43" s="302">
        <v>6.0195116122448877E-2</v>
      </c>
      <c r="H43" s="302">
        <f>SUM(F43:G43)</f>
        <v>6.8215537693821257E-2</v>
      </c>
      <c r="I43" s="303"/>
      <c r="J43" s="302">
        <v>5.1049954014099445E-3</v>
      </c>
      <c r="K43" s="302">
        <v>4.0388305155657785E-2</v>
      </c>
      <c r="L43" s="302">
        <f>SUM(J43:K43)</f>
        <v>4.5493300557067726E-2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1.0265754453214855E-2</v>
      </c>
      <c r="C44" s="302">
        <v>2.145000974427342E-2</v>
      </c>
      <c r="D44" s="302">
        <f t="shared" ref="D44:D51" si="11">SUM(B44:C44)</f>
        <v>3.1715764197488276E-2</v>
      </c>
      <c r="E44" s="303"/>
      <c r="F44" s="302">
        <v>4.1645645621639346E-2</v>
      </c>
      <c r="G44" s="302">
        <v>6.7275641422629068E-2</v>
      </c>
      <c r="H44" s="302">
        <f t="shared" ref="H44:H51" si="12">SUM(F44:G44)</f>
        <v>0.10892128704426841</v>
      </c>
      <c r="I44" s="303"/>
      <c r="J44" s="302">
        <v>1.5973801791883017E-2</v>
      </c>
      <c r="K44" s="302">
        <v>5.1092824169283263E-2</v>
      </c>
      <c r="L44" s="302">
        <f t="shared" ref="L44:L51" si="13">SUM(J44:K44)</f>
        <v>6.7066625961166276E-2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3.1939492047351197E-3</v>
      </c>
      <c r="C45" s="302">
        <v>2.9816867797145135E-2</v>
      </c>
      <c r="D45" s="302">
        <f t="shared" si="11"/>
        <v>3.3010817001880258E-2</v>
      </c>
      <c r="E45" s="303"/>
      <c r="F45" s="302">
        <v>1.120884277535701E-2</v>
      </c>
      <c r="G45" s="302">
        <v>8.921448129232222E-2</v>
      </c>
      <c r="H45" s="302">
        <f t="shared" si="12"/>
        <v>0.10042332406767923</v>
      </c>
      <c r="I45" s="303"/>
      <c r="J45" s="302">
        <v>1.4802784031967083E-2</v>
      </c>
      <c r="K45" s="302">
        <v>4.9928184293784171E-2</v>
      </c>
      <c r="L45" s="302">
        <f t="shared" si="13"/>
        <v>6.4730968325751259E-2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7.1794318038607141E-3</v>
      </c>
      <c r="C46" s="302">
        <v>2.9011539509517133E-3</v>
      </c>
      <c r="D46" s="302">
        <f t="shared" si="11"/>
        <v>1.0080585754812427E-2</v>
      </c>
      <c r="E46" s="303"/>
      <c r="F46" s="302">
        <v>2.1066033312011623E-2</v>
      </c>
      <c r="G46" s="302">
        <v>8.1595640756809435E-3</v>
      </c>
      <c r="H46" s="302">
        <f t="shared" si="12"/>
        <v>2.9225597387692565E-2</v>
      </c>
      <c r="I46" s="303"/>
      <c r="J46" s="302">
        <v>1.1155131689399531E-2</v>
      </c>
      <c r="K46" s="302">
        <v>4.6735111439373906E-3</v>
      </c>
      <c r="L46" s="302">
        <f t="shared" si="13"/>
        <v>1.5828642833336921E-2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3.3248476086613298E-4</v>
      </c>
      <c r="C47" s="302">
        <v>4.5386183156037187E-2</v>
      </c>
      <c r="D47" s="302">
        <f t="shared" si="11"/>
        <v>4.5718667916903322E-2</v>
      </c>
      <c r="E47" s="303"/>
      <c r="F47" s="302">
        <v>1.1610341573300121E-3</v>
      </c>
      <c r="G47" s="302">
        <v>9.3583660023505003E-2</v>
      </c>
      <c r="H47" s="302">
        <f>SUM(F47:G47)</f>
        <v>9.4744694180835018E-2</v>
      </c>
      <c r="I47" s="303"/>
      <c r="J47" s="302">
        <v>9.113749037534879E-4</v>
      </c>
      <c r="K47" s="302">
        <v>4.3081395400424966E-2</v>
      </c>
      <c r="L47" s="302">
        <f t="shared" si="13"/>
        <v>4.3992770304178454E-2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6.3141869423058504E-4</v>
      </c>
      <c r="C48" s="302">
        <v>4.3829830683735013E-3</v>
      </c>
      <c r="D48" s="302">
        <f t="shared" si="11"/>
        <v>5.0144017626040866E-3</v>
      </c>
      <c r="E48" s="303"/>
      <c r="F48" s="302">
        <v>2.5065628515178609E-3</v>
      </c>
      <c r="G48" s="302">
        <v>1.1637614399361035E-2</v>
      </c>
      <c r="H48" s="302">
        <f t="shared" si="12"/>
        <v>1.4144177250878895E-2</v>
      </c>
      <c r="I48" s="303"/>
      <c r="J48" s="302">
        <v>2.8682206060838141E-3</v>
      </c>
      <c r="K48" s="302">
        <v>7.8479073423959184E-3</v>
      </c>
      <c r="L48" s="302">
        <f t="shared" si="13"/>
        <v>1.0716127948479733E-2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2.1936295459665349E-3</v>
      </c>
      <c r="C49" s="302">
        <v>2.337806643466946E-3</v>
      </c>
      <c r="D49" s="302">
        <f t="shared" si="11"/>
        <v>4.5314361894334809E-3</v>
      </c>
      <c r="E49" s="303"/>
      <c r="F49" s="302">
        <v>6.4655236234318798E-3</v>
      </c>
      <c r="G49" s="302">
        <v>5.7055545926272171E-3</v>
      </c>
      <c r="H49" s="302">
        <f t="shared" si="12"/>
        <v>1.2171078216059096E-2</v>
      </c>
      <c r="I49" s="303"/>
      <c r="J49" s="302">
        <v>2.4980170178860502E-3</v>
      </c>
      <c r="K49" s="302">
        <v>3.8641939633258298E-3</v>
      </c>
      <c r="L49" s="302">
        <f t="shared" si="13"/>
        <v>6.3622109812118801E-3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1.3166311587748181E-4</v>
      </c>
      <c r="C50" s="302">
        <v>4.8088560128081721E-2</v>
      </c>
      <c r="D50" s="302">
        <f t="shared" si="11"/>
        <v>4.82202232439592E-2</v>
      </c>
      <c r="E50" s="303"/>
      <c r="F50" s="302">
        <v>2.9944700815180664E-4</v>
      </c>
      <c r="G50" s="302">
        <v>9.9031546284255284E-2</v>
      </c>
      <c r="H50" s="302">
        <f t="shared" si="12"/>
        <v>9.9330993292407091E-2</v>
      </c>
      <c r="I50" s="303"/>
      <c r="J50" s="302">
        <v>2.8471663274187681E-4</v>
      </c>
      <c r="K50" s="302">
        <v>5.9967694673723058E-2</v>
      </c>
      <c r="L50" s="302">
        <f t="shared" si="13"/>
        <v>6.0252411306464936E-2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5.5558108543600233E-4</v>
      </c>
      <c r="C51" s="302">
        <v>3.721564178052003E-3</v>
      </c>
      <c r="D51" s="302">
        <f t="shared" si="11"/>
        <v>4.2771452634880053E-3</v>
      </c>
      <c r="E51" s="303"/>
      <c r="F51" s="302">
        <v>1.6301969016773649E-3</v>
      </c>
      <c r="G51" s="302">
        <v>7.1931139646812898E-3</v>
      </c>
      <c r="H51" s="302">
        <f t="shared" si="12"/>
        <v>8.8233108663586541E-3</v>
      </c>
      <c r="I51" s="303"/>
      <c r="J51" s="302">
        <v>9.1524363899195217E-4</v>
      </c>
      <c r="K51" s="302">
        <v>2.6416981433506495E-3</v>
      </c>
      <c r="L51" s="302">
        <f t="shared" si="13"/>
        <v>3.5569417823426018E-3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2.6699167657241379E-2</v>
      </c>
      <c r="C53" s="311">
        <f t="shared" ref="C53:L53" si="14">SUM(C43:C51)</f>
        <v>0.17930083234275848</v>
      </c>
      <c r="D53" s="311">
        <f t="shared" si="14"/>
        <v>0.20599999999999985</v>
      </c>
      <c r="E53" s="311"/>
      <c r="F53" s="311">
        <f t="shared" si="14"/>
        <v>9.4003707822489277E-2</v>
      </c>
      <c r="G53" s="311">
        <f t="shared" si="14"/>
        <v>0.44199629217751096</v>
      </c>
      <c r="H53" s="311">
        <f t="shared" si="14"/>
        <v>0.53600000000000025</v>
      </c>
      <c r="I53" s="311"/>
      <c r="J53" s="311">
        <f t="shared" si="14"/>
        <v>5.4514285714116754E-2</v>
      </c>
      <c r="K53" s="311">
        <f t="shared" si="14"/>
        <v>0.26348571428588297</v>
      </c>
      <c r="L53" s="311">
        <f t="shared" si="14"/>
        <v>0.31799999999999978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0.34832827348243689</v>
      </c>
      <c r="C60" s="302">
        <v>1.4263294959455077</v>
      </c>
      <c r="D60" s="302">
        <f>SUM(B60:C60)</f>
        <v>1.7746577694279446</v>
      </c>
      <c r="E60" s="303"/>
      <c r="F60" s="302">
        <v>0.54137520684085472</v>
      </c>
      <c r="G60" s="302">
        <v>1.5908350240892855</v>
      </c>
      <c r="H60" s="302">
        <f>SUM(F60:G60)</f>
        <v>2.1322102309301401</v>
      </c>
      <c r="I60" s="303"/>
      <c r="J60" s="302">
        <v>0.59098921902675605</v>
      </c>
      <c r="K60" s="302">
        <v>1.4306694875744566</v>
      </c>
      <c r="L60" s="302">
        <f>SUM(J60:K60)</f>
        <v>2.0216587066012126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0.3606556683867973</v>
      </c>
      <c r="C61" s="302">
        <v>1.0428365045836936</v>
      </c>
      <c r="D61" s="302">
        <f t="shared" ref="D61:D68" si="15">SUM(B61:C61)</f>
        <v>1.4034921729704908</v>
      </c>
      <c r="E61" s="303"/>
      <c r="F61" s="302">
        <v>0.60691461892641807</v>
      </c>
      <c r="G61" s="302">
        <v>1.2908395223014826</v>
      </c>
      <c r="H61" s="302">
        <f t="shared" ref="H61:H68" si="16">SUM(F61:G61)</f>
        <v>1.8977541412279006</v>
      </c>
      <c r="I61" s="303"/>
      <c r="J61" s="302">
        <v>0.76201245457600886</v>
      </c>
      <c r="K61" s="302">
        <v>1.4884470780695287</v>
      </c>
      <c r="L61" s="302">
        <f t="shared" ref="L61:L68" si="17">SUM(J61:K61)</f>
        <v>2.2504595326455377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0.5725038810208638</v>
      </c>
      <c r="C62" s="302">
        <v>1.2225043688308284</v>
      </c>
      <c r="D62" s="302">
        <f t="shared" si="15"/>
        <v>1.7950082498516922</v>
      </c>
      <c r="E62" s="303"/>
      <c r="F62" s="302">
        <v>0.82903736085030277</v>
      </c>
      <c r="G62" s="302">
        <v>1.463427954869615</v>
      </c>
      <c r="H62" s="302">
        <f t="shared" si="16"/>
        <v>2.2924653157199177</v>
      </c>
      <c r="I62" s="303"/>
      <c r="J62" s="302">
        <v>0.86424331741879834</v>
      </c>
      <c r="K62" s="302">
        <v>1.2106197830950001</v>
      </c>
      <c r="L62" s="302">
        <f t="shared" si="17"/>
        <v>2.0748631005137983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1.048357706456412</v>
      </c>
      <c r="C63" s="302">
        <v>0.52581513966897075</v>
      </c>
      <c r="D63" s="302">
        <f t="shared" si="15"/>
        <v>1.5741728461253828</v>
      </c>
      <c r="E63" s="303"/>
      <c r="F63" s="302">
        <v>1.0317813564603779</v>
      </c>
      <c r="G63" s="302">
        <v>0.658298765651679</v>
      </c>
      <c r="H63" s="302">
        <f t="shared" si="16"/>
        <v>1.6900801221120569</v>
      </c>
      <c r="I63" s="303"/>
      <c r="J63" s="302">
        <v>1.1010078440947102</v>
      </c>
      <c r="K63" s="302">
        <v>0.54956908094405477</v>
      </c>
      <c r="L63" s="302">
        <f t="shared" si="17"/>
        <v>1.650576925038765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0.52581807523751967</v>
      </c>
      <c r="C64" s="302">
        <v>2.6343977216793477</v>
      </c>
      <c r="D64" s="302">
        <f t="shared" si="15"/>
        <v>3.1602157969168676</v>
      </c>
      <c r="E64" s="303"/>
      <c r="F64" s="302">
        <v>0.54214636630320812</v>
      </c>
      <c r="G64" s="302">
        <v>2.0509066778034222</v>
      </c>
      <c r="H64" s="302">
        <f t="shared" si="16"/>
        <v>2.5930530441066302</v>
      </c>
      <c r="I64" s="303"/>
      <c r="J64" s="302">
        <v>0.47488083724498859</v>
      </c>
      <c r="K64" s="302">
        <v>1.7317446688998692</v>
      </c>
      <c r="L64" s="302">
        <f t="shared" si="17"/>
        <v>2.2066255061448579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7.3313707037559267E-2</v>
      </c>
      <c r="C65" s="302">
        <v>9.3870935053815219E-2</v>
      </c>
      <c r="D65" s="302">
        <f t="shared" si="15"/>
        <v>0.16718464209137449</v>
      </c>
      <c r="E65" s="303"/>
      <c r="F65" s="302">
        <v>8.984280032008414E-2</v>
      </c>
      <c r="G65" s="302">
        <v>0.10868067111976212</v>
      </c>
      <c r="H65" s="302">
        <f t="shared" si="16"/>
        <v>0.19852347143984628</v>
      </c>
      <c r="I65" s="303"/>
      <c r="J65" s="302">
        <v>8.123413494774484E-2</v>
      </c>
      <c r="K65" s="302">
        <v>0.10351654362579202</v>
      </c>
      <c r="L65" s="302">
        <f t="shared" si="17"/>
        <v>0.18475067857353686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0.47913757518081451</v>
      </c>
      <c r="C66" s="302">
        <v>0.47328178678377003</v>
      </c>
      <c r="D66" s="302">
        <f t="shared" si="15"/>
        <v>0.95241936196458454</v>
      </c>
      <c r="E66" s="303"/>
      <c r="F66" s="302">
        <v>0.48205040756243484</v>
      </c>
      <c r="G66" s="302">
        <v>0.50029846643368681</v>
      </c>
      <c r="H66" s="302">
        <f t="shared" si="16"/>
        <v>0.9823488739961217</v>
      </c>
      <c r="I66" s="303"/>
      <c r="J66" s="302">
        <v>0.43411684784848908</v>
      </c>
      <c r="K66" s="302">
        <v>0.49436465836710713</v>
      </c>
      <c r="L66" s="302">
        <f t="shared" si="17"/>
        <v>0.92848150621559622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2.3334279643004181</v>
      </c>
      <c r="C67" s="302">
        <v>4.3069363185336469</v>
      </c>
      <c r="D67" s="302">
        <f t="shared" si="15"/>
        <v>6.6403642828340654</v>
      </c>
      <c r="E67" s="303"/>
      <c r="F67" s="302">
        <v>2.1874873150244403</v>
      </c>
      <c r="G67" s="302">
        <v>3.5175230919647338</v>
      </c>
      <c r="H67" s="302">
        <f t="shared" si="16"/>
        <v>5.7050104069891745</v>
      </c>
      <c r="I67" s="303"/>
      <c r="J67" s="302">
        <v>1.9974954711685096</v>
      </c>
      <c r="K67" s="302">
        <v>3.1450910401748469</v>
      </c>
      <c r="L67" s="302">
        <f t="shared" si="17"/>
        <v>5.1425865113433566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1.9453349355930913</v>
      </c>
      <c r="C68" s="302">
        <v>2.1881499422245074</v>
      </c>
      <c r="D68" s="302">
        <f t="shared" si="15"/>
        <v>4.1334848778175992</v>
      </c>
      <c r="E68" s="303"/>
      <c r="F68" s="302">
        <v>1.6811898164142942</v>
      </c>
      <c r="G68" s="302">
        <v>1.8493645770639142</v>
      </c>
      <c r="H68" s="302">
        <f t="shared" si="16"/>
        <v>3.5305543934782087</v>
      </c>
      <c r="I68" s="303"/>
      <c r="J68" s="302">
        <v>1.4448934675673664</v>
      </c>
      <c r="K68" s="302">
        <v>1.2421040653559556</v>
      </c>
      <c r="L68" s="302">
        <f t="shared" si="17"/>
        <v>2.6869975329233222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7.6868777866959128</v>
      </c>
      <c r="C70" s="311">
        <f t="shared" ref="C70:L70" si="18">SUM(C60:C68)</f>
        <v>13.914122213304088</v>
      </c>
      <c r="D70" s="311">
        <f t="shared" si="18"/>
        <v>21.601000000000006</v>
      </c>
      <c r="E70" s="311"/>
      <c r="F70" s="311">
        <f t="shared" si="18"/>
        <v>7.9918252487024146</v>
      </c>
      <c r="G70" s="311">
        <f t="shared" si="18"/>
        <v>13.030174751297581</v>
      </c>
      <c r="H70" s="311">
        <f t="shared" si="18"/>
        <v>21.021999999999998</v>
      </c>
      <c r="I70" s="311"/>
      <c r="J70" s="311">
        <f t="shared" si="18"/>
        <v>7.7508735938933722</v>
      </c>
      <c r="K70" s="311">
        <f t="shared" si="18"/>
        <v>11.396126406106614</v>
      </c>
      <c r="L70" s="311">
        <f t="shared" si="18"/>
        <v>19.146999999999981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0.27665759123646838</v>
      </c>
      <c r="C77" s="302">
        <v>1.9218629325856111</v>
      </c>
      <c r="D77" s="302">
        <f>SUM(B77:C77)</f>
        <v>2.1985205238220793</v>
      </c>
      <c r="E77" s="303"/>
      <c r="F77" s="302">
        <v>0.34953626864592063</v>
      </c>
      <c r="G77" s="302">
        <v>1.6190581241106621</v>
      </c>
      <c r="H77" s="302">
        <f>SUM(F77:G77)</f>
        <v>1.9685943927565828</v>
      </c>
      <c r="I77" s="303"/>
      <c r="J77" s="302">
        <v>0.39769482731501826</v>
      </c>
      <c r="K77" s="302">
        <v>1.7863528669510236</v>
      </c>
      <c r="L77" s="302">
        <f>SUM(J77:K77)</f>
        <v>2.1840476942660416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0.61426025810351415</v>
      </c>
      <c r="C78" s="302">
        <v>3.8377517841896456</v>
      </c>
      <c r="D78" s="302">
        <f t="shared" ref="D78:D85" si="19">SUM(B78:C78)</f>
        <v>4.4520120422931599</v>
      </c>
      <c r="E78" s="303"/>
      <c r="F78" s="302">
        <v>0.75955029370708771</v>
      </c>
      <c r="G78" s="302">
        <v>3.7179980066485578</v>
      </c>
      <c r="H78" s="302">
        <f t="shared" ref="H78:H85" si="20">SUM(F78:G78)</f>
        <v>4.4775483003556458</v>
      </c>
      <c r="I78" s="303"/>
      <c r="J78" s="302">
        <v>0.8535778838263175</v>
      </c>
      <c r="K78" s="302">
        <v>4.5636999261238591</v>
      </c>
      <c r="L78" s="302">
        <f t="shared" ref="L78:L85" si="21">SUM(J78:K78)</f>
        <v>5.4172778099501766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0.50224925417908617</v>
      </c>
      <c r="C79" s="302">
        <v>1.810587682941738</v>
      </c>
      <c r="D79" s="302">
        <f t="shared" si="19"/>
        <v>2.3128369371208244</v>
      </c>
      <c r="E79" s="303"/>
      <c r="F79" s="302">
        <v>0.54432479792139721</v>
      </c>
      <c r="G79" s="302">
        <v>1.6357529005490035</v>
      </c>
      <c r="H79" s="302">
        <f t="shared" si="20"/>
        <v>2.1800776984704004</v>
      </c>
      <c r="I79" s="303"/>
      <c r="J79" s="302">
        <v>0.57733448282293665</v>
      </c>
      <c r="K79" s="302">
        <v>1.5766364932392511</v>
      </c>
      <c r="L79" s="302">
        <f t="shared" si="21"/>
        <v>2.1539709760621877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0.81858041846163332</v>
      </c>
      <c r="C80" s="302">
        <v>0.3980406173560761</v>
      </c>
      <c r="D80" s="302">
        <f t="shared" si="19"/>
        <v>1.2166210358177094</v>
      </c>
      <c r="E80" s="303"/>
      <c r="F80" s="302">
        <v>0.69153792442565143</v>
      </c>
      <c r="G80" s="302">
        <v>0.33049910618659251</v>
      </c>
      <c r="H80" s="302">
        <f t="shared" si="20"/>
        <v>1.0220370306122439</v>
      </c>
      <c r="I80" s="303"/>
      <c r="J80" s="302">
        <v>0.50767286942703538</v>
      </c>
      <c r="K80" s="302">
        <v>0.37788610039849119</v>
      </c>
      <c r="L80" s="302">
        <f t="shared" si="21"/>
        <v>0.88555896982552662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0.11840910977254157</v>
      </c>
      <c r="C81" s="302">
        <v>3.19612940950182</v>
      </c>
      <c r="D81" s="302">
        <f t="shared" si="19"/>
        <v>3.3145385192743615</v>
      </c>
      <c r="E81" s="303"/>
      <c r="F81" s="302">
        <v>0.1182978192585744</v>
      </c>
      <c r="G81" s="302">
        <v>1.8472613157945146</v>
      </c>
      <c r="H81" s="302">
        <f t="shared" si="20"/>
        <v>1.965559135053089</v>
      </c>
      <c r="I81" s="303"/>
      <c r="J81" s="302">
        <v>0.1767202228909345</v>
      </c>
      <c r="K81" s="302">
        <v>1.4988914906823159</v>
      </c>
      <c r="L81" s="302">
        <f t="shared" si="21"/>
        <v>1.6756117135732504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7.2645818603678081E-2</v>
      </c>
      <c r="C82" s="302">
        <v>4.2960741844911124E-2</v>
      </c>
      <c r="D82" s="302">
        <f t="shared" si="19"/>
        <v>0.1156065604485892</v>
      </c>
      <c r="E82" s="303"/>
      <c r="F82" s="302">
        <v>6.3083930465041765E-2</v>
      </c>
      <c r="G82" s="302">
        <v>3.3830106550423511E-2</v>
      </c>
      <c r="H82" s="302">
        <f t="shared" si="20"/>
        <v>9.6914037015465276E-2</v>
      </c>
      <c r="I82" s="303"/>
      <c r="J82" s="302">
        <v>5.7622375727870094E-2</v>
      </c>
      <c r="K82" s="302">
        <v>4.857509099554666E-2</v>
      </c>
      <c r="L82" s="302">
        <f t="shared" si="21"/>
        <v>0.10619746672341676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0.1930000803420836</v>
      </c>
      <c r="C83" s="302">
        <v>0.3203639311730907</v>
      </c>
      <c r="D83" s="302">
        <f t="shared" si="19"/>
        <v>0.5133640115151743</v>
      </c>
      <c r="E83" s="303"/>
      <c r="F83" s="302">
        <v>0.16229780172407524</v>
      </c>
      <c r="G83" s="302">
        <v>0.23689205673760308</v>
      </c>
      <c r="H83" s="302">
        <f t="shared" si="20"/>
        <v>0.39918985846167832</v>
      </c>
      <c r="I83" s="303"/>
      <c r="J83" s="302">
        <v>0.17707533788915786</v>
      </c>
      <c r="K83" s="302">
        <v>0.32299929670445138</v>
      </c>
      <c r="L83" s="302">
        <f t="shared" si="21"/>
        <v>0.50007463459360924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0.66318740629146589</v>
      </c>
      <c r="C84" s="302">
        <v>1.2767393345253659</v>
      </c>
      <c r="D84" s="302">
        <f t="shared" si="19"/>
        <v>1.9399267408168317</v>
      </c>
      <c r="E84" s="303"/>
      <c r="F84" s="302">
        <v>0.43717389479134178</v>
      </c>
      <c r="G84" s="302">
        <v>0.69629520562592129</v>
      </c>
      <c r="H84" s="302">
        <f t="shared" si="20"/>
        <v>1.133469100417263</v>
      </c>
      <c r="I84" s="303"/>
      <c r="J84" s="302">
        <v>0.46024371726388441</v>
      </c>
      <c r="K84" s="302">
        <v>0.7450909690998766</v>
      </c>
      <c r="L84" s="302">
        <f t="shared" si="21"/>
        <v>1.2053346863637611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0.21483891578809727</v>
      </c>
      <c r="C85" s="302">
        <v>0.61473471310319361</v>
      </c>
      <c r="D85" s="302">
        <f t="shared" si="19"/>
        <v>0.82957362889129094</v>
      </c>
      <c r="E85" s="303"/>
      <c r="F85" s="302">
        <v>0.12621735585715579</v>
      </c>
      <c r="G85" s="302">
        <v>0.33339309100047193</v>
      </c>
      <c r="H85" s="302">
        <f t="shared" si="20"/>
        <v>0.45961044685762775</v>
      </c>
      <c r="I85" s="303"/>
      <c r="J85" s="302">
        <v>0.1171929180472482</v>
      </c>
      <c r="K85" s="302">
        <v>0.23173313059475981</v>
      </c>
      <c r="L85" s="302">
        <f t="shared" si="21"/>
        <v>0.34892604864200799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3.4738288527785688</v>
      </c>
      <c r="C87" s="311">
        <f t="shared" ref="C87:D87" si="22">SUM(C77:C85)</f>
        <v>13.419171147221453</v>
      </c>
      <c r="D87" s="311">
        <f t="shared" si="22"/>
        <v>16.893000000000015</v>
      </c>
      <c r="E87" s="311"/>
      <c r="F87" s="311">
        <f t="shared" ref="F87:H87" si="23">SUM(F77:F85)</f>
        <v>3.2520200867962461</v>
      </c>
      <c r="G87" s="311">
        <f t="shared" si="23"/>
        <v>10.450979913203749</v>
      </c>
      <c r="H87" s="311">
        <f t="shared" si="23"/>
        <v>13.702999999999998</v>
      </c>
      <c r="I87" s="311"/>
      <c r="J87" s="311">
        <f t="shared" ref="J87:L87" si="24">SUM(J77:J85)</f>
        <v>3.3251346352104028</v>
      </c>
      <c r="K87" s="311">
        <f t="shared" si="24"/>
        <v>11.151865364789575</v>
      </c>
      <c r="L87" s="311">
        <f t="shared" si="24"/>
        <v>14.476999999999979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1.3251213743800401</v>
      </c>
      <c r="C94" s="302">
        <v>6.1591147361351082</v>
      </c>
      <c r="D94" s="302">
        <f>SUM(B94:C94)</f>
        <v>7.4842361105151483</v>
      </c>
      <c r="E94" s="303"/>
      <c r="F94" s="302">
        <v>1.7084742392327188</v>
      </c>
      <c r="G94" s="302">
        <v>6.5132595629248193</v>
      </c>
      <c r="H94" s="302">
        <f>SUM(F94:G94)</f>
        <v>8.2217338021575372</v>
      </c>
      <c r="I94" s="303"/>
      <c r="J94" s="302">
        <v>1.6400703289722827</v>
      </c>
      <c r="K94" s="302">
        <v>5.7092548994723282</v>
      </c>
      <c r="L94" s="302">
        <f>SUM(J94:K94)</f>
        <v>7.3493252284446111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2.0234048716279385</v>
      </c>
      <c r="C95" s="302">
        <v>10.804837354488161</v>
      </c>
      <c r="D95" s="302">
        <f t="shared" ref="D95:D102" si="25">SUM(B95:C95)</f>
        <v>12.8282422261161</v>
      </c>
      <c r="E95" s="303"/>
      <c r="F95" s="302">
        <v>2.8962097893497556</v>
      </c>
      <c r="G95" s="302">
        <v>12.721214841882876</v>
      </c>
      <c r="H95" s="302">
        <f t="shared" ref="H95:H102" si="26">SUM(F95:G95)</f>
        <v>15.617424631232632</v>
      </c>
      <c r="I95" s="303"/>
      <c r="J95" s="302">
        <v>3.0291311536705363</v>
      </c>
      <c r="K95" s="302">
        <v>12.544584036953998</v>
      </c>
      <c r="L95" s="302">
        <f t="shared" ref="L95:L102" si="27">SUM(J95:K95)</f>
        <v>15.573715190624533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1.8678137367551877</v>
      </c>
      <c r="C96" s="302">
        <v>5.5697222849558274</v>
      </c>
      <c r="D96" s="302">
        <f t="shared" si="25"/>
        <v>7.4375360217110149</v>
      </c>
      <c r="E96" s="303"/>
      <c r="F96" s="302">
        <v>2.1906467077533054</v>
      </c>
      <c r="G96" s="302">
        <v>6.439408649872699</v>
      </c>
      <c r="H96" s="302">
        <f t="shared" si="26"/>
        <v>8.630055357626004</v>
      </c>
      <c r="I96" s="303"/>
      <c r="J96" s="302">
        <v>1.9583610422393558</v>
      </c>
      <c r="K96" s="302">
        <v>5.0644973034160161</v>
      </c>
      <c r="L96" s="302">
        <f t="shared" si="27"/>
        <v>7.0228583456553721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4.2077201817618306</v>
      </c>
      <c r="C97" s="302">
        <v>1.6528604658310984</v>
      </c>
      <c r="D97" s="302">
        <f t="shared" si="25"/>
        <v>5.8605806475929292</v>
      </c>
      <c r="E97" s="303"/>
      <c r="F97" s="302">
        <v>3.8190144718131869</v>
      </c>
      <c r="G97" s="302">
        <v>1.7500025556926497</v>
      </c>
      <c r="H97" s="302">
        <f t="shared" si="26"/>
        <v>5.5690170275058364</v>
      </c>
      <c r="I97" s="303"/>
      <c r="J97" s="302">
        <v>2.6919046300163627</v>
      </c>
      <c r="K97" s="302">
        <v>1.4933227122660255</v>
      </c>
      <c r="L97" s="302">
        <f t="shared" si="27"/>
        <v>4.1852273422823885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0.82219666234719913</v>
      </c>
      <c r="C98" s="302">
        <v>17.675185469250899</v>
      </c>
      <c r="D98" s="302">
        <f t="shared" si="25"/>
        <v>18.497382131598098</v>
      </c>
      <c r="E98" s="303"/>
      <c r="F98" s="302">
        <v>0.82219029871930505</v>
      </c>
      <c r="G98" s="302">
        <v>14.314749011431079</v>
      </c>
      <c r="H98" s="302">
        <f t="shared" si="26"/>
        <v>15.136939310150384</v>
      </c>
      <c r="I98" s="303"/>
      <c r="J98" s="302">
        <v>0.8195682558738786</v>
      </c>
      <c r="K98" s="302">
        <v>10.663112935915859</v>
      </c>
      <c r="L98" s="302">
        <f t="shared" si="27"/>
        <v>11.482681191789737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0.5995376977000233</v>
      </c>
      <c r="C99" s="302">
        <v>0.32066758071919266</v>
      </c>
      <c r="D99" s="302">
        <f t="shared" si="25"/>
        <v>0.92020527841921596</v>
      </c>
      <c r="E99" s="303"/>
      <c r="F99" s="302">
        <v>0.68593446631578903</v>
      </c>
      <c r="G99" s="302">
        <v>0.36982727875027638</v>
      </c>
      <c r="H99" s="302">
        <f t="shared" si="26"/>
        <v>1.0557617450660655</v>
      </c>
      <c r="I99" s="303"/>
      <c r="J99" s="302">
        <v>0.5306866248165848</v>
      </c>
      <c r="K99" s="302">
        <v>0.46584707674794545</v>
      </c>
      <c r="L99" s="302">
        <f t="shared" si="27"/>
        <v>0.99653370156453025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1.0583687306773404</v>
      </c>
      <c r="C100" s="302">
        <v>1.0168730505751293</v>
      </c>
      <c r="D100" s="302">
        <f t="shared" si="25"/>
        <v>2.0752417812524699</v>
      </c>
      <c r="E100" s="303"/>
      <c r="F100" s="302">
        <v>0.9694730428541054</v>
      </c>
      <c r="G100" s="302">
        <v>0.92787336913762553</v>
      </c>
      <c r="H100" s="302">
        <f t="shared" si="26"/>
        <v>1.8973464119917309</v>
      </c>
      <c r="I100" s="303"/>
      <c r="J100" s="302">
        <v>0.84847606140378173</v>
      </c>
      <c r="K100" s="302">
        <v>0.89830529674812865</v>
      </c>
      <c r="L100" s="302">
        <f t="shared" si="27"/>
        <v>1.7467813581519103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1.9178224377924651</v>
      </c>
      <c r="C101" s="302">
        <v>11.004538171303698</v>
      </c>
      <c r="D101" s="302">
        <f t="shared" si="25"/>
        <v>12.922360609096163</v>
      </c>
      <c r="E101" s="303"/>
      <c r="F101" s="302">
        <v>1.2833010261816549</v>
      </c>
      <c r="G101" s="302">
        <v>9.1032577847977105</v>
      </c>
      <c r="H101" s="302">
        <f t="shared" si="26"/>
        <v>10.386558810979366</v>
      </c>
      <c r="I101" s="303"/>
      <c r="J101" s="302">
        <v>1.2123465419845401</v>
      </c>
      <c r="K101" s="302">
        <v>8.2425209873118366</v>
      </c>
      <c r="L101" s="302">
        <f t="shared" si="27"/>
        <v>9.4548675292963757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1.2660547610366835</v>
      </c>
      <c r="C102" s="302">
        <v>2.8181604326621845</v>
      </c>
      <c r="D102" s="302">
        <f t="shared" si="25"/>
        <v>4.084215193698868</v>
      </c>
      <c r="E102" s="303"/>
      <c r="F102" s="302">
        <v>0.97952111448629442</v>
      </c>
      <c r="G102" s="302">
        <v>2.3076417888041871</v>
      </c>
      <c r="H102" s="302">
        <f t="shared" si="26"/>
        <v>3.2871629032904814</v>
      </c>
      <c r="I102" s="303"/>
      <c r="J102" s="302">
        <v>0.72831715851757095</v>
      </c>
      <c r="K102" s="302">
        <v>1.4266929536729049</v>
      </c>
      <c r="L102" s="302">
        <f t="shared" si="27"/>
        <v>2.1550101121904759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15.088040454078708</v>
      </c>
      <c r="C104" s="311">
        <f t="shared" ref="C104:D104" si="28">SUM(C94:C102)</f>
        <v>57.021959545921298</v>
      </c>
      <c r="D104" s="311">
        <f t="shared" si="28"/>
        <v>72.110000000000014</v>
      </c>
      <c r="E104" s="311"/>
      <c r="F104" s="311">
        <f t="shared" ref="F104:H104" si="29">SUM(F94:F102)</f>
        <v>15.354765156706113</v>
      </c>
      <c r="G104" s="311">
        <f t="shared" si="29"/>
        <v>54.447234843293934</v>
      </c>
      <c r="H104" s="311">
        <f t="shared" si="29"/>
        <v>69.802000000000035</v>
      </c>
      <c r="I104" s="311"/>
      <c r="J104" s="311">
        <f t="shared" ref="J104:L104" si="30">SUM(J94:J102)</f>
        <v>13.458861797494896</v>
      </c>
      <c r="K104" s="311">
        <f t="shared" si="30"/>
        <v>46.508138202505037</v>
      </c>
      <c r="L104" s="311">
        <f t="shared" si="30"/>
        <v>59.966999999999935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0.13144065824457443</v>
      </c>
      <c r="C111" s="302">
        <v>0.74531669441728077</v>
      </c>
      <c r="D111" s="302">
        <f>SUM(B111:C111)</f>
        <v>0.87675735266185517</v>
      </c>
      <c r="E111" s="303"/>
      <c r="F111" s="302">
        <v>0.2445267964334519</v>
      </c>
      <c r="G111" s="302">
        <v>1.1718989162165725</v>
      </c>
      <c r="H111" s="302">
        <f>SUM(F111:G111)</f>
        <v>1.4164257126500244</v>
      </c>
      <c r="I111" s="303"/>
      <c r="J111" s="302">
        <v>0.25720408595472055</v>
      </c>
      <c r="K111" s="302">
        <v>1.086618026002788</v>
      </c>
      <c r="L111" s="302">
        <f>SUM(J111:K111)</f>
        <v>1.3438221119575084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0.14338758343459257</v>
      </c>
      <c r="C112" s="302">
        <v>1.3710424186353052</v>
      </c>
      <c r="D112" s="302">
        <f t="shared" ref="D112:D119" si="31">SUM(B112:C112)</f>
        <v>1.5144300020698978</v>
      </c>
      <c r="E112" s="303"/>
      <c r="F112" s="302">
        <v>0.30616529091771139</v>
      </c>
      <c r="G112" s="302">
        <v>2.5447032613397758</v>
      </c>
      <c r="H112" s="302">
        <f t="shared" ref="H112:H119" si="32">SUM(F112:G112)</f>
        <v>2.850868552257487</v>
      </c>
      <c r="I112" s="303"/>
      <c r="J112" s="302">
        <v>0.33924494470611954</v>
      </c>
      <c r="K112" s="302">
        <v>2.4637620147216248</v>
      </c>
      <c r="L112" s="302">
        <f t="shared" ref="L112:L119" si="33">SUM(J112:K112)</f>
        <v>2.8030069594277442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0.18734339732258667</v>
      </c>
      <c r="C113" s="302">
        <v>0.79240525317955779</v>
      </c>
      <c r="D113" s="302">
        <f t="shared" si="31"/>
        <v>0.97974865050214444</v>
      </c>
      <c r="E113" s="303"/>
      <c r="F113" s="302">
        <v>0.33257478468661844</v>
      </c>
      <c r="G113" s="302">
        <v>1.5189459960384759</v>
      </c>
      <c r="H113" s="302">
        <f t="shared" si="32"/>
        <v>1.8515207807250944</v>
      </c>
      <c r="I113" s="303"/>
      <c r="J113" s="302">
        <v>0.30050091115023192</v>
      </c>
      <c r="K113" s="302">
        <v>1.139439161334179</v>
      </c>
      <c r="L113" s="302">
        <f t="shared" si="33"/>
        <v>1.4399400724844109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0.61870925767383811</v>
      </c>
      <c r="C114" s="302">
        <v>0.38620258201508184</v>
      </c>
      <c r="D114" s="302">
        <f t="shared" si="31"/>
        <v>1.0049118396889201</v>
      </c>
      <c r="E114" s="303"/>
      <c r="F114" s="302">
        <v>0.81767370209057699</v>
      </c>
      <c r="G114" s="302">
        <v>0.69008672454534925</v>
      </c>
      <c r="H114" s="302">
        <f t="shared" si="32"/>
        <v>1.5077604266359264</v>
      </c>
      <c r="I114" s="303"/>
      <c r="J114" s="302">
        <v>0.48448783315224359</v>
      </c>
      <c r="K114" s="302">
        <v>0.53885577012714847</v>
      </c>
      <c r="L114" s="302">
        <f t="shared" si="33"/>
        <v>1.0233436032793921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3.345137926899968E-2</v>
      </c>
      <c r="C115" s="302">
        <v>1.2194432029665749</v>
      </c>
      <c r="D115" s="302">
        <f t="shared" si="31"/>
        <v>1.2528945822355746</v>
      </c>
      <c r="E115" s="303"/>
      <c r="F115" s="302">
        <v>4.6421266548367979E-2</v>
      </c>
      <c r="G115" s="302">
        <v>1.4467505028026335</v>
      </c>
      <c r="H115" s="302">
        <f t="shared" si="32"/>
        <v>1.4931717693510014</v>
      </c>
      <c r="I115" s="303"/>
      <c r="J115" s="302">
        <v>5.8182918874843205E-2</v>
      </c>
      <c r="K115" s="302">
        <v>0.95332736917804572</v>
      </c>
      <c r="L115" s="302">
        <f t="shared" si="33"/>
        <v>1.011510288052889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0.1107693246940072</v>
      </c>
      <c r="C116" s="302">
        <v>5.3842780466001355E-2</v>
      </c>
      <c r="D116" s="302">
        <f t="shared" si="31"/>
        <v>0.16461210516000857</v>
      </c>
      <c r="E116" s="303"/>
      <c r="F116" s="302">
        <v>0.14556030026403524</v>
      </c>
      <c r="G116" s="302">
        <v>8.4361979267220097E-2</v>
      </c>
      <c r="H116" s="302">
        <f t="shared" si="32"/>
        <v>0.22992227953125532</v>
      </c>
      <c r="I116" s="303"/>
      <c r="J116" s="302">
        <v>0.13089623641738404</v>
      </c>
      <c r="K116" s="302">
        <v>7.8655034668271132E-2</v>
      </c>
      <c r="L116" s="302">
        <f t="shared" si="33"/>
        <v>0.20955127108565519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0.58638347395018697</v>
      </c>
      <c r="C117" s="302">
        <v>0.35594690409961438</v>
      </c>
      <c r="D117" s="302">
        <f t="shared" si="31"/>
        <v>0.94233037804980135</v>
      </c>
      <c r="E117" s="303"/>
      <c r="F117" s="302">
        <v>0.86983939275929556</v>
      </c>
      <c r="G117" s="302">
        <v>0.55669326443656331</v>
      </c>
      <c r="H117" s="302">
        <f t="shared" si="32"/>
        <v>1.426532657195859</v>
      </c>
      <c r="I117" s="303"/>
      <c r="J117" s="302">
        <v>0.91776687810230795</v>
      </c>
      <c r="K117" s="302">
        <v>0.62832007076376761</v>
      </c>
      <c r="L117" s="302">
        <f t="shared" si="33"/>
        <v>1.5460869488660756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1.3142010130520246E-2</v>
      </c>
      <c r="C118" s="302">
        <v>0.25497459507421427</v>
      </c>
      <c r="D118" s="302">
        <f t="shared" si="31"/>
        <v>0.26811660520473451</v>
      </c>
      <c r="E118" s="303"/>
      <c r="F118" s="302">
        <v>1.5467082224415427E-2</v>
      </c>
      <c r="G118" s="302">
        <v>0.28590933081997433</v>
      </c>
      <c r="H118" s="302">
        <f t="shared" si="32"/>
        <v>0.30137641304438978</v>
      </c>
      <c r="I118" s="303"/>
      <c r="J118" s="302">
        <v>2.1321070011571672E-2</v>
      </c>
      <c r="K118" s="302">
        <v>0.25530785078615037</v>
      </c>
      <c r="L118" s="302">
        <f t="shared" si="33"/>
        <v>0.27662892079772206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8.8933586620481786E-2</v>
      </c>
      <c r="C119" s="302">
        <v>0.1312648978065715</v>
      </c>
      <c r="D119" s="302">
        <f t="shared" si="31"/>
        <v>0.22019848442705328</v>
      </c>
      <c r="E119" s="303"/>
      <c r="F119" s="302">
        <v>0.11050848826321914</v>
      </c>
      <c r="G119" s="302">
        <v>0.15991292034575341</v>
      </c>
      <c r="H119" s="302">
        <f t="shared" si="32"/>
        <v>0.27042140860897257</v>
      </c>
      <c r="I119" s="303"/>
      <c r="J119" s="302">
        <v>5.7750984521353084E-2</v>
      </c>
      <c r="K119" s="302">
        <v>8.3358839527255896E-2</v>
      </c>
      <c r="L119" s="302">
        <f t="shared" si="33"/>
        <v>0.14110982404860897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1.9135606713397872</v>
      </c>
      <c r="C121" s="311">
        <f t="shared" ref="C121:D121" si="34">SUM(C111:C119)</f>
        <v>5.3104393286602019</v>
      </c>
      <c r="D121" s="311">
        <f t="shared" si="34"/>
        <v>7.2239999999999895</v>
      </c>
      <c r="E121" s="311"/>
      <c r="F121" s="311">
        <f t="shared" ref="F121:H121" si="35">SUM(F111:F119)</f>
        <v>2.8887371041876921</v>
      </c>
      <c r="G121" s="311">
        <f t="shared" si="35"/>
        <v>8.4592628958123175</v>
      </c>
      <c r="H121" s="311">
        <f t="shared" si="35"/>
        <v>11.34800000000001</v>
      </c>
      <c r="I121" s="311"/>
      <c r="J121" s="311">
        <f t="shared" ref="J121:L121" si="36">SUM(J111:J119)</f>
        <v>2.5673558628907758</v>
      </c>
      <c r="K121" s="311">
        <f t="shared" si="36"/>
        <v>7.2276441371092313</v>
      </c>
      <c r="L121" s="311">
        <f t="shared" si="36"/>
        <v>9.7950000000000053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0.10079067305790843</v>
      </c>
      <c r="C128" s="302">
        <v>0.52432175738629361</v>
      </c>
      <c r="D128" s="302">
        <f>SUM(B128:C128)</f>
        <v>0.62511243044420206</v>
      </c>
      <c r="E128" s="303"/>
      <c r="F128" s="302">
        <v>9.6071625086573673E-2</v>
      </c>
      <c r="G128" s="302">
        <v>0.54207927967506098</v>
      </c>
      <c r="H128" s="302">
        <f>SUM(F128:G128)</f>
        <v>0.63815090476163461</v>
      </c>
      <c r="I128" s="303"/>
      <c r="J128" s="302">
        <v>0.12333145940401201</v>
      </c>
      <c r="K128" s="302">
        <v>0.55543712082900865</v>
      </c>
      <c r="L128" s="302">
        <f>SUM(J128:K128)</f>
        <v>0.67876858023302067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0.15082320096562279</v>
      </c>
      <c r="C129" s="302">
        <v>0.44504766734658685</v>
      </c>
      <c r="D129" s="302">
        <f t="shared" ref="D129:D136" si="37">SUM(B129:C129)</f>
        <v>0.59587086831220959</v>
      </c>
      <c r="E129" s="303"/>
      <c r="F129" s="302">
        <v>0.16754288002358839</v>
      </c>
      <c r="G129" s="302">
        <v>0.50570345411572615</v>
      </c>
      <c r="H129" s="302">
        <f t="shared" ref="H129:H136" si="38">SUM(F129:G129)</f>
        <v>0.67324633413931456</v>
      </c>
      <c r="I129" s="303"/>
      <c r="J129" s="302">
        <v>0.22174651399717588</v>
      </c>
      <c r="K129" s="302">
        <v>0.55141153262723641</v>
      </c>
      <c r="L129" s="302">
        <f t="shared" ref="L129:L136" si="39">SUM(J129:K129)</f>
        <v>0.77315804662441234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0.32721135897292636</v>
      </c>
      <c r="C130" s="302">
        <v>0.3957354296440459</v>
      </c>
      <c r="D130" s="302">
        <f t="shared" si="37"/>
        <v>0.72294678861697226</v>
      </c>
      <c r="E130" s="303"/>
      <c r="F130" s="302">
        <v>0.33392233126621107</v>
      </c>
      <c r="G130" s="302">
        <v>0.39249689728119552</v>
      </c>
      <c r="H130" s="302">
        <f t="shared" si="38"/>
        <v>0.72641922854740659</v>
      </c>
      <c r="I130" s="303"/>
      <c r="J130" s="302">
        <v>0.51729538155118315</v>
      </c>
      <c r="K130" s="302">
        <v>0.36296789963717152</v>
      </c>
      <c r="L130" s="302">
        <f t="shared" si="39"/>
        <v>0.88026328118835462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0.73390073511435505</v>
      </c>
      <c r="C131" s="302">
        <v>0.27046394319109718</v>
      </c>
      <c r="D131" s="302">
        <f t="shared" si="37"/>
        <v>1.0043646783054523</v>
      </c>
      <c r="E131" s="303"/>
      <c r="F131" s="302">
        <v>0.52998451718845785</v>
      </c>
      <c r="G131" s="302">
        <v>0.21752813777147073</v>
      </c>
      <c r="H131" s="302">
        <f t="shared" si="38"/>
        <v>0.74751265495992858</v>
      </c>
      <c r="I131" s="303"/>
      <c r="J131" s="302">
        <v>0.4380407663379523</v>
      </c>
      <c r="K131" s="302">
        <v>0.21887859517463845</v>
      </c>
      <c r="L131" s="302">
        <f t="shared" si="39"/>
        <v>0.65691936151259078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2.4706047999305134E-2</v>
      </c>
      <c r="C132" s="302">
        <v>0.71121249585499913</v>
      </c>
      <c r="D132" s="302">
        <f t="shared" si="37"/>
        <v>0.73591854385430422</v>
      </c>
      <c r="E132" s="303"/>
      <c r="F132" s="302">
        <v>2.7915370677805151E-2</v>
      </c>
      <c r="G132" s="302">
        <v>0.4595943771970824</v>
      </c>
      <c r="H132" s="302">
        <f t="shared" si="38"/>
        <v>0.48750974787488754</v>
      </c>
      <c r="I132" s="303"/>
      <c r="J132" s="302">
        <v>5.0347401275959443E-2</v>
      </c>
      <c r="K132" s="302">
        <v>0.39219502344032758</v>
      </c>
      <c r="L132" s="302">
        <f t="shared" si="39"/>
        <v>0.44254242471628702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0.10593535847384483</v>
      </c>
      <c r="C133" s="302">
        <v>9.4113741831549094E-2</v>
      </c>
      <c r="D133" s="302">
        <f t="shared" si="37"/>
        <v>0.20004910030539391</v>
      </c>
      <c r="E133" s="303"/>
      <c r="F133" s="302">
        <v>9.0827384441159925E-2</v>
      </c>
      <c r="G133" s="302">
        <v>8.2037733231282203E-2</v>
      </c>
      <c r="H133" s="302">
        <f t="shared" si="38"/>
        <v>0.17286511767244211</v>
      </c>
      <c r="I133" s="303"/>
      <c r="J133" s="302">
        <v>0.11841649120898892</v>
      </c>
      <c r="K133" s="302">
        <v>0.10378563730294124</v>
      </c>
      <c r="L133" s="302">
        <f t="shared" si="39"/>
        <v>0.22220212851193016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0.1653182047721444</v>
      </c>
      <c r="C134" s="302">
        <v>0.17176072644390991</v>
      </c>
      <c r="D134" s="302">
        <f>SUM(B134:C134)</f>
        <v>0.33707893121605431</v>
      </c>
      <c r="E134" s="303"/>
      <c r="F134" s="302">
        <v>0.11570966534884601</v>
      </c>
      <c r="G134" s="302">
        <v>9.9373349220073889E-2</v>
      </c>
      <c r="H134" s="302">
        <f t="shared" si="38"/>
        <v>0.2150830145689199</v>
      </c>
      <c r="I134" s="303"/>
      <c r="J134" s="302">
        <v>0.14477787506760939</v>
      </c>
      <c r="K134" s="302">
        <v>0.13363343589824817</v>
      </c>
      <c r="L134" s="302">
        <f t="shared" si="39"/>
        <v>0.27841131096585758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5.1581424681251917E-2</v>
      </c>
      <c r="C135" s="302">
        <v>1.8869336363694671</v>
      </c>
      <c r="D135" s="302">
        <f t="shared" si="37"/>
        <v>1.9385150610507189</v>
      </c>
      <c r="E135" s="303"/>
      <c r="F135" s="302">
        <v>3.5358538024980631E-2</v>
      </c>
      <c r="G135" s="302">
        <v>1.572747426853798</v>
      </c>
      <c r="H135" s="302">
        <f t="shared" si="38"/>
        <v>1.6081059648787785</v>
      </c>
      <c r="I135" s="303"/>
      <c r="J135" s="302">
        <v>3.7453133305318673E-2</v>
      </c>
      <c r="K135" s="302">
        <v>1.752575956005932</v>
      </c>
      <c r="L135" s="302">
        <f t="shared" si="39"/>
        <v>1.7900290893112507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0.2497255574855563</v>
      </c>
      <c r="C136" s="302">
        <v>1.6374180404091299</v>
      </c>
      <c r="D136" s="302">
        <f t="shared" si="37"/>
        <v>1.8871435978946862</v>
      </c>
      <c r="E136" s="303"/>
      <c r="F136" s="302">
        <v>0.14922457822730217</v>
      </c>
      <c r="G136" s="302">
        <v>1.3848824543693987</v>
      </c>
      <c r="H136" s="302">
        <f t="shared" si="38"/>
        <v>1.534107032596701</v>
      </c>
      <c r="I136" s="303"/>
      <c r="J136" s="302">
        <v>0.13647175177292764</v>
      </c>
      <c r="K136" s="302">
        <v>1.3442340251633655</v>
      </c>
      <c r="L136" s="302">
        <f t="shared" si="39"/>
        <v>1.4807057769362932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1.9099925615229154</v>
      </c>
      <c r="C138" s="311">
        <f t="shared" ref="C138" si="40">SUM(C128:C136)</f>
        <v>6.1370074384770783</v>
      </c>
      <c r="D138" s="311">
        <f>SUM(D128:D136)</f>
        <v>8.0469999999999935</v>
      </c>
      <c r="E138" s="311"/>
      <c r="F138" s="311">
        <f t="shared" ref="F138:H138" si="41">SUM(F128:F136)</f>
        <v>1.5465568902849252</v>
      </c>
      <c r="G138" s="311">
        <f t="shared" si="41"/>
        <v>5.2564431097150877</v>
      </c>
      <c r="H138" s="311">
        <f t="shared" si="41"/>
        <v>6.8030000000000133</v>
      </c>
      <c r="I138" s="311"/>
      <c r="J138" s="311">
        <f t="shared" ref="J138:L138" si="42">SUM(J128:J136)</f>
        <v>1.7878807739211278</v>
      </c>
      <c r="K138" s="311">
        <f t="shared" si="42"/>
        <v>5.4151192260788692</v>
      </c>
      <c r="L138" s="311">
        <f t="shared" si="42"/>
        <v>7.2029999999999976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1.3838988356055022</v>
      </c>
      <c r="C145" s="302">
        <v>5.7377137828257299</v>
      </c>
      <c r="D145" s="302">
        <f>SUM(B145:C145)</f>
        <v>7.1216126184312323</v>
      </c>
      <c r="E145" s="303"/>
      <c r="F145" s="302">
        <v>2.0432082095462385</v>
      </c>
      <c r="G145" s="302">
        <v>8.3195824847076185</v>
      </c>
      <c r="H145" s="302">
        <f>SUM(F145:G145)</f>
        <v>10.362790694253857</v>
      </c>
      <c r="I145" s="303"/>
      <c r="J145" s="302">
        <v>2.4947308242972519</v>
      </c>
      <c r="K145" s="302">
        <v>8.2479391566115794</v>
      </c>
      <c r="L145" s="302">
        <f>SUM(J145:K145)</f>
        <v>10.742669980908831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1.2558945925831984</v>
      </c>
      <c r="C146" s="302">
        <v>5.6304319280427642</v>
      </c>
      <c r="D146" s="302">
        <f t="shared" ref="D146:D153" si="43">SUM(B146:C146)</f>
        <v>6.8863265206259623</v>
      </c>
      <c r="E146" s="303"/>
      <c r="F146" s="302">
        <v>1.9099728388392587</v>
      </c>
      <c r="G146" s="302">
        <v>8.3044982488090664</v>
      </c>
      <c r="H146" s="302">
        <f t="shared" ref="H146:H153" si="44">SUM(F146:G146)</f>
        <v>10.214471087648326</v>
      </c>
      <c r="I146" s="303"/>
      <c r="J146" s="302">
        <v>2.4792126544478141</v>
      </c>
      <c r="K146" s="302">
        <v>9.5734814247340623</v>
      </c>
      <c r="L146" s="302">
        <f t="shared" ref="L146:L153" si="45">SUM(J146:K146)</f>
        <v>12.052694079181876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1.2515286049542869</v>
      </c>
      <c r="C147" s="302">
        <v>3.7661595422204384</v>
      </c>
      <c r="D147" s="302">
        <f t="shared" si="43"/>
        <v>5.0176881471747254</v>
      </c>
      <c r="E147" s="303"/>
      <c r="F147" s="302">
        <v>1.6940889461906026</v>
      </c>
      <c r="G147" s="302">
        <v>5.3357411947058733</v>
      </c>
      <c r="H147" s="302">
        <f t="shared" si="44"/>
        <v>7.0298301408964754</v>
      </c>
      <c r="I147" s="303"/>
      <c r="J147" s="302">
        <v>1.9579261174230698</v>
      </c>
      <c r="K147" s="302">
        <v>4.935861065626943</v>
      </c>
      <c r="L147" s="302">
        <f t="shared" si="45"/>
        <v>6.893787183050013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4.8895361029723361</v>
      </c>
      <c r="C148" s="302">
        <v>0.632877905707108</v>
      </c>
      <c r="D148" s="302">
        <f t="shared" si="43"/>
        <v>5.5224140086794442</v>
      </c>
      <c r="E148" s="303"/>
      <c r="F148" s="302">
        <v>5.2681508622117645</v>
      </c>
      <c r="G148" s="302">
        <v>0.87411074798267452</v>
      </c>
      <c r="H148" s="302">
        <f t="shared" si="44"/>
        <v>6.1422616101944394</v>
      </c>
      <c r="I148" s="303"/>
      <c r="J148" s="302">
        <v>4.1406030888515373</v>
      </c>
      <c r="K148" s="302">
        <v>0.81924778177484292</v>
      </c>
      <c r="L148" s="302">
        <f t="shared" si="45"/>
        <v>4.9598508706263802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0.15318199403940549</v>
      </c>
      <c r="C149" s="302">
        <v>42.187488879564683</v>
      </c>
      <c r="D149" s="302">
        <f t="shared" si="43"/>
        <v>42.34067087360409</v>
      </c>
      <c r="E149" s="303"/>
      <c r="F149" s="302">
        <v>0.22224298212244117</v>
      </c>
      <c r="G149" s="302">
        <v>42.119164300434321</v>
      </c>
      <c r="H149" s="302">
        <f t="shared" si="44"/>
        <v>42.341407282556759</v>
      </c>
      <c r="I149" s="303"/>
      <c r="J149" s="302">
        <v>0.39449606568848028</v>
      </c>
      <c r="K149" s="302">
        <v>40.415225661184621</v>
      </c>
      <c r="L149" s="302">
        <f t="shared" si="45"/>
        <v>40.8097217268731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6.308166011546805E-2</v>
      </c>
      <c r="C150" s="302">
        <v>0.12115220120441594</v>
      </c>
      <c r="D150" s="302">
        <f t="shared" si="43"/>
        <v>0.18423386131988401</v>
      </c>
      <c r="E150" s="303"/>
      <c r="F150" s="302">
        <v>6.8264049922141162E-2</v>
      </c>
      <c r="G150" s="302">
        <v>0.17013212677755327</v>
      </c>
      <c r="H150" s="302">
        <f t="shared" si="44"/>
        <v>0.23839617669969443</v>
      </c>
      <c r="I150" s="303"/>
      <c r="J150" s="302">
        <v>7.6626325769790476E-2</v>
      </c>
      <c r="K150" s="302">
        <v>0.1642200129125912</v>
      </c>
      <c r="L150" s="302">
        <f t="shared" si="45"/>
        <v>0.24084633868238167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0.69084921987500181</v>
      </c>
      <c r="C151" s="302">
        <v>0.71180123984090837</v>
      </c>
      <c r="D151" s="302">
        <f t="shared" si="43"/>
        <v>1.4026504597159102</v>
      </c>
      <c r="E151" s="303"/>
      <c r="F151" s="302">
        <v>0.78957407987490025</v>
      </c>
      <c r="G151" s="302">
        <v>0.92832778235463997</v>
      </c>
      <c r="H151" s="302">
        <f t="shared" si="44"/>
        <v>1.7179018622295401</v>
      </c>
      <c r="I151" s="303"/>
      <c r="J151" s="302">
        <v>0.84369537839321684</v>
      </c>
      <c r="K151" s="302">
        <v>1.0006839565824317</v>
      </c>
      <c r="L151" s="302">
        <f t="shared" si="45"/>
        <v>1.8443793349756485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0.11745828416787113</v>
      </c>
      <c r="C152" s="302">
        <v>5.7337041879049462</v>
      </c>
      <c r="D152" s="302">
        <f t="shared" si="43"/>
        <v>5.8511624720728177</v>
      </c>
      <c r="E152" s="303"/>
      <c r="F152" s="302">
        <v>0.10924717293043798</v>
      </c>
      <c r="G152" s="302">
        <v>6.0373255345820018</v>
      </c>
      <c r="H152" s="302">
        <f t="shared" si="44"/>
        <v>6.1465727075124397</v>
      </c>
      <c r="I152" s="303"/>
      <c r="J152" s="302">
        <v>0.15550409606836402</v>
      </c>
      <c r="K152" s="302">
        <v>6.5933542530973064</v>
      </c>
      <c r="L152" s="302">
        <f t="shared" si="45"/>
        <v>6.7488583491656708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0.5504995987427681</v>
      </c>
      <c r="C153" s="302">
        <v>2.5787414396330712</v>
      </c>
      <c r="D153" s="302">
        <f t="shared" si="43"/>
        <v>3.1292410383758393</v>
      </c>
      <c r="E153" s="303"/>
      <c r="F153" s="302">
        <v>0.46669479822809828</v>
      </c>
      <c r="G153" s="302">
        <v>2.8636736397802243</v>
      </c>
      <c r="H153" s="302">
        <f t="shared" si="44"/>
        <v>3.3303684380083225</v>
      </c>
      <c r="I153" s="303"/>
      <c r="J153" s="302">
        <v>0.40906399940226396</v>
      </c>
      <c r="K153" s="302">
        <v>2.6501281371339234</v>
      </c>
      <c r="L153" s="302">
        <f t="shared" si="45"/>
        <v>3.0591921365361872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10.355928893055838</v>
      </c>
      <c r="C155" s="311">
        <f t="shared" ref="C155:D155" si="46">SUM(C145:C153)</f>
        <v>67.100071106944071</v>
      </c>
      <c r="D155" s="311">
        <f t="shared" si="46"/>
        <v>77.455999999999904</v>
      </c>
      <c r="E155" s="311"/>
      <c r="F155" s="311">
        <f t="shared" ref="F155:H155" si="47">SUM(F145:F153)</f>
        <v>12.571443939865883</v>
      </c>
      <c r="G155" s="311">
        <f t="shared" si="47"/>
        <v>74.952556060133986</v>
      </c>
      <c r="H155" s="311">
        <f t="shared" si="47"/>
        <v>87.523999999999845</v>
      </c>
      <c r="I155" s="311"/>
      <c r="J155" s="311">
        <f t="shared" ref="J155:L155" si="48">SUM(J145:J153)</f>
        <v>12.95185855034179</v>
      </c>
      <c r="K155" s="311">
        <f t="shared" si="48"/>
        <v>74.400141449658292</v>
      </c>
      <c r="L155" s="311">
        <f t="shared" si="48"/>
        <v>87.352000000000089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6.2605861854310207</v>
      </c>
      <c r="C162" s="302">
        <v>18.414611166287848</v>
      </c>
      <c r="D162" s="302">
        <f>SUM(B162:C162)</f>
        <v>24.675197351718868</v>
      </c>
      <c r="E162" s="303"/>
      <c r="F162" s="302">
        <v>9.9213332275027888</v>
      </c>
      <c r="G162" s="302">
        <v>19.988580406226227</v>
      </c>
      <c r="H162" s="302">
        <f>SUM(F162:G162)</f>
        <v>29.909913633729015</v>
      </c>
      <c r="I162" s="303"/>
      <c r="J162" s="302">
        <v>13.777455838871951</v>
      </c>
      <c r="K162" s="302">
        <v>23.215208732509545</v>
      </c>
      <c r="L162" s="302">
        <f>SUM(J162:K162)</f>
        <v>36.992664571381496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5.1845045267839325</v>
      </c>
      <c r="C163" s="302">
        <v>8.2528236299010889</v>
      </c>
      <c r="D163" s="302">
        <f t="shared" ref="D163:D170" si="49">SUM(B163:C163)</f>
        <v>13.437328156685021</v>
      </c>
      <c r="E163" s="303"/>
      <c r="F163" s="302">
        <v>8.3544354999853638</v>
      </c>
      <c r="G163" s="302">
        <v>10.30035791129737</v>
      </c>
      <c r="H163" s="302">
        <f t="shared" ref="H163:H170" si="50">SUM(F163:G163)</f>
        <v>18.654793411282732</v>
      </c>
      <c r="I163" s="303"/>
      <c r="J163" s="302">
        <v>11.338739742456399</v>
      </c>
      <c r="K163" s="302">
        <v>13.21664002905726</v>
      </c>
      <c r="L163" s="302">
        <f t="shared" ref="L163:L170" si="51">SUM(J163:K163)</f>
        <v>24.555379771513657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6.7533024293251858</v>
      </c>
      <c r="C164" s="302">
        <v>8.6525891000854038</v>
      </c>
      <c r="D164" s="302">
        <f t="shared" si="49"/>
        <v>15.405891529410589</v>
      </c>
      <c r="E164" s="303"/>
      <c r="F164" s="302">
        <v>9.601929706894234</v>
      </c>
      <c r="G164" s="302">
        <v>10.118459702121173</v>
      </c>
      <c r="H164" s="302">
        <f t="shared" si="50"/>
        <v>19.720389409015407</v>
      </c>
      <c r="I164" s="303"/>
      <c r="J164" s="302">
        <v>11.343250130415777</v>
      </c>
      <c r="K164" s="302">
        <v>10.394127336490991</v>
      </c>
      <c r="L164" s="302">
        <f t="shared" si="51"/>
        <v>21.737377466906768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12.647421856349519</v>
      </c>
      <c r="C165" s="302">
        <v>6.4117157439013885</v>
      </c>
      <c r="D165" s="302">
        <f t="shared" si="49"/>
        <v>19.059137600250907</v>
      </c>
      <c r="E165" s="303"/>
      <c r="F165" s="302">
        <v>15.309807060244369</v>
      </c>
      <c r="G165" s="302">
        <v>7.5808524549863652</v>
      </c>
      <c r="H165" s="302">
        <f t="shared" si="50"/>
        <v>22.890659515230734</v>
      </c>
      <c r="I165" s="303"/>
      <c r="J165" s="302">
        <v>14.082955480000814</v>
      </c>
      <c r="K165" s="302">
        <v>9.0638325845623626</v>
      </c>
      <c r="L165" s="302">
        <f t="shared" si="51"/>
        <v>23.146788064563175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2.0859524510060274</v>
      </c>
      <c r="C166" s="302">
        <v>15.619182367536935</v>
      </c>
      <c r="D166" s="302">
        <f t="shared" si="49"/>
        <v>17.705134818542962</v>
      </c>
      <c r="E166" s="303"/>
      <c r="F166" s="302">
        <v>2.4267902206319927</v>
      </c>
      <c r="G166" s="302">
        <v>14.890424528155698</v>
      </c>
      <c r="H166" s="302">
        <f t="shared" si="50"/>
        <v>17.317214748787691</v>
      </c>
      <c r="I166" s="303"/>
      <c r="J166" s="302">
        <v>2.8674629417982023</v>
      </c>
      <c r="K166" s="302">
        <v>14.240179827483148</v>
      </c>
      <c r="L166" s="302">
        <f t="shared" si="51"/>
        <v>17.107642769281352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1.1652810852488287</v>
      </c>
      <c r="C167" s="302">
        <v>0.46984469323068417</v>
      </c>
      <c r="D167" s="302">
        <f t="shared" si="49"/>
        <v>1.6351257784795128</v>
      </c>
      <c r="E167" s="303"/>
      <c r="F167" s="302">
        <v>1.5492033658513016</v>
      </c>
      <c r="G167" s="302">
        <v>0.52589494976105244</v>
      </c>
      <c r="H167" s="302">
        <f t="shared" si="50"/>
        <v>2.0750983156123541</v>
      </c>
      <c r="I167" s="303"/>
      <c r="J167" s="302">
        <v>2.1780803020470949</v>
      </c>
      <c r="K167" s="302">
        <v>0.68086846463140105</v>
      </c>
      <c r="L167" s="302">
        <f t="shared" si="51"/>
        <v>2.8589487666784961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53.776477608391239</v>
      </c>
      <c r="C168" s="302">
        <v>27.982409457296022</v>
      </c>
      <c r="D168" s="302">
        <f t="shared" si="49"/>
        <v>81.758887065687261</v>
      </c>
      <c r="E168" s="303"/>
      <c r="F168" s="302">
        <v>57.128229929672301</v>
      </c>
      <c r="G168" s="302">
        <v>28.914040699312011</v>
      </c>
      <c r="H168" s="302">
        <f t="shared" si="50"/>
        <v>86.042270628984312</v>
      </c>
      <c r="I168" s="303"/>
      <c r="J168" s="302">
        <v>50.981591751301011</v>
      </c>
      <c r="K168" s="302">
        <v>27.788786457968964</v>
      </c>
      <c r="L168" s="302">
        <f t="shared" si="51"/>
        <v>78.770378209269978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2.0426866177190139</v>
      </c>
      <c r="C169" s="302">
        <v>14.424944946170312</v>
      </c>
      <c r="D169" s="302">
        <f t="shared" si="49"/>
        <v>16.467631563889327</v>
      </c>
      <c r="E169" s="303"/>
      <c r="F169" s="302">
        <v>2.1368718363888233</v>
      </c>
      <c r="G169" s="302">
        <v>13.071924172870883</v>
      </c>
      <c r="H169" s="302">
        <f t="shared" si="50"/>
        <v>15.208796009259707</v>
      </c>
      <c r="I169" s="303"/>
      <c r="J169" s="302">
        <v>2.4071567779410281</v>
      </c>
      <c r="K169" s="302">
        <v>13.857145136676714</v>
      </c>
      <c r="L169" s="302">
        <f t="shared" si="51"/>
        <v>16.264301914617743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8.6311007796316446</v>
      </c>
      <c r="C170" s="302">
        <v>14.34856535570418</v>
      </c>
      <c r="D170" s="302">
        <f t="shared" si="49"/>
        <v>22.979666135335826</v>
      </c>
      <c r="E170" s="303"/>
      <c r="F170" s="302">
        <v>8.2888189045132954</v>
      </c>
      <c r="G170" s="302">
        <v>11.678045423584397</v>
      </c>
      <c r="H170" s="302">
        <f t="shared" si="50"/>
        <v>19.966864328097692</v>
      </c>
      <c r="I170" s="303"/>
      <c r="J170" s="302">
        <v>8.019039562361268</v>
      </c>
      <c r="K170" s="302">
        <v>9.3754789034261368</v>
      </c>
      <c r="L170" s="302">
        <f t="shared" si="51"/>
        <v>17.394518465787407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98.547313539886403</v>
      </c>
      <c r="C172" s="311">
        <f t="shared" ref="C172:D172" si="52">SUM(C162:C170)</f>
        <v>114.57668646011386</v>
      </c>
      <c r="D172" s="311">
        <f t="shared" si="52"/>
        <v>213.12400000000025</v>
      </c>
      <c r="E172" s="311"/>
      <c r="F172" s="311">
        <f t="shared" ref="F172:H172" si="53">SUM(F162:F170)</f>
        <v>114.71741975168446</v>
      </c>
      <c r="G172" s="311">
        <f t="shared" si="53"/>
        <v>117.06858024831517</v>
      </c>
      <c r="H172" s="311">
        <f t="shared" si="53"/>
        <v>231.78599999999966</v>
      </c>
      <c r="I172" s="311"/>
      <c r="J172" s="311">
        <f t="shared" ref="J172:L172" si="54">SUM(J162:J170)</f>
        <v>116.99573252719354</v>
      </c>
      <c r="K172" s="311">
        <f t="shared" si="54"/>
        <v>121.83226747280654</v>
      </c>
      <c r="L172" s="311">
        <f t="shared" si="54"/>
        <v>238.82800000000006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0.85717851393563471</v>
      </c>
      <c r="C179" s="302">
        <v>3.6686592561920124</v>
      </c>
      <c r="D179" s="302">
        <f>SUM(B179:C179)</f>
        <v>4.5258377701276471</v>
      </c>
      <c r="E179" s="303"/>
      <c r="F179" s="302">
        <v>1.7159173164742474</v>
      </c>
      <c r="G179" s="302">
        <v>5.3316623904980025</v>
      </c>
      <c r="H179" s="302">
        <f>SUM(F179:G179)</f>
        <v>7.0475797069722503</v>
      </c>
      <c r="I179" s="303"/>
      <c r="J179" s="302">
        <v>2.4271829327938623</v>
      </c>
      <c r="K179" s="302">
        <v>5.8867629959036698</v>
      </c>
      <c r="L179" s="302">
        <f>SUM(J179:K179)</f>
        <v>8.3139459286975317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0.82826871747679864</v>
      </c>
      <c r="C180" s="302">
        <v>2.1046542872842795</v>
      </c>
      <c r="D180" s="302">
        <f t="shared" ref="D180:D187" si="55">SUM(B180:C180)</f>
        <v>2.9329230047610784</v>
      </c>
      <c r="E180" s="303"/>
      <c r="F180" s="302">
        <v>1.8273529719754646</v>
      </c>
      <c r="G180" s="302">
        <v>3.4676589670118263</v>
      </c>
      <c r="H180" s="302">
        <f t="shared" ref="H180:H187" si="56">SUM(F180:G180)</f>
        <v>5.2950119389872912</v>
      </c>
      <c r="I180" s="303"/>
      <c r="J180" s="302">
        <v>2.7419738681744237</v>
      </c>
      <c r="K180" s="302">
        <v>4.3936203119840664</v>
      </c>
      <c r="L180" s="302">
        <f t="shared" ref="L180:L187" si="57">SUM(J180:K180)</f>
        <v>7.1355941801584901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0.91325760699619851</v>
      </c>
      <c r="C181" s="302">
        <v>2.29920933328065</v>
      </c>
      <c r="D181" s="302">
        <f t="shared" si="55"/>
        <v>3.2124669402768484</v>
      </c>
      <c r="E181" s="303"/>
      <c r="F181" s="302">
        <v>1.6899481169601149</v>
      </c>
      <c r="G181" s="302">
        <v>3.4314030224899423</v>
      </c>
      <c r="H181" s="302">
        <f t="shared" si="56"/>
        <v>5.1213511394500575</v>
      </c>
      <c r="I181" s="303"/>
      <c r="J181" s="302">
        <v>2.1388244387380571</v>
      </c>
      <c r="K181" s="302">
        <v>3.3820409495376849</v>
      </c>
      <c r="L181" s="302">
        <f t="shared" si="57"/>
        <v>5.5208653882757419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4.3203827201094924</v>
      </c>
      <c r="C182" s="302">
        <v>3.4788712179180985</v>
      </c>
      <c r="D182" s="302">
        <f t="shared" si="55"/>
        <v>7.7992539380275909</v>
      </c>
      <c r="E182" s="303"/>
      <c r="F182" s="302">
        <v>6.6609034868864079</v>
      </c>
      <c r="G182" s="302">
        <v>5.4211291487157034</v>
      </c>
      <c r="H182" s="302">
        <f t="shared" si="56"/>
        <v>12.082032635602111</v>
      </c>
      <c r="I182" s="303"/>
      <c r="J182" s="302">
        <v>5.9271723393146587</v>
      </c>
      <c r="K182" s="302">
        <v>6.1429660052803916</v>
      </c>
      <c r="L182" s="302">
        <f t="shared" si="57"/>
        <v>12.070138344595051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0.12501040285608192</v>
      </c>
      <c r="C183" s="302">
        <v>3.3256189254057085</v>
      </c>
      <c r="D183" s="302">
        <f t="shared" si="55"/>
        <v>3.4506293282617904</v>
      </c>
      <c r="E183" s="303"/>
      <c r="F183" s="302">
        <v>0.20979102163092808</v>
      </c>
      <c r="G183" s="302">
        <v>3.7894090639179661</v>
      </c>
      <c r="H183" s="302">
        <f t="shared" si="56"/>
        <v>3.9992000855488943</v>
      </c>
      <c r="I183" s="303"/>
      <c r="J183" s="302">
        <v>0.5668190783392667</v>
      </c>
      <c r="K183" s="302">
        <v>3.730785614408664</v>
      </c>
      <c r="L183" s="302">
        <f t="shared" si="57"/>
        <v>4.2976046927479308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3.1227934956818433</v>
      </c>
      <c r="C184" s="302">
        <v>1.4345966355108428</v>
      </c>
      <c r="D184" s="302">
        <f t="shared" si="55"/>
        <v>4.5573901311926859</v>
      </c>
      <c r="E184" s="303"/>
      <c r="F184" s="302">
        <v>3.2004295038091466</v>
      </c>
      <c r="G184" s="302">
        <v>1.9574996420002393</v>
      </c>
      <c r="H184" s="302">
        <f t="shared" si="56"/>
        <v>5.1579291458093861</v>
      </c>
      <c r="I184" s="303"/>
      <c r="J184" s="302">
        <v>3.6625498153986915</v>
      </c>
      <c r="K184" s="302">
        <v>2.2423620897874104</v>
      </c>
      <c r="L184" s="302">
        <f t="shared" si="57"/>
        <v>5.9049119051861023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1.1868681445620846</v>
      </c>
      <c r="C185" s="302">
        <v>1.3142623715406028</v>
      </c>
      <c r="D185" s="302">
        <f t="shared" si="55"/>
        <v>2.5011305161026876</v>
      </c>
      <c r="E185" s="303"/>
      <c r="F185" s="302">
        <v>1.8909790885574984</v>
      </c>
      <c r="G185" s="302">
        <v>1.6762683163107979</v>
      </c>
      <c r="H185" s="302">
        <f t="shared" si="56"/>
        <v>3.5672474048682963</v>
      </c>
      <c r="I185" s="303"/>
      <c r="J185" s="302">
        <v>2.3710812673850641</v>
      </c>
      <c r="K185" s="302">
        <v>2.2666120013111777</v>
      </c>
      <c r="L185" s="302">
        <f t="shared" si="57"/>
        <v>4.6376932686962418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0.75588664830325636</v>
      </c>
      <c r="C186" s="302">
        <v>30.419512561619776</v>
      </c>
      <c r="D186" s="302">
        <f t="shared" si="55"/>
        <v>31.175399209923032</v>
      </c>
      <c r="E186" s="303"/>
      <c r="F186" s="302">
        <v>1.0497725965053528</v>
      </c>
      <c r="G186" s="302">
        <v>36.356413156770337</v>
      </c>
      <c r="H186" s="302">
        <f t="shared" si="56"/>
        <v>37.406185753275693</v>
      </c>
      <c r="I186" s="303"/>
      <c r="J186" s="302">
        <v>1.9430038852450502</v>
      </c>
      <c r="K186" s="302">
        <v>40.373382310866184</v>
      </c>
      <c r="L186" s="302">
        <f t="shared" si="57"/>
        <v>42.316386196111232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2.2331292125807169</v>
      </c>
      <c r="C187" s="302">
        <v>8.6778399487460227</v>
      </c>
      <c r="D187" s="302">
        <f t="shared" si="55"/>
        <v>10.91096916132674</v>
      </c>
      <c r="E187" s="303"/>
      <c r="F187" s="302">
        <v>3.2397680548937324</v>
      </c>
      <c r="G187" s="302">
        <v>9.8486941345921277</v>
      </c>
      <c r="H187" s="302">
        <f t="shared" si="56"/>
        <v>13.08846218948586</v>
      </c>
      <c r="I187" s="303"/>
      <c r="J187" s="302">
        <v>3.9526217109803961</v>
      </c>
      <c r="K187" s="302">
        <v>8.1602383845514694</v>
      </c>
      <c r="L187" s="302">
        <f t="shared" si="57"/>
        <v>12.112860095531865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14.342775462502107</v>
      </c>
      <c r="C189" s="311">
        <f t="shared" ref="C189:D189" si="58">SUM(C179:C187)</f>
        <v>56.723224537497998</v>
      </c>
      <c r="D189" s="311">
        <f t="shared" si="58"/>
        <v>71.066000000000102</v>
      </c>
      <c r="E189" s="311"/>
      <c r="F189" s="311">
        <f t="shared" ref="F189:H189" si="59">SUM(F179:F187)</f>
        <v>21.484862157692891</v>
      </c>
      <c r="G189" s="311">
        <f t="shared" si="59"/>
        <v>71.280137842306942</v>
      </c>
      <c r="H189" s="311">
        <f t="shared" si="59"/>
        <v>92.764999999999844</v>
      </c>
      <c r="I189" s="311"/>
      <c r="J189" s="311">
        <f t="shared" ref="J189:L189" si="60">SUM(J179:J187)</f>
        <v>25.731229336369474</v>
      </c>
      <c r="K189" s="311">
        <f t="shared" si="60"/>
        <v>76.578770663630706</v>
      </c>
      <c r="L189" s="311">
        <f t="shared" si="60"/>
        <v>102.31000000000017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4.0591333857166711</v>
      </c>
      <c r="C196" s="302">
        <v>5.3795708352680789</v>
      </c>
      <c r="D196" s="302">
        <f>SUM(B196:C196)</f>
        <v>9.43870422098475</v>
      </c>
      <c r="E196" s="303"/>
      <c r="F196" s="302">
        <v>4.8313563612609993</v>
      </c>
      <c r="G196" s="302">
        <v>6.3817853312464177</v>
      </c>
      <c r="H196" s="302">
        <f>SUM(F196:G196)</f>
        <v>11.213141692507417</v>
      </c>
      <c r="I196" s="303"/>
      <c r="J196" s="302">
        <v>6.7936267687034242</v>
      </c>
      <c r="K196" s="302">
        <v>9.1165252051266901</v>
      </c>
      <c r="L196" s="302">
        <f>SUM(J196:K196)</f>
        <v>15.910151973830114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1.2514361337180637</v>
      </c>
      <c r="C197" s="302">
        <v>1.0092475493331798</v>
      </c>
      <c r="D197" s="302">
        <f t="shared" ref="D197:D204" si="61">SUM(B197:C197)</f>
        <v>2.2606836830512433</v>
      </c>
      <c r="E197" s="303"/>
      <c r="F197" s="302">
        <v>1.7239145265558062</v>
      </c>
      <c r="G197" s="302">
        <v>1.4446382880040387</v>
      </c>
      <c r="H197" s="302">
        <f t="shared" ref="H197:H204" si="62">SUM(F197:G197)</f>
        <v>3.1685528145598449</v>
      </c>
      <c r="I197" s="303"/>
      <c r="J197" s="302">
        <v>2.2763681900621222</v>
      </c>
      <c r="K197" s="302">
        <v>1.7475423313477845</v>
      </c>
      <c r="L197" s="302">
        <f t="shared" ref="L197:L204" si="63">SUM(J197:K197)</f>
        <v>4.0239105214099062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1.3783329747045108</v>
      </c>
      <c r="C198" s="302">
        <v>0.97538279322115451</v>
      </c>
      <c r="D198" s="302">
        <f t="shared" si="61"/>
        <v>2.3537157679256655</v>
      </c>
      <c r="E198" s="303"/>
      <c r="F198" s="302">
        <v>1.7449361871095739</v>
      </c>
      <c r="G198" s="302">
        <v>1.27077144471308</v>
      </c>
      <c r="H198" s="302">
        <f t="shared" si="62"/>
        <v>3.0157076318226537</v>
      </c>
      <c r="I198" s="303"/>
      <c r="J198" s="302">
        <v>2.3388249196956021</v>
      </c>
      <c r="K198" s="302">
        <v>1.3700185972019838</v>
      </c>
      <c r="L198" s="302">
        <f t="shared" si="63"/>
        <v>3.708843516897586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2.8783598018216381</v>
      </c>
      <c r="C199" s="302">
        <v>1.0014028413314457</v>
      </c>
      <c r="D199" s="302">
        <f t="shared" si="61"/>
        <v>3.8797626431530841</v>
      </c>
      <c r="E199" s="303"/>
      <c r="F199" s="302">
        <v>3.1717016329683339</v>
      </c>
      <c r="G199" s="302">
        <v>1.3156163756131691</v>
      </c>
      <c r="H199" s="302">
        <f t="shared" si="62"/>
        <v>4.4873180085815028</v>
      </c>
      <c r="I199" s="303"/>
      <c r="J199" s="302">
        <v>4.2297033887438591</v>
      </c>
      <c r="K199" s="302">
        <v>1.7002464533021813</v>
      </c>
      <c r="L199" s="302">
        <f t="shared" si="63"/>
        <v>5.9299498420460406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3.8653548388098158</v>
      </c>
      <c r="C200" s="302">
        <v>5.6627597514387071</v>
      </c>
      <c r="D200" s="302">
        <f t="shared" si="61"/>
        <v>9.5281145902485225</v>
      </c>
      <c r="E200" s="303"/>
      <c r="F200" s="302">
        <v>3.7502739100057045</v>
      </c>
      <c r="G200" s="302">
        <v>4.8981989471361747</v>
      </c>
      <c r="H200" s="302">
        <f t="shared" si="62"/>
        <v>8.6484728571418792</v>
      </c>
      <c r="I200" s="303"/>
      <c r="J200" s="302">
        <v>3.7308780771713272</v>
      </c>
      <c r="K200" s="302">
        <v>4.3228774174146931</v>
      </c>
      <c r="L200" s="302">
        <f t="shared" si="63"/>
        <v>8.0537554945860208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3.3922795490687161</v>
      </c>
      <c r="C201" s="302">
        <v>0.73090449955667491</v>
      </c>
      <c r="D201" s="302">
        <f t="shared" si="61"/>
        <v>4.123184048625391</v>
      </c>
      <c r="E201" s="303"/>
      <c r="F201" s="302">
        <v>3.2991051590009932</v>
      </c>
      <c r="G201" s="302">
        <v>0.881617768214918</v>
      </c>
      <c r="H201" s="302">
        <f t="shared" si="62"/>
        <v>4.1807229272159114</v>
      </c>
      <c r="I201" s="303"/>
      <c r="J201" s="302">
        <v>4.0847049966767432</v>
      </c>
      <c r="K201" s="302">
        <v>1.1198078499421935</v>
      </c>
      <c r="L201" s="302">
        <f t="shared" si="63"/>
        <v>5.204512846618937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3.9907152260840193</v>
      </c>
      <c r="C202" s="302">
        <v>2.6486403372354315</v>
      </c>
      <c r="D202" s="302">
        <f t="shared" si="61"/>
        <v>6.6393555633194508</v>
      </c>
      <c r="E202" s="303"/>
      <c r="F202" s="302">
        <v>4.38076093446284</v>
      </c>
      <c r="G202" s="302">
        <v>3.0699540224899109</v>
      </c>
      <c r="H202" s="302">
        <f t="shared" si="62"/>
        <v>7.4507149569527513</v>
      </c>
      <c r="I202" s="303"/>
      <c r="J202" s="302">
        <v>6.2850742641881228</v>
      </c>
      <c r="K202" s="302">
        <v>3.8087358898319108</v>
      </c>
      <c r="L202" s="302">
        <f t="shared" si="63"/>
        <v>10.093810154020034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0.40283551181933047</v>
      </c>
      <c r="C203" s="302">
        <v>2.6420531155374074</v>
      </c>
      <c r="D203" s="302">
        <f t="shared" si="61"/>
        <v>3.0448886273567379</v>
      </c>
      <c r="E203" s="303"/>
      <c r="F203" s="302">
        <v>0.38723733164572788</v>
      </c>
      <c r="G203" s="302">
        <v>3.1742017190395022</v>
      </c>
      <c r="H203" s="302">
        <f t="shared" si="62"/>
        <v>3.5614390506852303</v>
      </c>
      <c r="I203" s="303"/>
      <c r="J203" s="302">
        <v>0.95915475111153703</v>
      </c>
      <c r="K203" s="302">
        <v>4.362603540486325</v>
      </c>
      <c r="L203" s="302">
        <f t="shared" si="63"/>
        <v>5.3217582915978623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25.243988661485279</v>
      </c>
      <c r="C204" s="302">
        <v>17.724602193849819</v>
      </c>
      <c r="D204" s="302">
        <f t="shared" si="61"/>
        <v>42.968590855335094</v>
      </c>
      <c r="E204" s="303"/>
      <c r="F204" s="302">
        <v>25.403104127059457</v>
      </c>
      <c r="G204" s="302">
        <v>17.384825933473419</v>
      </c>
      <c r="H204" s="302">
        <f t="shared" si="62"/>
        <v>42.787930060532872</v>
      </c>
      <c r="I204" s="303"/>
      <c r="J204" s="302">
        <v>29.161400935542229</v>
      </c>
      <c r="K204" s="302">
        <v>21.523906423451301</v>
      </c>
      <c r="L204" s="302">
        <f t="shared" si="63"/>
        <v>50.685307358993526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46.462436083228042</v>
      </c>
      <c r="C206" s="311">
        <f t="shared" ref="C206:D206" si="64">SUM(C196:C204)</f>
        <v>37.774563916771896</v>
      </c>
      <c r="D206" s="311">
        <f t="shared" si="64"/>
        <v>84.236999999999938</v>
      </c>
      <c r="E206" s="311"/>
      <c r="F206" s="311">
        <f t="shared" ref="F206:H206" si="65">SUM(F196:F204)</f>
        <v>48.692390170069437</v>
      </c>
      <c r="G206" s="311">
        <f t="shared" si="65"/>
        <v>39.82160982993063</v>
      </c>
      <c r="H206" s="311">
        <f t="shared" si="65"/>
        <v>88.514000000000067</v>
      </c>
      <c r="I206" s="311"/>
      <c r="J206" s="311">
        <f t="shared" ref="J206:L206" si="66">SUM(J196:J204)</f>
        <v>59.859736291894961</v>
      </c>
      <c r="K206" s="311">
        <f t="shared" si="66"/>
        <v>49.072263708105069</v>
      </c>
      <c r="L206" s="311">
        <f t="shared" si="66"/>
        <v>108.93200000000003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0.44907267636132692</v>
      </c>
      <c r="C213" s="302">
        <v>0.93087827210316598</v>
      </c>
      <c r="D213" s="302">
        <f>SUM(B213:C213)</f>
        <v>1.379950948464493</v>
      </c>
      <c r="E213" s="303"/>
      <c r="F213" s="302">
        <v>0.78414912461064001</v>
      </c>
      <c r="G213" s="302">
        <v>1.0882236784757695</v>
      </c>
      <c r="H213" s="302">
        <f>SUM(F213:G213)</f>
        <v>1.8723728030864095</v>
      </c>
      <c r="I213" s="303"/>
      <c r="J213" s="302">
        <v>0.93824309265157591</v>
      </c>
      <c r="K213" s="302">
        <v>1.1967676077465161</v>
      </c>
      <c r="L213" s="302">
        <f>SUM(J213:K213)</f>
        <v>2.1350107003980918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0.47941174492709754</v>
      </c>
      <c r="C214" s="302">
        <v>1.3574376924689444</v>
      </c>
      <c r="D214" s="302">
        <f t="shared" ref="D214:D221" si="67">SUM(B214:C214)</f>
        <v>1.836849437396042</v>
      </c>
      <c r="E214" s="303"/>
      <c r="F214" s="302">
        <v>0.88712578120100538</v>
      </c>
      <c r="G214" s="302">
        <v>1.7605707821340009</v>
      </c>
      <c r="H214" s="302">
        <f t="shared" ref="H214:H221" si="68">SUM(F214:G214)</f>
        <v>2.647696563335006</v>
      </c>
      <c r="I214" s="303"/>
      <c r="J214" s="302">
        <v>0.98927634348110471</v>
      </c>
      <c r="K214" s="302">
        <v>1.9772672702629457</v>
      </c>
      <c r="L214" s="302">
        <f t="shared" ref="L214:L221" si="69">SUM(J214:K214)</f>
        <v>2.9665436137440504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0.59927336824025812</v>
      </c>
      <c r="C215" s="302">
        <v>1.5726971343252585</v>
      </c>
      <c r="D215" s="302">
        <f t="shared" si="67"/>
        <v>2.1719705025655167</v>
      </c>
      <c r="E215" s="303"/>
      <c r="F215" s="302">
        <v>1.0171418893486501</v>
      </c>
      <c r="G215" s="302">
        <v>1.638265031579837</v>
      </c>
      <c r="H215" s="302">
        <f t="shared" si="68"/>
        <v>2.6554069209284874</v>
      </c>
      <c r="I215" s="303"/>
      <c r="J215" s="302">
        <v>1.0299983659346561</v>
      </c>
      <c r="K215" s="302">
        <v>1.5435450747140618</v>
      </c>
      <c r="L215" s="302">
        <f t="shared" si="69"/>
        <v>2.5735434406487179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1.1508695087098166</v>
      </c>
      <c r="C216" s="302">
        <v>0.51002501012421653</v>
      </c>
      <c r="D216" s="302">
        <f t="shared" si="67"/>
        <v>1.6608945188340332</v>
      </c>
      <c r="E216" s="303"/>
      <c r="F216" s="302">
        <v>1.4514473889980064</v>
      </c>
      <c r="G216" s="302">
        <v>0.8361132855470107</v>
      </c>
      <c r="H216" s="302">
        <f t="shared" si="68"/>
        <v>2.2875606745450172</v>
      </c>
      <c r="I216" s="303"/>
      <c r="J216" s="302">
        <v>1.2435811164811166</v>
      </c>
      <c r="K216" s="302">
        <v>0.77322505882205206</v>
      </c>
      <c r="L216" s="302">
        <f t="shared" si="69"/>
        <v>2.0168061753031687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0.12915141278463688</v>
      </c>
      <c r="C217" s="302">
        <v>1.3320498678716564</v>
      </c>
      <c r="D217" s="302">
        <f t="shared" si="67"/>
        <v>1.4612012806562933</v>
      </c>
      <c r="E217" s="303"/>
      <c r="F217" s="302">
        <v>0.25323115555246156</v>
      </c>
      <c r="G217" s="302">
        <v>1.1250288635259345</v>
      </c>
      <c r="H217" s="302">
        <f t="shared" si="68"/>
        <v>1.378260019078396</v>
      </c>
      <c r="I217" s="303"/>
      <c r="J217" s="302">
        <v>0.36442443836271865</v>
      </c>
      <c r="K217" s="302">
        <v>0.93563171550458724</v>
      </c>
      <c r="L217" s="302">
        <f t="shared" si="69"/>
        <v>1.3000561538673059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0.30352846120682836</v>
      </c>
      <c r="C218" s="302">
        <v>0.24564413087490769</v>
      </c>
      <c r="D218" s="302">
        <f t="shared" si="67"/>
        <v>0.54917259208173608</v>
      </c>
      <c r="E218" s="303"/>
      <c r="F218" s="302">
        <v>0.48267642230411623</v>
      </c>
      <c r="G218" s="302">
        <v>0.38083092945397451</v>
      </c>
      <c r="H218" s="302">
        <f t="shared" si="68"/>
        <v>0.86350735175809068</v>
      </c>
      <c r="I218" s="303"/>
      <c r="J218" s="302">
        <v>0.4790253980729593</v>
      </c>
      <c r="K218" s="302">
        <v>0.37634031848782862</v>
      </c>
      <c r="L218" s="302">
        <f t="shared" si="69"/>
        <v>0.85536571656078797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0.44498874534737698</v>
      </c>
      <c r="C219" s="302">
        <v>0.4217807274919107</v>
      </c>
      <c r="D219" s="302">
        <f t="shared" si="67"/>
        <v>0.86676947283928762</v>
      </c>
      <c r="E219" s="303"/>
      <c r="F219" s="302">
        <v>0.58185272848680325</v>
      </c>
      <c r="G219" s="302">
        <v>0.57730163291810643</v>
      </c>
      <c r="H219" s="302">
        <f t="shared" si="68"/>
        <v>1.1591543614049096</v>
      </c>
      <c r="I219" s="303"/>
      <c r="J219" s="302">
        <v>0.58463211456165798</v>
      </c>
      <c r="K219" s="302">
        <v>0.76141062380867874</v>
      </c>
      <c r="L219" s="302">
        <f t="shared" si="69"/>
        <v>1.3460427383703366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4.8933888017880164E-2</v>
      </c>
      <c r="C220" s="302">
        <v>0.41307447399354946</v>
      </c>
      <c r="D220" s="302">
        <f t="shared" si="67"/>
        <v>0.46200836201142964</v>
      </c>
      <c r="E220" s="303"/>
      <c r="F220" s="302">
        <v>7.3749949610935325E-2</v>
      </c>
      <c r="G220" s="302">
        <v>0.29601829347784436</v>
      </c>
      <c r="H220" s="302">
        <f t="shared" si="68"/>
        <v>0.3697682430887797</v>
      </c>
      <c r="I220" s="303"/>
      <c r="J220" s="302">
        <v>8.9676956102482483E-2</v>
      </c>
      <c r="K220" s="302">
        <v>0.33085011442997425</v>
      </c>
      <c r="L220" s="302">
        <f t="shared" si="69"/>
        <v>0.42052707053245675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0.51293661246787192</v>
      </c>
      <c r="C221" s="302">
        <v>0.93324627268331639</v>
      </c>
      <c r="D221" s="302">
        <f t="shared" si="67"/>
        <v>1.4461828851511882</v>
      </c>
      <c r="E221" s="303"/>
      <c r="F221" s="302">
        <v>0.70175083476155831</v>
      </c>
      <c r="G221" s="302">
        <v>1.0915222280133694</v>
      </c>
      <c r="H221" s="302">
        <f t="shared" si="68"/>
        <v>1.7932730627749276</v>
      </c>
      <c r="I221" s="303"/>
      <c r="J221" s="302">
        <v>0.56088850543192825</v>
      </c>
      <c r="K221" s="302">
        <v>1.1312158851431564</v>
      </c>
      <c r="L221" s="302">
        <f t="shared" si="69"/>
        <v>1.6921043905750848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4.1181664180630939</v>
      </c>
      <c r="C223" s="311">
        <f t="shared" ref="C223:D223" si="70">SUM(C213:C221)</f>
        <v>7.7168335819369256</v>
      </c>
      <c r="D223" s="311">
        <f t="shared" si="70"/>
        <v>11.83500000000002</v>
      </c>
      <c r="E223" s="311"/>
      <c r="F223" s="311">
        <f t="shared" ref="F223:H223" si="71">SUM(F213:F221)</f>
        <v>6.2331252748741761</v>
      </c>
      <c r="G223" s="311">
        <f t="shared" si="71"/>
        <v>8.793874725125848</v>
      </c>
      <c r="H223" s="311">
        <f t="shared" si="71"/>
        <v>15.027000000000026</v>
      </c>
      <c r="I223" s="311"/>
      <c r="J223" s="311">
        <f t="shared" ref="J223:L223" si="72">SUM(J213:J221)</f>
        <v>6.2797463310802</v>
      </c>
      <c r="K223" s="311">
        <f t="shared" si="72"/>
        <v>9.0262536689198019</v>
      </c>
      <c r="L223" s="311">
        <f t="shared" si="72"/>
        <v>15.306000000000001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1.3075489533757803</v>
      </c>
      <c r="C230" s="302">
        <v>3.8236476415368403</v>
      </c>
      <c r="D230" s="302">
        <f>SUM(B230:C230)</f>
        <v>5.1311965949126206</v>
      </c>
      <c r="E230" s="303"/>
      <c r="F230" s="302">
        <v>1.2659068441236561</v>
      </c>
      <c r="G230" s="302">
        <v>3.6599394533699741</v>
      </c>
      <c r="H230" s="302">
        <f>SUM(F230:G230)</f>
        <v>4.9258462974936297</v>
      </c>
      <c r="I230" s="303"/>
      <c r="J230" s="302">
        <v>1.6835643048289917</v>
      </c>
      <c r="K230" s="302">
        <v>3.8828254467041212</v>
      </c>
      <c r="L230" s="302">
        <f>SUM(J230:K230)</f>
        <v>5.5663897515331131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2.6022574712207596</v>
      </c>
      <c r="C231" s="302">
        <v>11.798224733127272</v>
      </c>
      <c r="D231" s="302">
        <f t="shared" ref="D231:D238" si="73">SUM(B231:C231)</f>
        <v>14.400482204348032</v>
      </c>
      <c r="E231" s="303"/>
      <c r="F231" s="302">
        <v>2.7882422860650249</v>
      </c>
      <c r="G231" s="302">
        <v>12.428276937926695</v>
      </c>
      <c r="H231" s="302">
        <f t="shared" ref="H231:H238" si="74">SUM(F231:G231)</f>
        <v>15.216519223991719</v>
      </c>
      <c r="I231" s="303"/>
      <c r="J231" s="302">
        <v>3.8517029856259386</v>
      </c>
      <c r="K231" s="302">
        <v>15.149299671831821</v>
      </c>
      <c r="L231" s="302">
        <f t="shared" ref="L231:L238" si="75">SUM(J231:K231)</f>
        <v>19.001002657457761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1.8935234157389955</v>
      </c>
      <c r="C232" s="302">
        <v>4.6593823557511982</v>
      </c>
      <c r="D232" s="302">
        <f t="shared" si="73"/>
        <v>6.5529057714901935</v>
      </c>
      <c r="E232" s="303"/>
      <c r="F232" s="302">
        <v>1.7674989497824141</v>
      </c>
      <c r="G232" s="302">
        <v>4.7483353976796154</v>
      </c>
      <c r="H232" s="302">
        <f t="shared" si="74"/>
        <v>6.5158343474620297</v>
      </c>
      <c r="I232" s="303"/>
      <c r="J232" s="302">
        <v>2.1305979101594459</v>
      </c>
      <c r="K232" s="302">
        <v>5.0432479745581871</v>
      </c>
      <c r="L232" s="302">
        <f t="shared" si="75"/>
        <v>7.1738458847176325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2.5614612363874527</v>
      </c>
      <c r="C233" s="302">
        <v>1.6419400884718809</v>
      </c>
      <c r="D233" s="302">
        <f t="shared" si="73"/>
        <v>4.2034013248593336</v>
      </c>
      <c r="E233" s="303"/>
      <c r="F233" s="302">
        <v>1.6942324035482199</v>
      </c>
      <c r="G233" s="302">
        <v>1.5928475945746938</v>
      </c>
      <c r="H233" s="302">
        <f t="shared" si="74"/>
        <v>3.2870799981229135</v>
      </c>
      <c r="I233" s="303"/>
      <c r="J233" s="302">
        <v>1.3579861014734478</v>
      </c>
      <c r="K233" s="302">
        <v>1.8357132538785255</v>
      </c>
      <c r="L233" s="302">
        <f t="shared" si="75"/>
        <v>3.1936993553519732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0.13206426452393696</v>
      </c>
      <c r="C234" s="302">
        <v>2.9443670515142109</v>
      </c>
      <c r="D234" s="302">
        <f t="shared" si="73"/>
        <v>3.076431316038148</v>
      </c>
      <c r="E234" s="303"/>
      <c r="F234" s="302">
        <v>0.12887384774820451</v>
      </c>
      <c r="G234" s="302">
        <v>1.9783600676189117</v>
      </c>
      <c r="H234" s="302">
        <f t="shared" si="74"/>
        <v>2.1072339153671162</v>
      </c>
      <c r="I234" s="303"/>
      <c r="J234" s="302">
        <v>0.22112622053745012</v>
      </c>
      <c r="K234" s="302">
        <v>1.4835134155888963</v>
      </c>
      <c r="L234" s="302">
        <f t="shared" si="75"/>
        <v>1.7046396361263465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0.37033385978602418</v>
      </c>
      <c r="C235" s="302">
        <v>0.56321711434057986</v>
      </c>
      <c r="D235" s="302">
        <f t="shared" si="73"/>
        <v>0.93355097412660404</v>
      </c>
      <c r="E235" s="303"/>
      <c r="F235" s="302">
        <v>0.27399049912294177</v>
      </c>
      <c r="G235" s="302">
        <v>0.50032488834615474</v>
      </c>
      <c r="H235" s="302">
        <f t="shared" si="74"/>
        <v>0.77431538746909645</v>
      </c>
      <c r="I235" s="303"/>
      <c r="J235" s="302">
        <v>0.3270314958421085</v>
      </c>
      <c r="K235" s="302">
        <v>0.76140411579259881</v>
      </c>
      <c r="L235" s="302">
        <f t="shared" si="75"/>
        <v>1.0884356116347074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1.5859121441307851</v>
      </c>
      <c r="C236" s="302">
        <v>1.1353321100403619</v>
      </c>
      <c r="D236" s="302">
        <f t="shared" si="73"/>
        <v>2.7212442541711468</v>
      </c>
      <c r="E236" s="303"/>
      <c r="F236" s="302">
        <v>1.2046330580370046</v>
      </c>
      <c r="G236" s="302">
        <v>1.0384111605302921</v>
      </c>
      <c r="H236" s="302">
        <f t="shared" si="74"/>
        <v>2.243044218567297</v>
      </c>
      <c r="I236" s="303"/>
      <c r="J236" s="302">
        <v>1.4610732717957557</v>
      </c>
      <c r="K236" s="302">
        <v>1.6019673429182939</v>
      </c>
      <c r="L236" s="302">
        <f t="shared" si="75"/>
        <v>3.0630406147140494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9.1211980683181232E-2</v>
      </c>
      <c r="C237" s="302">
        <v>0.40337959759757497</v>
      </c>
      <c r="D237" s="302">
        <f t="shared" si="73"/>
        <v>0.49459157828075617</v>
      </c>
      <c r="E237" s="303"/>
      <c r="F237" s="302">
        <v>7.2237566870090045E-2</v>
      </c>
      <c r="G237" s="302">
        <v>0.26210204032172535</v>
      </c>
      <c r="H237" s="302">
        <f t="shared" si="74"/>
        <v>0.33433960719181538</v>
      </c>
      <c r="I237" s="303"/>
      <c r="J237" s="302">
        <v>0.10982714830360225</v>
      </c>
      <c r="K237" s="302">
        <v>0.30553498054833994</v>
      </c>
      <c r="L237" s="302">
        <f t="shared" si="75"/>
        <v>0.41536212885194218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0.4516734795286021</v>
      </c>
      <c r="C238" s="302">
        <v>0.64652250224458951</v>
      </c>
      <c r="D238" s="302">
        <f t="shared" si="73"/>
        <v>1.0981959817731917</v>
      </c>
      <c r="E238" s="303"/>
      <c r="F238" s="302">
        <v>0.36161071782984711</v>
      </c>
      <c r="G238" s="302">
        <v>0.41717628650453981</v>
      </c>
      <c r="H238" s="302">
        <f t="shared" si="74"/>
        <v>0.77878700433438697</v>
      </c>
      <c r="I238" s="303"/>
      <c r="J238" s="302">
        <v>0.41195094484207856</v>
      </c>
      <c r="K238" s="302">
        <v>0.38063341477030488</v>
      </c>
      <c r="L238" s="302">
        <f t="shared" si="75"/>
        <v>0.79258435961238338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10.995986805375516</v>
      </c>
      <c r="C240" s="311">
        <f t="shared" ref="C240:D240" si="76">SUM(C230:C238)</f>
        <v>27.616013194624511</v>
      </c>
      <c r="D240" s="311">
        <f t="shared" si="76"/>
        <v>38.61200000000003</v>
      </c>
      <c r="E240" s="311"/>
      <c r="F240" s="311">
        <f t="shared" ref="F240:H240" si="77">SUM(F230:F238)</f>
        <v>9.557226173127404</v>
      </c>
      <c r="G240" s="311">
        <f t="shared" si="77"/>
        <v>26.625773826872596</v>
      </c>
      <c r="H240" s="311">
        <f t="shared" si="77"/>
        <v>36.183000000000007</v>
      </c>
      <c r="I240" s="311"/>
      <c r="J240" s="311">
        <f t="shared" ref="J240:L240" si="78">SUM(J230:J238)</f>
        <v>11.554860383408819</v>
      </c>
      <c r="K240" s="311">
        <f t="shared" si="78"/>
        <v>30.444139616591091</v>
      </c>
      <c r="L240" s="311">
        <f t="shared" si="78"/>
        <v>41.998999999999903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1.9987605489244622</v>
      </c>
      <c r="C247" s="302">
        <v>3.1160789409407967</v>
      </c>
      <c r="D247" s="302">
        <f>SUM(B247:C247)</f>
        <v>5.1148394898652594</v>
      </c>
      <c r="E247" s="303"/>
      <c r="F247" s="302">
        <v>2.3349493306725053</v>
      </c>
      <c r="G247" s="302">
        <v>3.1122674235979857</v>
      </c>
      <c r="H247" s="302">
        <f>SUM(F247:G247)</f>
        <v>5.4472167542704906</v>
      </c>
      <c r="I247" s="303"/>
      <c r="J247" s="302">
        <v>2.6998023425624273</v>
      </c>
      <c r="K247" s="302">
        <v>2.7917717641717954</v>
      </c>
      <c r="L247" s="302">
        <f>SUM(J247:K247)</f>
        <v>5.4915741067342232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2.6698483675471025</v>
      </c>
      <c r="C248" s="302">
        <v>4.8582988894790011</v>
      </c>
      <c r="D248" s="302">
        <f t="shared" ref="D248:D255" si="79">SUM(B248:C248)</f>
        <v>7.5281472570261041</v>
      </c>
      <c r="E248" s="303"/>
      <c r="F248" s="302">
        <v>3.6311746039697153</v>
      </c>
      <c r="G248" s="302">
        <v>5.2904032737201065</v>
      </c>
      <c r="H248" s="302">
        <f t="shared" ref="H248:H255" si="80">SUM(F248:G248)</f>
        <v>8.9215778776898222</v>
      </c>
      <c r="I248" s="303"/>
      <c r="J248" s="302">
        <v>4.5976586465525333</v>
      </c>
      <c r="K248" s="302">
        <v>6.0217452411926748</v>
      </c>
      <c r="L248" s="302">
        <f t="shared" ref="L248:L255" si="81">SUM(J248:K248)</f>
        <v>10.619403887745207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3.8291389361023045</v>
      </c>
      <c r="C249" s="302">
        <v>4.8510004879861111</v>
      </c>
      <c r="D249" s="302">
        <f t="shared" si="79"/>
        <v>8.6801394240884164</v>
      </c>
      <c r="E249" s="303"/>
      <c r="F249" s="302">
        <v>4.2863762767746945</v>
      </c>
      <c r="G249" s="302">
        <v>4.8556590884951945</v>
      </c>
      <c r="H249" s="302">
        <f t="shared" si="80"/>
        <v>9.1420353652698889</v>
      </c>
      <c r="I249" s="303"/>
      <c r="J249" s="302">
        <v>4.4705084198788843</v>
      </c>
      <c r="K249" s="302">
        <v>4.0159302119079934</v>
      </c>
      <c r="L249" s="302">
        <f t="shared" si="81"/>
        <v>8.4864386317868785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10.413017744283048</v>
      </c>
      <c r="C250" s="302">
        <v>5.7488495158289901</v>
      </c>
      <c r="D250" s="302">
        <f t="shared" si="79"/>
        <v>16.161867260112039</v>
      </c>
      <c r="E250" s="303"/>
      <c r="F250" s="302">
        <v>8.9696347139125727</v>
      </c>
      <c r="G250" s="302">
        <v>5.3981863414966265</v>
      </c>
      <c r="H250" s="302">
        <f t="shared" si="80"/>
        <v>14.367821055409198</v>
      </c>
      <c r="I250" s="303"/>
      <c r="J250" s="302">
        <v>6.4817266620356371</v>
      </c>
      <c r="K250" s="302">
        <v>5.1634823240221124</v>
      </c>
      <c r="L250" s="302">
        <f t="shared" si="81"/>
        <v>11.645208986057749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9.9902617180702064E-2</v>
      </c>
      <c r="C251" s="302">
        <v>0.46980979850453902</v>
      </c>
      <c r="D251" s="302">
        <f t="shared" si="79"/>
        <v>0.56971241568524111</v>
      </c>
      <c r="E251" s="303"/>
      <c r="F251" s="302">
        <v>0.10192000820159189</v>
      </c>
      <c r="G251" s="302">
        <v>0.30534908738453115</v>
      </c>
      <c r="H251" s="302">
        <f t="shared" si="80"/>
        <v>0.40726909558612301</v>
      </c>
      <c r="I251" s="303"/>
      <c r="J251" s="302">
        <v>0.17235084515897228</v>
      </c>
      <c r="K251" s="302">
        <v>0.23790926109039348</v>
      </c>
      <c r="L251" s="302">
        <f t="shared" si="81"/>
        <v>0.41026010624936576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9.6423487898256013E-2</v>
      </c>
      <c r="C252" s="302">
        <v>0.148896749193105</v>
      </c>
      <c r="D252" s="302">
        <f t="shared" si="79"/>
        <v>0.24532023709136103</v>
      </c>
      <c r="E252" s="303"/>
      <c r="F252" s="302">
        <v>0.1339281912304239</v>
      </c>
      <c r="G252" s="302">
        <v>0.12089391324409642</v>
      </c>
      <c r="H252" s="302">
        <f t="shared" si="80"/>
        <v>0.25482210447452031</v>
      </c>
      <c r="I252" s="303"/>
      <c r="J252" s="302">
        <v>0.15894183785474905</v>
      </c>
      <c r="K252" s="302">
        <v>0.14996894528913435</v>
      </c>
      <c r="L252" s="302">
        <f t="shared" si="81"/>
        <v>0.30891078314388343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2.421313291729867</v>
      </c>
      <c r="C253" s="302">
        <v>1.6511050947760024</v>
      </c>
      <c r="D253" s="302">
        <f t="shared" si="79"/>
        <v>4.0724183865058698</v>
      </c>
      <c r="E253" s="303"/>
      <c r="F253" s="302">
        <v>2.2369060617900258</v>
      </c>
      <c r="G253" s="302">
        <v>1.346030298952734</v>
      </c>
      <c r="H253" s="302">
        <f t="shared" si="80"/>
        <v>3.5829363607427598</v>
      </c>
      <c r="I253" s="303"/>
      <c r="J253" s="302">
        <v>2.3941395243780388</v>
      </c>
      <c r="K253" s="302">
        <v>1.7547513206752101</v>
      </c>
      <c r="L253" s="302">
        <f t="shared" si="81"/>
        <v>4.1488908450532485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6.5208120852786752E-2</v>
      </c>
      <c r="C254" s="302">
        <v>0.17407429770490329</v>
      </c>
      <c r="D254" s="302">
        <f t="shared" si="79"/>
        <v>0.23928241855769006</v>
      </c>
      <c r="E254" s="303"/>
      <c r="F254" s="302">
        <v>5.3128917409986244E-2</v>
      </c>
      <c r="G254" s="302">
        <v>0.15099038826247663</v>
      </c>
      <c r="H254" s="302">
        <f t="shared" si="80"/>
        <v>0.20411930567246286</v>
      </c>
      <c r="I254" s="303"/>
      <c r="J254" s="302">
        <v>8.6182395461171887E-2</v>
      </c>
      <c r="K254" s="302">
        <v>0.19156805574382729</v>
      </c>
      <c r="L254" s="302">
        <f t="shared" si="81"/>
        <v>0.27775045120499919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0.23337219218418639</v>
      </c>
      <c r="C255" s="302">
        <v>0.42190091888387782</v>
      </c>
      <c r="D255" s="302">
        <f t="shared" si="79"/>
        <v>0.65527311106806418</v>
      </c>
      <c r="E255" s="303"/>
      <c r="F255" s="302">
        <v>0.23572138842173737</v>
      </c>
      <c r="G255" s="302">
        <v>0.29948069246302944</v>
      </c>
      <c r="H255" s="302">
        <f t="shared" si="80"/>
        <v>0.53520208088476684</v>
      </c>
      <c r="I255" s="303"/>
      <c r="J255" s="302">
        <v>0.25003081804226845</v>
      </c>
      <c r="K255" s="302">
        <v>0.27053138398212839</v>
      </c>
      <c r="L255" s="302">
        <f t="shared" si="81"/>
        <v>0.52056220202439685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21.826985306702721</v>
      </c>
      <c r="C257" s="311">
        <f t="shared" ref="C257:D257" si="82">SUM(C247:C255)</f>
        <v>21.440014693297325</v>
      </c>
      <c r="D257" s="311">
        <f t="shared" si="82"/>
        <v>43.267000000000046</v>
      </c>
      <c r="E257" s="311"/>
      <c r="F257" s="311">
        <f t="shared" ref="F257:H257" si="83">SUM(F247:F255)</f>
        <v>21.983739492383254</v>
      </c>
      <c r="G257" s="311">
        <f t="shared" si="83"/>
        <v>20.879260507616781</v>
      </c>
      <c r="H257" s="311">
        <f t="shared" si="83"/>
        <v>42.863000000000028</v>
      </c>
      <c r="I257" s="311"/>
      <c r="J257" s="311">
        <f t="shared" ref="J257:L257" si="84">SUM(J247:J255)</f>
        <v>21.311341491924686</v>
      </c>
      <c r="K257" s="311">
        <f t="shared" si="84"/>
        <v>20.59765850807527</v>
      </c>
      <c r="L257" s="311">
        <f t="shared" si="84"/>
        <v>41.908999999999956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1.7592534037208816</v>
      </c>
      <c r="C264" s="302">
        <v>3.1503177229165549</v>
      </c>
      <c r="D264" s="302">
        <f>SUM(B264:C264)</f>
        <v>4.9095711266374362</v>
      </c>
      <c r="E264" s="303"/>
      <c r="F264" s="302">
        <v>1.8415177550901567</v>
      </c>
      <c r="G264" s="302">
        <v>2.9954384447445781</v>
      </c>
      <c r="H264" s="302">
        <f>SUM(F264:G264)</f>
        <v>4.8369561998347343</v>
      </c>
      <c r="I264" s="303"/>
      <c r="J264" s="302">
        <v>2.5526397554262781</v>
      </c>
      <c r="K264" s="302">
        <v>4.0387744740871856</v>
      </c>
      <c r="L264" s="302">
        <f>SUM(J264:K264)</f>
        <v>6.5914142295134637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1.3057027828788048</v>
      </c>
      <c r="C265" s="302">
        <v>2.1312591608486975</v>
      </c>
      <c r="D265" s="302">
        <f t="shared" ref="D265:D272" si="85">SUM(B265:C265)</f>
        <v>3.4369619437275025</v>
      </c>
      <c r="E265" s="303"/>
      <c r="F265" s="302">
        <v>1.568601754029866</v>
      </c>
      <c r="G265" s="302">
        <v>2.4663605088812064</v>
      </c>
      <c r="H265" s="302">
        <f t="shared" ref="H265:H272" si="86">SUM(F265:G265)</f>
        <v>4.0349622629110726</v>
      </c>
      <c r="I265" s="303"/>
      <c r="J265" s="302">
        <v>2.2232292528587441</v>
      </c>
      <c r="K265" s="302">
        <v>3.2189156849123366</v>
      </c>
      <c r="L265" s="302">
        <f t="shared" ref="L265:L272" si="87">SUM(J265:K265)</f>
        <v>5.4421449377710811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1.4867755024628366</v>
      </c>
      <c r="C266" s="302">
        <v>2.0115243239508995</v>
      </c>
      <c r="D266" s="302">
        <f t="shared" si="85"/>
        <v>3.4982998264137359</v>
      </c>
      <c r="E266" s="303"/>
      <c r="F266" s="302">
        <v>1.6122265379835559</v>
      </c>
      <c r="G266" s="302">
        <v>2.0443190927515675</v>
      </c>
      <c r="H266" s="302">
        <f t="shared" si="86"/>
        <v>3.6565456307351232</v>
      </c>
      <c r="I266" s="303"/>
      <c r="J266" s="302">
        <v>2.1241825539956345</v>
      </c>
      <c r="K266" s="302">
        <v>2.1323853061990556</v>
      </c>
      <c r="L266" s="302">
        <f t="shared" si="87"/>
        <v>4.2565678601946901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4.8295229518896203</v>
      </c>
      <c r="C267" s="302">
        <v>1.6096770376578571</v>
      </c>
      <c r="D267" s="302">
        <f t="shared" si="85"/>
        <v>6.4391999895474772</v>
      </c>
      <c r="E267" s="303"/>
      <c r="F267" s="302">
        <v>4.0705486636313193</v>
      </c>
      <c r="G267" s="302">
        <v>1.6268639300461569</v>
      </c>
      <c r="H267" s="302">
        <f t="shared" si="86"/>
        <v>5.697412593677476</v>
      </c>
      <c r="I267" s="303"/>
      <c r="J267" s="302">
        <v>3.6700022307675808</v>
      </c>
      <c r="K267" s="302">
        <v>1.9571993032278039</v>
      </c>
      <c r="L267" s="302">
        <f t="shared" si="87"/>
        <v>5.6272015339953843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0.43560902381101796</v>
      </c>
      <c r="C268" s="302">
        <v>1.9286154494747285</v>
      </c>
      <c r="D268" s="302">
        <f t="shared" si="85"/>
        <v>2.3642244732857467</v>
      </c>
      <c r="E268" s="303"/>
      <c r="F268" s="302">
        <v>0.40968966111524824</v>
      </c>
      <c r="G268" s="302">
        <v>1.2417850736308416</v>
      </c>
      <c r="H268" s="302">
        <f t="shared" si="86"/>
        <v>1.6514747347460899</v>
      </c>
      <c r="I268" s="303"/>
      <c r="J268" s="302">
        <v>0.96533175348647204</v>
      </c>
      <c r="K268" s="302">
        <v>1.408146269254468</v>
      </c>
      <c r="L268" s="302">
        <f t="shared" si="87"/>
        <v>2.3734780227409402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0.47822977153446672</v>
      </c>
      <c r="C269" s="302">
        <v>0.41925755293397993</v>
      </c>
      <c r="D269" s="302">
        <f t="shared" si="85"/>
        <v>0.8974873244684467</v>
      </c>
      <c r="E269" s="303"/>
      <c r="F269" s="302">
        <v>0.39913420647813536</v>
      </c>
      <c r="G269" s="302">
        <v>0.37554055072039999</v>
      </c>
      <c r="H269" s="302">
        <f t="shared" si="86"/>
        <v>0.77467475719853529</v>
      </c>
      <c r="I269" s="303"/>
      <c r="J269" s="302">
        <v>0.5726100978201033</v>
      </c>
      <c r="K269" s="302">
        <v>0.478734879133144</v>
      </c>
      <c r="L269" s="302">
        <f t="shared" si="87"/>
        <v>1.0513449769532472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3.2900540228352915</v>
      </c>
      <c r="C270" s="302">
        <v>1.6359086136537566</v>
      </c>
      <c r="D270" s="302">
        <f t="shared" si="85"/>
        <v>4.9259626364890483</v>
      </c>
      <c r="E270" s="303"/>
      <c r="F270" s="302">
        <v>2.5781394221526113</v>
      </c>
      <c r="G270" s="302">
        <v>1.3684173223909988</v>
      </c>
      <c r="H270" s="302">
        <f t="shared" si="86"/>
        <v>3.9465567445436101</v>
      </c>
      <c r="I270" s="303"/>
      <c r="J270" s="302">
        <v>3.1244350868266246</v>
      </c>
      <c r="K270" s="302">
        <v>1.6016513953645144</v>
      </c>
      <c r="L270" s="302">
        <f t="shared" si="87"/>
        <v>4.726086482191139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3.3505221652234726E-2</v>
      </c>
      <c r="C271" s="302">
        <v>0.44441851227386714</v>
      </c>
      <c r="D271" s="302">
        <f t="shared" si="85"/>
        <v>0.47792373392610188</v>
      </c>
      <c r="E271" s="303"/>
      <c r="F271" s="302">
        <v>2.7299311836973459E-2</v>
      </c>
      <c r="G271" s="302">
        <v>0.3391804711244582</v>
      </c>
      <c r="H271" s="302">
        <f t="shared" si="86"/>
        <v>0.36647978296143169</v>
      </c>
      <c r="I271" s="303"/>
      <c r="J271" s="302">
        <v>6.8211008001197337E-2</v>
      </c>
      <c r="K271" s="302">
        <v>0.35913223534195193</v>
      </c>
      <c r="L271" s="302">
        <f t="shared" si="87"/>
        <v>0.42734324334314927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0.43465626429945514</v>
      </c>
      <c r="C272" s="302">
        <v>0.78671268120505355</v>
      </c>
      <c r="D272" s="302">
        <f t="shared" si="85"/>
        <v>1.2213689455045087</v>
      </c>
      <c r="E272" s="303"/>
      <c r="F272" s="302">
        <v>0.30680525370284506</v>
      </c>
      <c r="G272" s="302">
        <v>0.57613203968905269</v>
      </c>
      <c r="H272" s="302">
        <f t="shared" si="86"/>
        <v>0.88293729339189775</v>
      </c>
      <c r="I272" s="303"/>
      <c r="J272" s="302">
        <v>0.39067487187567534</v>
      </c>
      <c r="K272" s="302">
        <v>0.55974384142125544</v>
      </c>
      <c r="L272" s="302">
        <f t="shared" si="87"/>
        <v>0.95041871329693084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14.053308945084609</v>
      </c>
      <c r="C274" s="311">
        <f t="shared" ref="C274:D274" si="88">SUM(C264:C272)</f>
        <v>14.117691054915392</v>
      </c>
      <c r="D274" s="311">
        <f t="shared" si="88"/>
        <v>28.171000000000003</v>
      </c>
      <c r="E274" s="311"/>
      <c r="F274" s="311">
        <f t="shared" ref="F274:H274" si="89">SUM(F264:F272)</f>
        <v>12.813962566020711</v>
      </c>
      <c r="G274" s="311">
        <f t="shared" si="89"/>
        <v>13.034037433979261</v>
      </c>
      <c r="H274" s="311">
        <f t="shared" si="89"/>
        <v>25.847999999999971</v>
      </c>
      <c r="I274" s="311"/>
      <c r="J274" s="311">
        <f t="shared" ref="J274:L274" si="90">SUM(J264:J272)</f>
        <v>15.69131661105831</v>
      </c>
      <c r="K274" s="311">
        <f t="shared" si="90"/>
        <v>15.754683388941714</v>
      </c>
      <c r="L274" s="311">
        <f t="shared" si="90"/>
        <v>31.446000000000023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3.8845471775142655</v>
      </c>
      <c r="C281" s="302">
        <v>8.9748066925533756</v>
      </c>
      <c r="D281" s="302">
        <f>SUM(B281:C281)</f>
        <v>12.859353870067642</v>
      </c>
      <c r="E281" s="303"/>
      <c r="F281" s="302">
        <v>5.2071350763138247</v>
      </c>
      <c r="G281" s="302">
        <v>10.358494206295886</v>
      </c>
      <c r="H281" s="302">
        <f>SUM(F281:G281)</f>
        <v>15.565629282609709</v>
      </c>
      <c r="I281" s="303"/>
      <c r="J281" s="302">
        <v>6.7928913991984201</v>
      </c>
      <c r="K281" s="302">
        <v>11.035885776916023</v>
      </c>
      <c r="L281" s="302">
        <f>SUM(J281:K281)</f>
        <v>17.828777176114443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13.531898566839066</v>
      </c>
      <c r="C282" s="302">
        <v>30.122337082472573</v>
      </c>
      <c r="D282" s="302">
        <f t="shared" ref="D282:D289" si="91">SUM(B282:C282)</f>
        <v>43.654235649311637</v>
      </c>
      <c r="E282" s="303"/>
      <c r="F282" s="302">
        <v>18.185171691937068</v>
      </c>
      <c r="G282" s="302">
        <v>35.431173964485183</v>
      </c>
      <c r="H282" s="302">
        <f t="shared" ref="H282:H289" si="92">SUM(F282:G282)</f>
        <v>53.616345656422254</v>
      </c>
      <c r="I282" s="303"/>
      <c r="J282" s="302">
        <v>25.58730956679539</v>
      </c>
      <c r="K282" s="302">
        <v>39.503749871089695</v>
      </c>
      <c r="L282" s="302">
        <f t="shared" ref="L282:L289" si="93">SUM(J282:K282)</f>
        <v>65.091059437885093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8.8934860727745733</v>
      </c>
      <c r="C283" s="302">
        <v>13.251320114873971</v>
      </c>
      <c r="D283" s="302">
        <f t="shared" si="91"/>
        <v>22.144806187648545</v>
      </c>
      <c r="E283" s="303"/>
      <c r="F283" s="302">
        <v>10.488656769782189</v>
      </c>
      <c r="G283" s="302">
        <v>16.01931050311692</v>
      </c>
      <c r="H283" s="302">
        <f t="shared" si="92"/>
        <v>26.507967272899108</v>
      </c>
      <c r="I283" s="303"/>
      <c r="J283" s="302">
        <v>13.344129419968645</v>
      </c>
      <c r="K283" s="302">
        <v>15.009883997634832</v>
      </c>
      <c r="L283" s="302">
        <f t="shared" si="93"/>
        <v>28.354013417603475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20.525157867033734</v>
      </c>
      <c r="C284" s="302">
        <v>10.724867503567042</v>
      </c>
      <c r="D284" s="302">
        <f t="shared" si="91"/>
        <v>31.250025370600774</v>
      </c>
      <c r="E284" s="303"/>
      <c r="F284" s="302">
        <v>21.012333067011394</v>
      </c>
      <c r="G284" s="302">
        <v>15.528700073057008</v>
      </c>
      <c r="H284" s="302">
        <f t="shared" si="92"/>
        <v>36.5410331400684</v>
      </c>
      <c r="I284" s="303"/>
      <c r="J284" s="302">
        <v>16.800136107187726</v>
      </c>
      <c r="K284" s="302">
        <v>18.789905492172938</v>
      </c>
      <c r="L284" s="302">
        <f t="shared" si="93"/>
        <v>35.59004159936066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0.36284007126527174</v>
      </c>
      <c r="C285" s="302">
        <v>3.662732847066529</v>
      </c>
      <c r="D285" s="302">
        <f t="shared" si="91"/>
        <v>4.0255729183318003</v>
      </c>
      <c r="E285" s="303"/>
      <c r="F285" s="302">
        <v>0.42458393361875063</v>
      </c>
      <c r="G285" s="302">
        <v>2.8938047462856629</v>
      </c>
      <c r="H285" s="302">
        <f t="shared" si="92"/>
        <v>3.3183886799044133</v>
      </c>
      <c r="I285" s="303"/>
      <c r="J285" s="302">
        <v>0.88947751767492622</v>
      </c>
      <c r="K285" s="302">
        <v>2.4087645668564202</v>
      </c>
      <c r="L285" s="302">
        <f t="shared" si="93"/>
        <v>3.2982420845313465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1.4512252720318153</v>
      </c>
      <c r="C286" s="302">
        <v>0.83708847111357354</v>
      </c>
      <c r="D286" s="302">
        <f t="shared" si="91"/>
        <v>2.2883137431453888</v>
      </c>
      <c r="E286" s="303"/>
      <c r="F286" s="302">
        <v>1.5903561126271253</v>
      </c>
      <c r="G286" s="302">
        <v>0.82590706079024279</v>
      </c>
      <c r="H286" s="302">
        <f t="shared" si="92"/>
        <v>2.4162631734173683</v>
      </c>
      <c r="I286" s="303"/>
      <c r="J286" s="302">
        <v>1.9250092870215656</v>
      </c>
      <c r="K286" s="302">
        <v>1.2829384923668732</v>
      </c>
      <c r="L286" s="302">
        <f t="shared" si="93"/>
        <v>3.207947779388439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4.0146604477282013</v>
      </c>
      <c r="C287" s="302">
        <v>2.4213023911696907</v>
      </c>
      <c r="D287" s="302">
        <f t="shared" si="91"/>
        <v>6.4359628388978916</v>
      </c>
      <c r="E287" s="303"/>
      <c r="F287" s="302">
        <v>3.8901832234850007</v>
      </c>
      <c r="G287" s="302">
        <v>2.8035286618830226</v>
      </c>
      <c r="H287" s="302">
        <f t="shared" si="92"/>
        <v>6.6937118853680229</v>
      </c>
      <c r="I287" s="303"/>
      <c r="J287" s="302">
        <v>4.2810185809477952</v>
      </c>
      <c r="K287" s="302">
        <v>3.945754460196834</v>
      </c>
      <c r="L287" s="302">
        <f t="shared" si="93"/>
        <v>8.2267730411446287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0.23462255731836865</v>
      </c>
      <c r="C288" s="302">
        <v>1.266259227648161</v>
      </c>
      <c r="D288" s="302">
        <f t="shared" si="91"/>
        <v>1.5008817849665297</v>
      </c>
      <c r="E288" s="303"/>
      <c r="F288" s="302">
        <v>0.2213517405448191</v>
      </c>
      <c r="G288" s="302">
        <v>1.2257897569190004</v>
      </c>
      <c r="H288" s="302">
        <f t="shared" si="92"/>
        <v>1.4471414974638195</v>
      </c>
      <c r="I288" s="303"/>
      <c r="J288" s="302">
        <v>0.34066455928846973</v>
      </c>
      <c r="K288" s="302">
        <v>1.246152352543308</v>
      </c>
      <c r="L288" s="302">
        <f t="shared" si="93"/>
        <v>1.5868169118317779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1.7457946431952986</v>
      </c>
      <c r="C289" s="302">
        <v>2.1390529938343978</v>
      </c>
      <c r="D289" s="302">
        <f t="shared" si="91"/>
        <v>3.8848476370296963</v>
      </c>
      <c r="E289" s="303"/>
      <c r="F289" s="302">
        <v>1.5656994519230891</v>
      </c>
      <c r="G289" s="302">
        <v>2.1208199599238813</v>
      </c>
      <c r="H289" s="302">
        <f t="shared" si="92"/>
        <v>3.6865194118469704</v>
      </c>
      <c r="I289" s="303"/>
      <c r="J289" s="302">
        <v>1.5617438218697657</v>
      </c>
      <c r="K289" s="302">
        <v>2.1455847302702304</v>
      </c>
      <c r="L289" s="302">
        <f t="shared" si="93"/>
        <v>3.7073285521399963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54.644232675700593</v>
      </c>
      <c r="C291" s="311">
        <f t="shared" ref="C291:D291" si="94">SUM(C281:C289)</f>
        <v>73.399767324299319</v>
      </c>
      <c r="D291" s="311">
        <f t="shared" si="94"/>
        <v>128.0439999999999</v>
      </c>
      <c r="E291" s="311"/>
      <c r="F291" s="311">
        <f t="shared" ref="F291:H291" si="95">SUM(F281:F289)</f>
        <v>62.585471067243269</v>
      </c>
      <c r="G291" s="311">
        <f t="shared" si="95"/>
        <v>87.207528932756802</v>
      </c>
      <c r="H291" s="311">
        <f t="shared" si="95"/>
        <v>149.79300000000009</v>
      </c>
      <c r="I291" s="311"/>
      <c r="J291" s="311">
        <f t="shared" ref="J291:L291" si="96">SUM(J281:J289)</f>
        <v>71.522380259952712</v>
      </c>
      <c r="K291" s="311">
        <f t="shared" si="96"/>
        <v>95.368619740047151</v>
      </c>
      <c r="L291" s="311">
        <f t="shared" si="96"/>
        <v>166.89099999999988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3.6599194833557842</v>
      </c>
      <c r="C298" s="302">
        <v>5.8981030983944622</v>
      </c>
      <c r="D298" s="302">
        <f>SUM(B298:C298)</f>
        <v>9.5580225817502473</v>
      </c>
      <c r="E298" s="303"/>
      <c r="F298" s="302">
        <v>5.0003776074726227</v>
      </c>
      <c r="G298" s="302">
        <v>6.4946555361780076</v>
      </c>
      <c r="H298" s="302">
        <f>SUM(F298:G298)</f>
        <v>11.49503314365063</v>
      </c>
      <c r="I298" s="303"/>
      <c r="J298" s="302">
        <v>7.1230727595762691</v>
      </c>
      <c r="K298" s="302">
        <v>7.1333667051315395</v>
      </c>
      <c r="L298" s="302">
        <f>SUM(J298:K298)</f>
        <v>14.256439464707809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4.8187787497005532</v>
      </c>
      <c r="C299" s="302">
        <v>6.4856732283336349</v>
      </c>
      <c r="D299" s="302">
        <f t="shared" ref="D299:D306" si="97">SUM(B299:C299)</f>
        <v>11.304451978034187</v>
      </c>
      <c r="E299" s="303"/>
      <c r="F299" s="302">
        <v>6.5143812503308371</v>
      </c>
      <c r="G299" s="302">
        <v>8.2157979990504941</v>
      </c>
      <c r="H299" s="302">
        <f t="shared" ref="H299:H306" si="98">SUM(F299:G299)</f>
        <v>14.730179249381331</v>
      </c>
      <c r="I299" s="303"/>
      <c r="J299" s="302">
        <v>8.2568367410859356</v>
      </c>
      <c r="K299" s="302">
        <v>10.404529734324219</v>
      </c>
      <c r="L299" s="302">
        <f t="shared" ref="L299:L306" si="99">SUM(J299:K299)</f>
        <v>18.661366475410155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4.9490111478573233</v>
      </c>
      <c r="C300" s="302">
        <v>9.030062735975811</v>
      </c>
      <c r="D300" s="302">
        <f t="shared" si="97"/>
        <v>13.979073883833134</v>
      </c>
      <c r="E300" s="303"/>
      <c r="F300" s="302">
        <v>6.1575188106979093</v>
      </c>
      <c r="G300" s="302">
        <v>10.321688749551191</v>
      </c>
      <c r="H300" s="302">
        <f t="shared" si="98"/>
        <v>16.479207560249101</v>
      </c>
      <c r="I300" s="303"/>
      <c r="J300" s="302">
        <v>6.8008512202950584</v>
      </c>
      <c r="K300" s="302">
        <v>10.013518174996893</v>
      </c>
      <c r="L300" s="302">
        <f t="shared" si="99"/>
        <v>16.814369395291951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12.725031962220998</v>
      </c>
      <c r="C301" s="302">
        <v>8.5330897252809823</v>
      </c>
      <c r="D301" s="302">
        <f t="shared" si="97"/>
        <v>21.25812168750198</v>
      </c>
      <c r="E301" s="303"/>
      <c r="F301" s="302">
        <v>12.993329709296555</v>
      </c>
      <c r="G301" s="302">
        <v>10.078872992274944</v>
      </c>
      <c r="H301" s="302">
        <f t="shared" si="98"/>
        <v>23.072202701571499</v>
      </c>
      <c r="I301" s="303"/>
      <c r="J301" s="302">
        <v>10.95560978390454</v>
      </c>
      <c r="K301" s="302">
        <v>12.157400462367754</v>
      </c>
      <c r="L301" s="302">
        <f t="shared" si="99"/>
        <v>23.113010246272296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0.82966448564065698</v>
      </c>
      <c r="C302" s="302">
        <v>4.2512848180488074</v>
      </c>
      <c r="D302" s="302">
        <f t="shared" si="97"/>
        <v>5.0809493036894642</v>
      </c>
      <c r="E302" s="303"/>
      <c r="F302" s="302">
        <v>0.98543942128823947</v>
      </c>
      <c r="G302" s="302">
        <v>3.1520897797160559</v>
      </c>
      <c r="H302" s="302">
        <f t="shared" si="98"/>
        <v>4.1375292010042957</v>
      </c>
      <c r="I302" s="303"/>
      <c r="J302" s="302">
        <v>2.0702562983003987</v>
      </c>
      <c r="K302" s="302">
        <v>2.6148100889801462</v>
      </c>
      <c r="L302" s="302">
        <f t="shared" si="99"/>
        <v>4.6850663872805445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5.9537484116949537</v>
      </c>
      <c r="C303" s="302">
        <v>2.4889178136031398</v>
      </c>
      <c r="D303" s="302">
        <f t="shared" si="97"/>
        <v>8.442666225298094</v>
      </c>
      <c r="E303" s="303"/>
      <c r="F303" s="302">
        <v>6.1978466892171289</v>
      </c>
      <c r="G303" s="302">
        <v>2.8615997866724223</v>
      </c>
      <c r="H303" s="302">
        <f t="shared" si="98"/>
        <v>9.0594464758895512</v>
      </c>
      <c r="I303" s="303"/>
      <c r="J303" s="302">
        <v>6.9707163506605703</v>
      </c>
      <c r="K303" s="302">
        <v>3.3555659526490298</v>
      </c>
      <c r="L303" s="302">
        <f t="shared" si="99"/>
        <v>10.326282303309601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5.2215281169979386</v>
      </c>
      <c r="C304" s="302">
        <v>7.7944984471850551</v>
      </c>
      <c r="D304" s="302">
        <f t="shared" si="97"/>
        <v>13.016026564182994</v>
      </c>
      <c r="E304" s="303"/>
      <c r="F304" s="302">
        <v>5.57582450818746</v>
      </c>
      <c r="G304" s="302">
        <v>8.1088159680295639</v>
      </c>
      <c r="H304" s="302">
        <f t="shared" si="98"/>
        <v>13.684640476217023</v>
      </c>
      <c r="I304" s="303"/>
      <c r="J304" s="302">
        <v>7.5412197578581912</v>
      </c>
      <c r="K304" s="302">
        <v>10.731678178924984</v>
      </c>
      <c r="L304" s="302">
        <f t="shared" si="99"/>
        <v>18.272897936783174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0.68604480478485086</v>
      </c>
      <c r="C305" s="302">
        <v>5.5222054819434305</v>
      </c>
      <c r="D305" s="302">
        <f t="shared" si="97"/>
        <v>6.2082502867282816</v>
      </c>
      <c r="E305" s="303"/>
      <c r="F305" s="302">
        <v>0.59268133290571656</v>
      </c>
      <c r="G305" s="302">
        <v>5.1142324220590583</v>
      </c>
      <c r="H305" s="302">
        <f t="shared" si="98"/>
        <v>5.7069137549647753</v>
      </c>
      <c r="I305" s="303"/>
      <c r="J305" s="302">
        <v>1.0131641300158063</v>
      </c>
      <c r="K305" s="302">
        <v>5.2149002717612527</v>
      </c>
      <c r="L305" s="302">
        <f t="shared" si="99"/>
        <v>6.2280644017770594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11.19241510314526</v>
      </c>
      <c r="C306" s="302">
        <v>26.282022385836626</v>
      </c>
      <c r="D306" s="302">
        <f t="shared" si="97"/>
        <v>37.474437488981884</v>
      </c>
      <c r="E306" s="303"/>
      <c r="F306" s="302">
        <v>10.003227616815629</v>
      </c>
      <c r="G306" s="302">
        <v>24.359619820256217</v>
      </c>
      <c r="H306" s="302">
        <f t="shared" si="98"/>
        <v>34.362847437071849</v>
      </c>
      <c r="I306" s="303"/>
      <c r="J306" s="302">
        <v>9.7662146425606622</v>
      </c>
      <c r="K306" s="302">
        <v>26.286288746606949</v>
      </c>
      <c r="L306" s="302">
        <f t="shared" si="99"/>
        <v>36.052503389167612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50.036142265398311</v>
      </c>
      <c r="C308" s="311">
        <f t="shared" ref="C308:D308" si="100">SUM(C298:C306)</f>
        <v>76.285857734601947</v>
      </c>
      <c r="D308" s="311">
        <f t="shared" si="100"/>
        <v>126.32200000000029</v>
      </c>
      <c r="E308" s="311"/>
      <c r="F308" s="311">
        <f t="shared" ref="F308:H308" si="101">SUM(F298:F306)</f>
        <v>54.020626946212104</v>
      </c>
      <c r="G308" s="311">
        <f t="shared" si="101"/>
        <v>78.707373053787961</v>
      </c>
      <c r="H308" s="311">
        <f t="shared" si="101"/>
        <v>132.72800000000007</v>
      </c>
      <c r="I308" s="311"/>
      <c r="J308" s="311">
        <f t="shared" ref="J308:L308" si="102">SUM(J298:J306)</f>
        <v>60.497941684257441</v>
      </c>
      <c r="K308" s="311">
        <f t="shared" si="102"/>
        <v>87.912058315742769</v>
      </c>
      <c r="L308" s="311">
        <f t="shared" si="102"/>
        <v>148.4100000000002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1.4691112735644363</v>
      </c>
      <c r="C315" s="302">
        <v>1.9693357788903645</v>
      </c>
      <c r="D315" s="302">
        <f>SUM(B315:C315)</f>
        <v>3.4384470524548005</v>
      </c>
      <c r="E315" s="303"/>
      <c r="F315" s="302">
        <v>1.8412157078881521</v>
      </c>
      <c r="G315" s="302">
        <v>2.2620888337777099</v>
      </c>
      <c r="H315" s="302">
        <f>SUM(F315:G315)</f>
        <v>4.103304541665862</v>
      </c>
      <c r="I315" s="303"/>
      <c r="J315" s="302">
        <v>2.0656673317298773</v>
      </c>
      <c r="K315" s="302">
        <v>2.1820269911821595</v>
      </c>
      <c r="L315" s="302">
        <f>SUM(J315:K315)</f>
        <v>4.2476943229120367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6.5193020818292551</v>
      </c>
      <c r="C316" s="302">
        <v>4.0536576976020138</v>
      </c>
      <c r="D316" s="302">
        <f t="shared" ref="D316:D323" si="103">SUM(B316:C316)</f>
        <v>10.572959779431269</v>
      </c>
      <c r="E316" s="303"/>
      <c r="F316" s="302">
        <v>8.1282587754066764</v>
      </c>
      <c r="G316" s="302">
        <v>5.1725809316101046</v>
      </c>
      <c r="H316" s="302">
        <f t="shared" ref="H316:H323" si="104">SUM(F316:G316)</f>
        <v>13.300839707016781</v>
      </c>
      <c r="I316" s="303"/>
      <c r="J316" s="302">
        <v>9.4413795721034681</v>
      </c>
      <c r="K316" s="302">
        <v>5.7620140602142405</v>
      </c>
      <c r="L316" s="302">
        <f t="shared" ref="L316:L323" si="105">SUM(J316:K316)</f>
        <v>15.203393632317709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6.1350430558086009</v>
      </c>
      <c r="C317" s="302">
        <v>8.7108881185177047</v>
      </c>
      <c r="D317" s="302">
        <f t="shared" si="103"/>
        <v>14.845931174326306</v>
      </c>
      <c r="E317" s="303"/>
      <c r="F317" s="302">
        <v>7.1059215987103848</v>
      </c>
      <c r="G317" s="302">
        <v>9.4700731829601317</v>
      </c>
      <c r="H317" s="302">
        <f t="shared" si="104"/>
        <v>16.575994781670516</v>
      </c>
      <c r="I317" s="303"/>
      <c r="J317" s="302">
        <v>8.9446452335299433</v>
      </c>
      <c r="K317" s="302">
        <v>9.1514196469291349</v>
      </c>
      <c r="L317" s="302">
        <f t="shared" si="105"/>
        <v>18.096064880459078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12.747127901109634</v>
      </c>
      <c r="C318" s="302">
        <v>4.52730509551869</v>
      </c>
      <c r="D318" s="302">
        <f t="shared" si="103"/>
        <v>17.274432996628324</v>
      </c>
      <c r="E318" s="303"/>
      <c r="F318" s="302">
        <v>11.461951923564671</v>
      </c>
      <c r="G318" s="302">
        <v>4.7192260269879407</v>
      </c>
      <c r="H318" s="302">
        <f t="shared" si="104"/>
        <v>16.181177950552613</v>
      </c>
      <c r="I318" s="303"/>
      <c r="J318" s="302">
        <v>7.8872691616329087</v>
      </c>
      <c r="K318" s="302">
        <v>4.392441786597086</v>
      </c>
      <c r="L318" s="302">
        <f t="shared" si="105"/>
        <v>12.279710948229994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0.14109612589387485</v>
      </c>
      <c r="C319" s="302">
        <v>0.45168695278546378</v>
      </c>
      <c r="D319" s="302">
        <f t="shared" si="103"/>
        <v>0.59278307867933866</v>
      </c>
      <c r="E319" s="303"/>
      <c r="F319" s="302">
        <v>0.15126413572408257</v>
      </c>
      <c r="G319" s="302">
        <v>0.36302082409691344</v>
      </c>
      <c r="H319" s="302">
        <f t="shared" si="104"/>
        <v>0.51428495982099598</v>
      </c>
      <c r="I319" s="303"/>
      <c r="J319" s="302">
        <v>0.33278661386423014</v>
      </c>
      <c r="K319" s="302">
        <v>0.3047525112573275</v>
      </c>
      <c r="L319" s="302">
        <f t="shared" si="105"/>
        <v>0.63753912512155764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2.7692564721283404</v>
      </c>
      <c r="C320" s="302">
        <v>0.59313350438641255</v>
      </c>
      <c r="D320" s="302">
        <f t="shared" si="103"/>
        <v>3.3623899765147529</v>
      </c>
      <c r="E320" s="303"/>
      <c r="F320" s="302">
        <v>2.637701820199164</v>
      </c>
      <c r="G320" s="302">
        <v>0.60371740569022647</v>
      </c>
      <c r="H320" s="302">
        <f t="shared" si="104"/>
        <v>3.2414192258893904</v>
      </c>
      <c r="I320" s="303"/>
      <c r="J320" s="302">
        <v>2.8768093785927871</v>
      </c>
      <c r="K320" s="302">
        <v>0.66252804309685465</v>
      </c>
      <c r="L320" s="302">
        <f t="shared" si="105"/>
        <v>3.5393374216896416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1.2357794823781705</v>
      </c>
      <c r="C321" s="302">
        <v>0.46746955378760513</v>
      </c>
      <c r="D321" s="302">
        <f t="shared" si="103"/>
        <v>1.7032490361657757</v>
      </c>
      <c r="E321" s="303"/>
      <c r="F321" s="302">
        <v>1.1817226149008189</v>
      </c>
      <c r="G321" s="302">
        <v>0.44900457694978779</v>
      </c>
      <c r="H321" s="302">
        <f t="shared" si="104"/>
        <v>1.6307271918506068</v>
      </c>
      <c r="I321" s="303"/>
      <c r="J321" s="302">
        <v>1.3478728158100333</v>
      </c>
      <c r="K321" s="302">
        <v>0.58976428944424453</v>
      </c>
      <c r="L321" s="302">
        <f t="shared" si="105"/>
        <v>1.9376371052542778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0.13279811586976947</v>
      </c>
      <c r="C322" s="302">
        <v>0.31948134712554865</v>
      </c>
      <c r="D322" s="302">
        <f t="shared" si="103"/>
        <v>0.45227946299531813</v>
      </c>
      <c r="E322" s="303"/>
      <c r="F322" s="302">
        <v>0.10767870159923786</v>
      </c>
      <c r="G322" s="302">
        <v>0.2641712126256156</v>
      </c>
      <c r="H322" s="302">
        <f t="shared" si="104"/>
        <v>0.37184991422485347</v>
      </c>
      <c r="I322" s="303"/>
      <c r="J322" s="302">
        <v>0.23004741489113423</v>
      </c>
      <c r="K322" s="302">
        <v>0.25710903956455639</v>
      </c>
      <c r="L322" s="302">
        <f t="shared" si="105"/>
        <v>0.48715645445569061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1.9162097424826914</v>
      </c>
      <c r="C323" s="302">
        <v>0.88631770032146706</v>
      </c>
      <c r="D323" s="302">
        <f t="shared" si="103"/>
        <v>2.8025274428041582</v>
      </c>
      <c r="E323" s="303"/>
      <c r="F323" s="302">
        <v>1.5052957642665079</v>
      </c>
      <c r="G323" s="302">
        <v>0.68710596304202343</v>
      </c>
      <c r="H323" s="302">
        <f t="shared" si="104"/>
        <v>2.1924017273085314</v>
      </c>
      <c r="I323" s="303"/>
      <c r="J323" s="302">
        <v>1.9478391626601974</v>
      </c>
      <c r="K323" s="302">
        <v>0.58062694689981198</v>
      </c>
      <c r="L323" s="302">
        <f t="shared" si="105"/>
        <v>2.5284661095600094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33.065724251064772</v>
      </c>
      <c r="C325" s="311">
        <f t="shared" ref="C325:D325" si="106">SUM(C315:C323)</f>
        <v>21.979275748935272</v>
      </c>
      <c r="D325" s="311">
        <f t="shared" si="106"/>
        <v>55.045000000000051</v>
      </c>
      <c r="E325" s="311"/>
      <c r="F325" s="311">
        <f t="shared" ref="F325:H325" si="107">SUM(F315:F323)</f>
        <v>34.121011042259696</v>
      </c>
      <c r="G325" s="311">
        <f t="shared" si="107"/>
        <v>23.990988957740448</v>
      </c>
      <c r="H325" s="311">
        <f t="shared" si="107"/>
        <v>58.112000000000144</v>
      </c>
      <c r="I325" s="311"/>
      <c r="J325" s="311">
        <f t="shared" ref="J325:L325" si="108">SUM(J315:J323)</f>
        <v>35.074316684814576</v>
      </c>
      <c r="K325" s="311">
        <f t="shared" si="108"/>
        <v>23.882683315185417</v>
      </c>
      <c r="L325" s="311">
        <f t="shared" si="108"/>
        <v>58.956999999999987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1.0110114079520189</v>
      </c>
      <c r="C332" s="302">
        <v>1.1814257212412289</v>
      </c>
      <c r="D332" s="302">
        <f>SUM(B332:C332)</f>
        <v>2.1924371291932481</v>
      </c>
      <c r="E332" s="303"/>
      <c r="F332" s="302">
        <v>1.2549732370439814</v>
      </c>
      <c r="G332" s="302">
        <v>1.3500921199435576</v>
      </c>
      <c r="H332" s="302">
        <f>SUM(F332:G332)</f>
        <v>2.6050653569875388</v>
      </c>
      <c r="I332" s="303"/>
      <c r="J332" s="302">
        <v>1.5619441578424134</v>
      </c>
      <c r="K332" s="302">
        <v>1.2976998493106164</v>
      </c>
      <c r="L332" s="302">
        <f>SUM(J332:K332)</f>
        <v>2.8596440071530296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37.376277798654911</v>
      </c>
      <c r="C333" s="302">
        <v>22.739797014477571</v>
      </c>
      <c r="D333" s="302">
        <f t="shared" ref="D333:D340" si="109">SUM(B333:C333)</f>
        <v>60.116074813132485</v>
      </c>
      <c r="E333" s="303"/>
      <c r="F333" s="302">
        <v>44.421722641082006</v>
      </c>
      <c r="G333" s="302">
        <v>27.259165055493142</v>
      </c>
      <c r="H333" s="302">
        <f t="shared" ref="H333:H340" si="110">SUM(F333:G333)</f>
        <v>71.680887696575155</v>
      </c>
      <c r="I333" s="303"/>
      <c r="J333" s="302">
        <v>54.949219345507672</v>
      </c>
      <c r="K333" s="302">
        <v>31.058695782512761</v>
      </c>
      <c r="L333" s="302">
        <f t="shared" ref="L333:L340" si="111">SUM(J333:K333)</f>
        <v>86.007915128020429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4.8084594985095457</v>
      </c>
      <c r="C334" s="302">
        <v>3.4183072148460725</v>
      </c>
      <c r="D334" s="302">
        <f t="shared" si="109"/>
        <v>8.2267667133556177</v>
      </c>
      <c r="E334" s="303"/>
      <c r="F334" s="302">
        <v>5.5122774170563922</v>
      </c>
      <c r="G334" s="302">
        <v>3.947539683925942</v>
      </c>
      <c r="H334" s="302">
        <f t="shared" si="110"/>
        <v>9.4598171009823346</v>
      </c>
      <c r="I334" s="303"/>
      <c r="J334" s="302">
        <v>6.4020099546581033</v>
      </c>
      <c r="K334" s="302">
        <v>2.9074410495329359</v>
      </c>
      <c r="L334" s="302">
        <f t="shared" si="111"/>
        <v>9.3094510041910397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5.4666340557092221</v>
      </c>
      <c r="C335" s="302">
        <v>1.0701254209897435</v>
      </c>
      <c r="D335" s="302">
        <f t="shared" si="109"/>
        <v>6.5367594766989656</v>
      </c>
      <c r="E335" s="303"/>
      <c r="F335" s="302">
        <v>5.2850656803566025</v>
      </c>
      <c r="G335" s="302">
        <v>0.98061478032130112</v>
      </c>
      <c r="H335" s="302">
        <f t="shared" si="110"/>
        <v>6.2656804606779035</v>
      </c>
      <c r="I335" s="303"/>
      <c r="J335" s="302">
        <v>2.5489833496943128</v>
      </c>
      <c r="K335" s="302">
        <v>0.84139100282194657</v>
      </c>
      <c r="L335" s="302">
        <f t="shared" si="111"/>
        <v>3.3903743525162593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0.80019457134592054</v>
      </c>
      <c r="C336" s="302">
        <v>0.74244263914737418</v>
      </c>
      <c r="D336" s="302">
        <f t="shared" si="109"/>
        <v>1.5426372104932948</v>
      </c>
      <c r="E336" s="303"/>
      <c r="F336" s="302">
        <v>0.69465078187527707</v>
      </c>
      <c r="G336" s="302">
        <v>0.59202665833688439</v>
      </c>
      <c r="H336" s="302">
        <f t="shared" si="110"/>
        <v>1.2866774402121615</v>
      </c>
      <c r="I336" s="303"/>
      <c r="J336" s="302">
        <v>0.30555323916670202</v>
      </c>
      <c r="K336" s="302">
        <v>0.72026848395393439</v>
      </c>
      <c r="L336" s="302">
        <f t="shared" si="111"/>
        <v>1.0258217231206364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24.540863285745584</v>
      </c>
      <c r="C337" s="302">
        <v>2.8198074590476199</v>
      </c>
      <c r="D337" s="302">
        <f t="shared" si="109"/>
        <v>27.360670744793204</v>
      </c>
      <c r="E337" s="303"/>
      <c r="F337" s="302">
        <v>24.517960424614373</v>
      </c>
      <c r="G337" s="302">
        <v>2.770496841912816</v>
      </c>
      <c r="H337" s="302">
        <f t="shared" si="110"/>
        <v>27.288457266527189</v>
      </c>
      <c r="I337" s="303"/>
      <c r="J337" s="302">
        <v>27.924547358247281</v>
      </c>
      <c r="K337" s="302">
        <v>3.0178030797548345</v>
      </c>
      <c r="L337" s="302">
        <f t="shared" si="111"/>
        <v>30.942350438002116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0.59440153853194766</v>
      </c>
      <c r="C338" s="302">
        <v>0.24662918389563679</v>
      </c>
      <c r="D338" s="302">
        <f t="shared" si="109"/>
        <v>0.84103072242758448</v>
      </c>
      <c r="E338" s="303"/>
      <c r="F338" s="302">
        <v>0.55230533523424563</v>
      </c>
      <c r="G338" s="302">
        <v>0.22049428928544951</v>
      </c>
      <c r="H338" s="302">
        <f t="shared" si="110"/>
        <v>0.77279962451969508</v>
      </c>
      <c r="I338" s="303"/>
      <c r="J338" s="302">
        <v>0.50551112716963331</v>
      </c>
      <c r="K338" s="302">
        <v>0.28634672703477598</v>
      </c>
      <c r="L338" s="302">
        <f t="shared" si="111"/>
        <v>0.79185785420440924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0.4090066640640867</v>
      </c>
      <c r="C339" s="302">
        <v>1.4275020900569557</v>
      </c>
      <c r="D339" s="302">
        <f t="shared" si="109"/>
        <v>1.8365087541210423</v>
      </c>
      <c r="E339" s="303"/>
      <c r="F339" s="302">
        <v>0.4132895662127557</v>
      </c>
      <c r="G339" s="302">
        <v>1.8495736419630491</v>
      </c>
      <c r="H339" s="302">
        <f t="shared" si="110"/>
        <v>2.2628632081758049</v>
      </c>
      <c r="I339" s="303"/>
      <c r="J339" s="302">
        <v>0.48945889002709803</v>
      </c>
      <c r="K339" s="302">
        <v>2.3352499020738557</v>
      </c>
      <c r="L339" s="302">
        <f t="shared" si="111"/>
        <v>2.8247087921009539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6.7201129625015508</v>
      </c>
      <c r="C340" s="302">
        <v>0.78000147328313041</v>
      </c>
      <c r="D340" s="302">
        <f t="shared" si="109"/>
        <v>7.5001144357846812</v>
      </c>
      <c r="E340" s="303"/>
      <c r="F340" s="302">
        <v>5.7036590405659835</v>
      </c>
      <c r="G340" s="302">
        <v>0.58909280477611847</v>
      </c>
      <c r="H340" s="302">
        <f t="shared" si="110"/>
        <v>6.2927518453421021</v>
      </c>
      <c r="I340" s="303"/>
      <c r="J340" s="302">
        <v>2.7706224033328741</v>
      </c>
      <c r="K340" s="302">
        <v>0.76525429735802897</v>
      </c>
      <c r="L340" s="302">
        <f t="shared" si="111"/>
        <v>3.5358767006909031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81.726961783014772</v>
      </c>
      <c r="C342" s="311">
        <f t="shared" ref="C342:D342" si="112">SUM(C332:C340)</f>
        <v>34.426038216985333</v>
      </c>
      <c r="D342" s="311">
        <f t="shared" si="112"/>
        <v>116.15300000000013</v>
      </c>
      <c r="E342" s="311"/>
      <c r="F342" s="311">
        <f t="shared" ref="F342:H342" si="113">SUM(F332:F340)</f>
        <v>88.355904124041615</v>
      </c>
      <c r="G342" s="311">
        <f t="shared" si="113"/>
        <v>39.559095875958256</v>
      </c>
      <c r="H342" s="311">
        <f t="shared" si="113"/>
        <v>127.91499999999986</v>
      </c>
      <c r="I342" s="311"/>
      <c r="J342" s="311">
        <f t="shared" ref="J342:L342" si="114">SUM(J332:J340)</f>
        <v>97.457849825646093</v>
      </c>
      <c r="K342" s="311">
        <f t="shared" si="114"/>
        <v>43.230150174353682</v>
      </c>
      <c r="L342" s="311">
        <f t="shared" si="114"/>
        <v>140.68799999999976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3.8102243133924367</v>
      </c>
      <c r="C349" s="302">
        <v>2.6065594495519999</v>
      </c>
      <c r="D349" s="302">
        <f>SUM(B349:C349)</f>
        <v>6.4167837629444371</v>
      </c>
      <c r="E349" s="303"/>
      <c r="F349" s="302">
        <v>4.9022293752140529</v>
      </c>
      <c r="G349" s="302">
        <v>2.5764273311001928</v>
      </c>
      <c r="H349" s="302">
        <f>SUM(F349:G349)</f>
        <v>7.4786567063142453</v>
      </c>
      <c r="I349" s="303"/>
      <c r="J349" s="302">
        <v>6.510573277875725</v>
      </c>
      <c r="K349" s="302">
        <v>2.682117818757404</v>
      </c>
      <c r="L349" s="302">
        <f>SUM(J349:K349)</f>
        <v>9.1926910966331299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36.424091285164636</v>
      </c>
      <c r="C350" s="302">
        <v>15.38419022451504</v>
      </c>
      <c r="D350" s="302">
        <f t="shared" ref="D350:D357" si="115">SUM(B350:C350)</f>
        <v>51.808281509679674</v>
      </c>
      <c r="E350" s="303"/>
      <c r="F350" s="302">
        <v>44.376201901618273</v>
      </c>
      <c r="G350" s="302">
        <v>17.121440888205818</v>
      </c>
      <c r="H350" s="302">
        <f t="shared" ref="H350:H357" si="116">SUM(F350:G350)</f>
        <v>61.497642789824091</v>
      </c>
      <c r="I350" s="303"/>
      <c r="J350" s="302">
        <v>57.654777935356201</v>
      </c>
      <c r="K350" s="302">
        <v>19.723791783621039</v>
      </c>
      <c r="L350" s="302">
        <f t="shared" ref="L350:L357" si="117">SUM(J350:K350)</f>
        <v>77.378569718977246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16.743822923440543</v>
      </c>
      <c r="C351" s="302">
        <v>6.4958103912053335</v>
      </c>
      <c r="D351" s="302">
        <f t="shared" si="115"/>
        <v>23.239633314645879</v>
      </c>
      <c r="E351" s="303"/>
      <c r="F351" s="302">
        <v>20.351052242659541</v>
      </c>
      <c r="G351" s="302">
        <v>6.7166763006254291</v>
      </c>
      <c r="H351" s="302">
        <f t="shared" si="116"/>
        <v>27.067728543284971</v>
      </c>
      <c r="I351" s="303"/>
      <c r="J351" s="302">
        <v>24.762574975238632</v>
      </c>
      <c r="K351" s="302">
        <v>6.516037083340338</v>
      </c>
      <c r="L351" s="302">
        <f t="shared" si="117"/>
        <v>31.278612058578972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13.614498446747847</v>
      </c>
      <c r="C352" s="302">
        <v>2.7648175859123514</v>
      </c>
      <c r="D352" s="302">
        <f t="shared" si="115"/>
        <v>16.379316032660199</v>
      </c>
      <c r="E352" s="303"/>
      <c r="F352" s="302">
        <v>13.041254433754265</v>
      </c>
      <c r="G352" s="302">
        <v>2.556822469666026</v>
      </c>
      <c r="H352" s="302">
        <f t="shared" si="116"/>
        <v>15.59807690342029</v>
      </c>
      <c r="I352" s="303"/>
      <c r="J352" s="302">
        <v>6.9294286014572668</v>
      </c>
      <c r="K352" s="302">
        <v>2.3078812290613504</v>
      </c>
      <c r="L352" s="302">
        <f t="shared" si="117"/>
        <v>9.2373098305186172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1.126574055855506</v>
      </c>
      <c r="C353" s="302">
        <v>1.0101015515236726</v>
      </c>
      <c r="D353" s="302">
        <f t="shared" si="115"/>
        <v>2.1366756073791784</v>
      </c>
      <c r="E353" s="303"/>
      <c r="F353" s="302">
        <v>0.99042464592619506</v>
      </c>
      <c r="G353" s="302">
        <v>0.66857509858517461</v>
      </c>
      <c r="H353" s="302">
        <f t="shared" si="116"/>
        <v>1.6589997445113696</v>
      </c>
      <c r="I353" s="303"/>
      <c r="J353" s="302">
        <v>0.63419790914767182</v>
      </c>
      <c r="K353" s="302">
        <v>0.52461001032964616</v>
      </c>
      <c r="L353" s="302">
        <f t="shared" si="117"/>
        <v>1.158807919477318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57.93266723577289</v>
      </c>
      <c r="C354" s="302">
        <v>10.011461027165456</v>
      </c>
      <c r="D354" s="302">
        <f t="shared" si="115"/>
        <v>67.944128262938349</v>
      </c>
      <c r="E354" s="303"/>
      <c r="F354" s="302">
        <v>61.019208525865217</v>
      </c>
      <c r="G354" s="302">
        <v>9.8851631280088679</v>
      </c>
      <c r="H354" s="302">
        <f t="shared" si="116"/>
        <v>70.90437165387408</v>
      </c>
      <c r="I354" s="303"/>
      <c r="J354" s="302">
        <v>73.509185606651371</v>
      </c>
      <c r="K354" s="302">
        <v>14.605416737296364</v>
      </c>
      <c r="L354" s="302">
        <f t="shared" si="117"/>
        <v>88.114602343947737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2.0872415230282466</v>
      </c>
      <c r="C355" s="302">
        <v>0.5468765497040029</v>
      </c>
      <c r="D355" s="302">
        <f t="shared" si="115"/>
        <v>2.6341180727322495</v>
      </c>
      <c r="E355" s="303"/>
      <c r="F355" s="302">
        <v>2.0016326817179664</v>
      </c>
      <c r="G355" s="302">
        <v>0.43266585823826964</v>
      </c>
      <c r="H355" s="302">
        <f t="shared" si="116"/>
        <v>2.4342985399562362</v>
      </c>
      <c r="I355" s="303"/>
      <c r="J355" s="302">
        <v>2.260568911755898</v>
      </c>
      <c r="K355" s="302">
        <v>0.45305536864031964</v>
      </c>
      <c r="L355" s="302">
        <f t="shared" si="117"/>
        <v>2.7136242803962176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0.44259218650340376</v>
      </c>
      <c r="C356" s="302">
        <v>0.53080894033662296</v>
      </c>
      <c r="D356" s="302">
        <f t="shared" si="115"/>
        <v>0.97340112684002666</v>
      </c>
      <c r="E356" s="303"/>
      <c r="F356" s="302">
        <v>0.37713588875207704</v>
      </c>
      <c r="G356" s="302">
        <v>0.40144862663738123</v>
      </c>
      <c r="H356" s="302">
        <f t="shared" si="116"/>
        <v>0.77858451538945828</v>
      </c>
      <c r="I356" s="303"/>
      <c r="J356" s="302">
        <v>0.23699436535958704</v>
      </c>
      <c r="K356" s="302">
        <v>0.26142497582546437</v>
      </c>
      <c r="L356" s="302">
        <f t="shared" si="117"/>
        <v>0.49841934118505138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3.5660257416483914</v>
      </c>
      <c r="C357" s="302">
        <v>1.6746365685315969</v>
      </c>
      <c r="D357" s="302">
        <f t="shared" si="115"/>
        <v>5.2406623101799887</v>
      </c>
      <c r="E357" s="303"/>
      <c r="F357" s="302">
        <v>2.9407993599276812</v>
      </c>
      <c r="G357" s="302">
        <v>1.2028412434974933</v>
      </c>
      <c r="H357" s="302">
        <f t="shared" si="116"/>
        <v>4.1436406034251743</v>
      </c>
      <c r="I357" s="303"/>
      <c r="J357" s="302">
        <v>1.2047752084583077</v>
      </c>
      <c r="K357" s="302">
        <v>0.91858820182707701</v>
      </c>
      <c r="L357" s="302">
        <f t="shared" si="117"/>
        <v>2.1233634102853847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135.74773771155387</v>
      </c>
      <c r="C359" s="311">
        <f t="shared" ref="C359:D359" si="118">SUM(C349:C357)</f>
        <v>41.025262288446072</v>
      </c>
      <c r="D359" s="311">
        <f t="shared" si="118"/>
        <v>176.773</v>
      </c>
      <c r="E359" s="311"/>
      <c r="F359" s="311">
        <f t="shared" ref="F359:H359" si="119">SUM(F349:F357)</f>
        <v>149.99993905543528</v>
      </c>
      <c r="G359" s="311">
        <f t="shared" si="119"/>
        <v>41.562060944564656</v>
      </c>
      <c r="H359" s="311">
        <f t="shared" si="119"/>
        <v>191.56199999999995</v>
      </c>
      <c r="I359" s="311"/>
      <c r="J359" s="311">
        <f t="shared" ref="J359:L359" si="120">SUM(J349:J357)</f>
        <v>173.70307679130067</v>
      </c>
      <c r="K359" s="311">
        <f t="shared" si="120"/>
        <v>47.992923208699004</v>
      </c>
      <c r="L359" s="311">
        <f t="shared" si="120"/>
        <v>221.69599999999966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1.6324405968457862</v>
      </c>
      <c r="C366" s="302">
        <v>1.0919819123903289</v>
      </c>
      <c r="D366" s="302">
        <f>SUM(B366:C366)</f>
        <v>2.7244225092361152</v>
      </c>
      <c r="E366" s="303"/>
      <c r="F366" s="302">
        <v>2.2760959657920701</v>
      </c>
      <c r="G366" s="302">
        <v>1.3840860780157263</v>
      </c>
      <c r="H366" s="302">
        <f>SUM(F366:G366)</f>
        <v>3.6601820438077963</v>
      </c>
      <c r="I366" s="303"/>
      <c r="J366" s="302">
        <v>2.51284383170688</v>
      </c>
      <c r="K366" s="302">
        <v>1.6229500605176403</v>
      </c>
      <c r="L366" s="302">
        <f>SUM(J366:K366)</f>
        <v>4.1357938922245205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1.5283542913126615</v>
      </c>
      <c r="C367" s="302">
        <v>1.6283641915363778</v>
      </c>
      <c r="D367" s="302">
        <f t="shared" ref="D367:D374" si="121">SUM(B367:C367)</f>
        <v>3.1567184828490396</v>
      </c>
      <c r="E367" s="303"/>
      <c r="F367" s="302">
        <v>2.3587096825775009</v>
      </c>
      <c r="G367" s="302">
        <v>2.3853332804054732</v>
      </c>
      <c r="H367" s="302">
        <f t="shared" ref="H367:H374" si="122">SUM(F367:G367)</f>
        <v>4.7440429629829737</v>
      </c>
      <c r="I367" s="303"/>
      <c r="J367" s="302">
        <v>2.3530739910977099</v>
      </c>
      <c r="K367" s="302">
        <v>2.6064447202625947</v>
      </c>
      <c r="L367" s="302">
        <f t="shared" ref="L367:L374" si="123">SUM(J367:K367)</f>
        <v>4.959518711360305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2.0798628966147845</v>
      </c>
      <c r="C368" s="302">
        <v>3.1685527290851159</v>
      </c>
      <c r="D368" s="302">
        <f t="shared" si="121"/>
        <v>5.2484156256999004</v>
      </c>
      <c r="E368" s="303"/>
      <c r="F368" s="302">
        <v>3.0070535073379738</v>
      </c>
      <c r="G368" s="302">
        <v>4.2265057434463085</v>
      </c>
      <c r="H368" s="302">
        <f t="shared" si="122"/>
        <v>7.2335592507842819</v>
      </c>
      <c r="I368" s="303"/>
      <c r="J368" s="302">
        <v>3.0176370540110393</v>
      </c>
      <c r="K368" s="302">
        <v>3.778562273002001</v>
      </c>
      <c r="L368" s="302">
        <f t="shared" si="123"/>
        <v>6.7961993270130403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4.3727803676907566</v>
      </c>
      <c r="C369" s="302">
        <v>2.3514164514722857</v>
      </c>
      <c r="D369" s="302">
        <f t="shared" si="121"/>
        <v>6.7241968191630423</v>
      </c>
      <c r="E369" s="303"/>
      <c r="F369" s="302">
        <v>5.4539390845583302</v>
      </c>
      <c r="G369" s="302">
        <v>3.1912481672746029</v>
      </c>
      <c r="H369" s="302">
        <f t="shared" si="122"/>
        <v>8.6451872518329331</v>
      </c>
      <c r="I369" s="303"/>
      <c r="J369" s="302">
        <v>5.1692973002367362</v>
      </c>
      <c r="K369" s="302">
        <v>3.5211673746452181</v>
      </c>
      <c r="L369" s="302">
        <f t="shared" si="123"/>
        <v>8.6904646748819552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0.57876799606116669</v>
      </c>
      <c r="C370" s="302">
        <v>1.9943497551756664</v>
      </c>
      <c r="D370" s="302">
        <f t="shared" si="121"/>
        <v>2.5731177512368331</v>
      </c>
      <c r="E370" s="303"/>
      <c r="F370" s="302">
        <v>0.79532098146159824</v>
      </c>
      <c r="G370" s="302">
        <v>1.9280292078577108</v>
      </c>
      <c r="H370" s="302">
        <f t="shared" si="122"/>
        <v>2.7233501893193091</v>
      </c>
      <c r="I370" s="303"/>
      <c r="J370" s="302">
        <v>0.99238137347867772</v>
      </c>
      <c r="K370" s="302">
        <v>1.7471293300056661</v>
      </c>
      <c r="L370" s="302">
        <f t="shared" si="123"/>
        <v>2.7395107034843438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1.9138383768719454</v>
      </c>
      <c r="C371" s="302">
        <v>1.5184818862342973</v>
      </c>
      <c r="D371" s="302">
        <f t="shared" si="121"/>
        <v>3.4323202631062424</v>
      </c>
      <c r="E371" s="303"/>
      <c r="F371" s="302">
        <v>2.0323802380675882</v>
      </c>
      <c r="G371" s="302">
        <v>1.850462142042884</v>
      </c>
      <c r="H371" s="302">
        <f t="shared" si="122"/>
        <v>3.8828423801104721</v>
      </c>
      <c r="I371" s="303"/>
      <c r="J371" s="302">
        <v>1.8185392154176254</v>
      </c>
      <c r="K371" s="302">
        <v>1.9731044455574831</v>
      </c>
      <c r="L371" s="302">
        <f t="shared" si="123"/>
        <v>3.7916436609751085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1.6194444984536345</v>
      </c>
      <c r="C372" s="302">
        <v>1.5687585828330488</v>
      </c>
      <c r="D372" s="302">
        <f t="shared" si="121"/>
        <v>3.1882030812866833</v>
      </c>
      <c r="E372" s="303"/>
      <c r="F372" s="302">
        <v>1.8873167816929164</v>
      </c>
      <c r="G372" s="302">
        <v>2.0357764140690384</v>
      </c>
      <c r="H372" s="302">
        <f t="shared" si="122"/>
        <v>3.9230931957619548</v>
      </c>
      <c r="I372" s="303"/>
      <c r="J372" s="302">
        <v>1.8487636833695091</v>
      </c>
      <c r="K372" s="302">
        <v>2.8612558956497489</v>
      </c>
      <c r="L372" s="302">
        <f t="shared" si="123"/>
        <v>4.7100195790192583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4.8723190013969388E-2</v>
      </c>
      <c r="C373" s="302">
        <v>0.31709521852544492</v>
      </c>
      <c r="D373" s="302">
        <f t="shared" si="121"/>
        <v>0.36581840853941433</v>
      </c>
      <c r="E373" s="303"/>
      <c r="F373" s="302">
        <v>5.6163093436391781E-2</v>
      </c>
      <c r="G373" s="302">
        <v>0.33680605052733081</v>
      </c>
      <c r="H373" s="302">
        <f t="shared" si="122"/>
        <v>0.39296914396372262</v>
      </c>
      <c r="I373" s="303"/>
      <c r="J373" s="302">
        <v>0.12662022170026294</v>
      </c>
      <c r="K373" s="302">
        <v>0.32041579700207695</v>
      </c>
      <c r="L373" s="302">
        <f t="shared" si="123"/>
        <v>0.44703601870233989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1.2726017563146703</v>
      </c>
      <c r="C374" s="302">
        <v>2.4371853025680648</v>
      </c>
      <c r="D374" s="302">
        <f t="shared" si="121"/>
        <v>3.7097870588827351</v>
      </c>
      <c r="E374" s="303"/>
      <c r="F374" s="302">
        <v>1.3773545191291674</v>
      </c>
      <c r="G374" s="302">
        <v>2.6274190623073532</v>
      </c>
      <c r="H374" s="302">
        <f t="shared" si="122"/>
        <v>4.0047735814365204</v>
      </c>
      <c r="I374" s="303"/>
      <c r="J374" s="302">
        <v>0.82405765775291706</v>
      </c>
      <c r="K374" s="302">
        <v>2.191755774586289</v>
      </c>
      <c r="L374" s="302">
        <f t="shared" si="123"/>
        <v>3.0158134323392058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15.046813970179375</v>
      </c>
      <c r="C376" s="311">
        <f t="shared" ref="C376:D376" si="124">SUM(C366:C374)</f>
        <v>16.076186029820629</v>
      </c>
      <c r="D376" s="311">
        <f t="shared" si="124"/>
        <v>31.123000000000005</v>
      </c>
      <c r="E376" s="311"/>
      <c r="F376" s="311">
        <f t="shared" ref="F376:H376" si="125">SUM(F366:F374)</f>
        <v>19.244333854053536</v>
      </c>
      <c r="G376" s="311">
        <f t="shared" si="125"/>
        <v>19.965666145946425</v>
      </c>
      <c r="H376" s="311">
        <f t="shared" si="125"/>
        <v>39.209999999999965</v>
      </c>
      <c r="I376" s="311"/>
      <c r="J376" s="311">
        <f t="shared" ref="J376:L376" si="126">SUM(J366:J374)</f>
        <v>18.663214328771357</v>
      </c>
      <c r="K376" s="311">
        <f t="shared" si="126"/>
        <v>20.622785671228719</v>
      </c>
      <c r="L376" s="311">
        <f t="shared" si="126"/>
        <v>39.28600000000008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1.7236910740171252</v>
      </c>
      <c r="C383" s="302">
        <v>1.241848239507868</v>
      </c>
      <c r="D383" s="302">
        <f>SUM(B383:C383)</f>
        <v>2.9655393135249932</v>
      </c>
      <c r="E383" s="303"/>
      <c r="F383" s="302">
        <v>1.8990814235088638</v>
      </c>
      <c r="G383" s="302">
        <v>1.9841751202570903</v>
      </c>
      <c r="H383" s="302">
        <f>SUM(F383:G383)</f>
        <v>3.8832565437659543</v>
      </c>
      <c r="I383" s="303"/>
      <c r="J383" s="302">
        <v>1.9984048508216381</v>
      </c>
      <c r="K383" s="302">
        <v>2.3035672933699263</v>
      </c>
      <c r="L383" s="302">
        <f>SUM(J383:K383)</f>
        <v>4.3019721441915646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3.8316956072778585</v>
      </c>
      <c r="C384" s="302">
        <v>2.1733733805949234</v>
      </c>
      <c r="D384" s="302">
        <f t="shared" ref="D384:D391" si="127">SUM(B384:C384)</f>
        <v>6.0050689878727823</v>
      </c>
      <c r="E384" s="303"/>
      <c r="F384" s="302">
        <v>4.1949236832559054</v>
      </c>
      <c r="G384" s="302">
        <v>2.5755315245715877</v>
      </c>
      <c r="H384" s="302">
        <f t="shared" ref="H384:H391" si="128">SUM(F384:G384)</f>
        <v>6.7704552078274931</v>
      </c>
      <c r="I384" s="303"/>
      <c r="J384" s="302">
        <v>4.3351088045313562</v>
      </c>
      <c r="K384" s="302">
        <v>2.8298805587722682</v>
      </c>
      <c r="L384" s="302">
        <f t="shared" ref="L384:L391" si="129">SUM(J384:K384)</f>
        <v>7.1649893633036239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2.5276778257147727</v>
      </c>
      <c r="C385" s="302">
        <v>1.2828225118855312</v>
      </c>
      <c r="D385" s="302">
        <f t="shared" si="127"/>
        <v>3.8105003376003039</v>
      </c>
      <c r="E385" s="303"/>
      <c r="F385" s="302">
        <v>2.5274209474312275</v>
      </c>
      <c r="G385" s="302">
        <v>1.5742103609565721</v>
      </c>
      <c r="H385" s="302">
        <f t="shared" si="128"/>
        <v>4.1016313083878</v>
      </c>
      <c r="I385" s="303"/>
      <c r="J385" s="302">
        <v>2.6376072405273283</v>
      </c>
      <c r="K385" s="302">
        <v>1.6337294610114852</v>
      </c>
      <c r="L385" s="302">
        <f t="shared" si="129"/>
        <v>4.2713367015388135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4.9607964208209561</v>
      </c>
      <c r="C386" s="302">
        <v>1.3061149595914749</v>
      </c>
      <c r="D386" s="302">
        <f t="shared" si="127"/>
        <v>6.2669113804124308</v>
      </c>
      <c r="E386" s="303"/>
      <c r="F386" s="302">
        <v>4.3099571255614197</v>
      </c>
      <c r="G386" s="302">
        <v>1.0735367701404968</v>
      </c>
      <c r="H386" s="302">
        <f t="shared" si="128"/>
        <v>5.3834938957019167</v>
      </c>
      <c r="I386" s="303"/>
      <c r="J386" s="302">
        <v>3.7190219212473075</v>
      </c>
      <c r="K386" s="302">
        <v>1.2383119790299595</v>
      </c>
      <c r="L386" s="302">
        <f t="shared" si="129"/>
        <v>4.9573339002772672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0.46009134174092875</v>
      </c>
      <c r="C387" s="302">
        <v>1.0294203211769963</v>
      </c>
      <c r="D387" s="302">
        <f t="shared" si="127"/>
        <v>1.489511662917925</v>
      </c>
      <c r="E387" s="303"/>
      <c r="F387" s="302">
        <v>0.48718764719656854</v>
      </c>
      <c r="G387" s="302">
        <v>1.1301429736815916</v>
      </c>
      <c r="H387" s="302">
        <f t="shared" si="128"/>
        <v>1.6173306208781602</v>
      </c>
      <c r="I387" s="303"/>
      <c r="J387" s="302">
        <v>0.66137088452661663</v>
      </c>
      <c r="K387" s="302">
        <v>1.2231800477595942</v>
      </c>
      <c r="L387" s="302">
        <f t="shared" si="129"/>
        <v>1.8845509322862108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8.9712904545326779</v>
      </c>
      <c r="C388" s="302">
        <v>2.7176681566517069</v>
      </c>
      <c r="D388" s="302">
        <f t="shared" si="127"/>
        <v>11.688958611184384</v>
      </c>
      <c r="E388" s="303"/>
      <c r="F388" s="302">
        <v>7.545689854196497</v>
      </c>
      <c r="G388" s="302">
        <v>2.3323712036810824</v>
      </c>
      <c r="H388" s="302">
        <f t="shared" si="128"/>
        <v>9.8780610578775789</v>
      </c>
      <c r="I388" s="303"/>
      <c r="J388" s="302">
        <v>6.3891620749686595</v>
      </c>
      <c r="K388" s="302">
        <v>2.3590231025882495</v>
      </c>
      <c r="L388" s="302">
        <f t="shared" si="129"/>
        <v>8.7481851775569091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1.3302250720488349</v>
      </c>
      <c r="C389" s="302">
        <v>1.0094908929814639</v>
      </c>
      <c r="D389" s="302">
        <f t="shared" si="127"/>
        <v>2.3397159650302988</v>
      </c>
      <c r="E389" s="303"/>
      <c r="F389" s="302">
        <v>1.3335229677619305</v>
      </c>
      <c r="G389" s="302">
        <v>1.1027095786444578</v>
      </c>
      <c r="H389" s="302">
        <f t="shared" si="128"/>
        <v>2.4362325464063881</v>
      </c>
      <c r="I389" s="303"/>
      <c r="J389" s="302">
        <v>1.1354030352751721</v>
      </c>
      <c r="K389" s="302">
        <v>1.0840062210438182</v>
      </c>
      <c r="L389" s="302">
        <f t="shared" si="129"/>
        <v>2.2194092563189902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0.32345286985486704</v>
      </c>
      <c r="C390" s="302">
        <v>0.74250666347306082</v>
      </c>
      <c r="D390" s="302">
        <f t="shared" si="127"/>
        <v>1.0659595333279279</v>
      </c>
      <c r="E390" s="303"/>
      <c r="F390" s="302">
        <v>0.29507817936862202</v>
      </c>
      <c r="G390" s="302">
        <v>0.54519304251476985</v>
      </c>
      <c r="H390" s="302">
        <f t="shared" si="128"/>
        <v>0.84027122188339187</v>
      </c>
      <c r="I390" s="303"/>
      <c r="J390" s="302">
        <v>0.4811021291379769</v>
      </c>
      <c r="K390" s="302">
        <v>0.41832204710433135</v>
      </c>
      <c r="L390" s="302">
        <f t="shared" si="129"/>
        <v>0.8994241762423083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1.5933753838696059</v>
      </c>
      <c r="C391" s="302">
        <v>1.7404588242593528</v>
      </c>
      <c r="D391" s="302">
        <f t="shared" si="127"/>
        <v>3.3338342081289589</v>
      </c>
      <c r="E391" s="303"/>
      <c r="F391" s="302">
        <v>1.1844218431715636</v>
      </c>
      <c r="G391" s="302">
        <v>1.242845754099819</v>
      </c>
      <c r="H391" s="302">
        <f t="shared" si="128"/>
        <v>2.4272675972713826</v>
      </c>
      <c r="I391" s="303"/>
      <c r="J391" s="302">
        <v>0.79556823783099995</v>
      </c>
      <c r="K391" s="302">
        <v>1.116230110453297</v>
      </c>
      <c r="L391" s="302">
        <f t="shared" si="129"/>
        <v>1.9117983482842971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25.722296049877627</v>
      </c>
      <c r="C393" s="311">
        <f t="shared" ref="C393:D393" si="130">SUM(C383:C391)</f>
        <v>13.243703950122377</v>
      </c>
      <c r="D393" s="311">
        <f t="shared" si="130"/>
        <v>38.966000000000008</v>
      </c>
      <c r="E393" s="311"/>
      <c r="F393" s="311">
        <f t="shared" ref="F393:H393" si="131">SUM(F383:F391)</f>
        <v>23.777283671452597</v>
      </c>
      <c r="G393" s="311">
        <f t="shared" si="131"/>
        <v>13.560716328547468</v>
      </c>
      <c r="H393" s="311">
        <f t="shared" si="131"/>
        <v>37.338000000000065</v>
      </c>
      <c r="I393" s="311"/>
      <c r="J393" s="311">
        <f t="shared" ref="J393:L393" si="132">SUM(J383:J391)</f>
        <v>22.152749178867055</v>
      </c>
      <c r="K393" s="311">
        <f t="shared" si="132"/>
        <v>14.206250821132929</v>
      </c>
      <c r="L393" s="311">
        <f t="shared" si="132"/>
        <v>36.358999999999988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Manchester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82.455219869073431</v>
      </c>
      <c r="C9" s="249">
        <f t="shared" ref="C9:D9" si="0">SUM(C26,C43,C60,C77,C94,C111,C128,C145,C162,C179,C196,C213,C230,C247,C264,C281,C298,C315,C332,C349,C366,C383)</f>
        <v>12.422925083598027</v>
      </c>
      <c r="D9" s="249">
        <f t="shared" si="0"/>
        <v>20.919537529885798</v>
      </c>
      <c r="E9" s="249">
        <f>SUM(B9:D9)</f>
        <v>115.79768248255726</v>
      </c>
      <c r="F9" s="238"/>
      <c r="G9" s="249">
        <f>SUM(G26,G43,G60,G77,G94,G111,G128,G145,G162,G179,G196,G213,G230,G247,G264,G281,G298,G315,G332,G349,G366,G383)</f>
        <v>95.748036876723447</v>
      </c>
      <c r="H9" s="249">
        <f t="shared" ref="H9:I9" si="1">SUM(H26,H43,H60,H77,H94,H111,H128,H145,H162,H179,H196,H213,H230,H247,H264,H281,H298,H315,H332,H349,H366,H383)</f>
        <v>19.91149619372419</v>
      </c>
      <c r="I9" s="249">
        <f t="shared" si="1"/>
        <v>23.745753028904652</v>
      </c>
      <c r="J9" s="249">
        <f>SUM(G9:I9)</f>
        <v>139.40528609935228</v>
      </c>
      <c r="K9" s="238"/>
      <c r="L9" s="249">
        <f>SUM(L26,L43,L60,L77,L94,L111,L128,L145,L162,L179,L196,L213,L230,L247,L264,L281,L298,L315,L332,L349,L366,L383)</f>
        <v>108.80108363307806</v>
      </c>
      <c r="M9" s="249">
        <f t="shared" ref="M9:N9" si="2">SUM(M26,M43,M60,M77,M94,M111,M128,M145,M162,M179,M196,M213,M230,M247,M264,M281,M298,M315,M332,M349,M366,M383)</f>
        <v>26.069148710448857</v>
      </c>
      <c r="N9" s="249">
        <f t="shared" si="2"/>
        <v>28.138335248489277</v>
      </c>
      <c r="O9" s="249">
        <f>SUM(L9:N9)</f>
        <v>163.00856759201622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188.99620726467177</v>
      </c>
      <c r="C10" s="249">
        <f t="shared" si="3"/>
        <v>42.98766067550271</v>
      </c>
      <c r="D10" s="249">
        <f t="shared" si="3"/>
        <v>28.389417253030889</v>
      </c>
      <c r="E10" s="249">
        <f t="shared" ref="E10:E17" si="4">SUM(B10:D10)</f>
        <v>260.37328519320539</v>
      </c>
      <c r="F10" s="238"/>
      <c r="G10" s="249">
        <f t="shared" ref="G10:I10" si="5">SUM(G27,G44,G61,G78,G95,G112,G129,G146,G163,G180,G197,G214,G231,G248,G265,G282,G299,G316,G333,G350,G367,G384)</f>
        <v>232.5896918734739</v>
      </c>
      <c r="H10" s="249">
        <f t="shared" si="5"/>
        <v>58.316246544294003</v>
      </c>
      <c r="I10" s="249">
        <f t="shared" si="5"/>
        <v>29.610619343844615</v>
      </c>
      <c r="J10" s="249">
        <f t="shared" ref="J10:J17" si="6">SUM(G10:I10)</f>
        <v>320.51655776161255</v>
      </c>
      <c r="K10" s="238"/>
      <c r="L10" s="249">
        <f t="shared" ref="L10:N10" si="7">SUM(L27,L44,L61,L78,L95,L112,L129,L146,L163,L180,L197,L214,L231,L248,L265,L282,L299,L316,L333,L350,L367,L384)</f>
        <v>283.80012088780103</v>
      </c>
      <c r="M10" s="249">
        <f t="shared" si="7"/>
        <v>74.069561047222564</v>
      </c>
      <c r="N10" s="249">
        <f t="shared" si="7"/>
        <v>29.889167804513193</v>
      </c>
      <c r="O10" s="249">
        <f t="shared" ref="O10:O17" si="8">SUM(L10:N10)</f>
        <v>387.7588497395368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105.71180883858493</v>
      </c>
      <c r="C11" s="249">
        <f t="shared" si="3"/>
        <v>27.358296464133865</v>
      </c>
      <c r="D11" s="249">
        <f t="shared" si="3"/>
        <v>18.735744074598475</v>
      </c>
      <c r="E11" s="249">
        <f t="shared" si="4"/>
        <v>151.80584937731726</v>
      </c>
      <c r="F11" s="238"/>
      <c r="G11" s="249">
        <f t="shared" ref="G11:I11" si="9">SUM(G28,G45,G62,G79,G96,G113,G130,G147,G164,G181,G198,G215,G232,G249,G266,G283,G300,G317,G334,G351,G368,G385)</f>
        <v>124.97792782004629</v>
      </c>
      <c r="H11" s="249">
        <f t="shared" si="9"/>
        <v>35.6053733548911</v>
      </c>
      <c r="I11" s="249">
        <f t="shared" si="9"/>
        <v>19.698631003664843</v>
      </c>
      <c r="J11" s="249">
        <f t="shared" si="6"/>
        <v>180.28193217860223</v>
      </c>
      <c r="K11" s="238"/>
      <c r="L11" s="249">
        <f t="shared" ref="L11:N11" si="10">SUM(L28,L45,L62,L79,L96,L113,L130,L147,L164,L181,L198,L215,L232,L249,L266,L283,L300,L317,L334,L351,L368,L385)</f>
        <v>129.92140732415351</v>
      </c>
      <c r="M11" s="249">
        <f t="shared" si="10"/>
        <v>38.311372360095334</v>
      </c>
      <c r="N11" s="249">
        <f t="shared" si="10"/>
        <v>20.925580020285377</v>
      </c>
      <c r="O11" s="249">
        <f t="shared" si="8"/>
        <v>189.15835970453421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110.12716946890625</v>
      </c>
      <c r="C12" s="249">
        <f t="shared" si="3"/>
        <v>65.266367493773856</v>
      </c>
      <c r="D12" s="249">
        <f t="shared" si="3"/>
        <v>5.9969479671874737</v>
      </c>
      <c r="E12" s="249">
        <f t="shared" si="4"/>
        <v>181.3904849298676</v>
      </c>
      <c r="F12" s="238"/>
      <c r="G12" s="249">
        <f t="shared" ref="G12:I12" si="11">SUM(G29,G46,G63,G80,G97,G114,G131,G148,G165,G182,G199,G216,G233,G250,G267,G284,G301,G318,G335,G352,G369,G386)</f>
        <v>113.51756045773556</v>
      </c>
      <c r="H12" s="249">
        <f t="shared" si="11"/>
        <v>74.248585793671324</v>
      </c>
      <c r="I12" s="249">
        <f t="shared" si="11"/>
        <v>6.0496358903862859</v>
      </c>
      <c r="J12" s="249">
        <f t="shared" si="6"/>
        <v>193.81578214179319</v>
      </c>
      <c r="K12" s="238"/>
      <c r="L12" s="249">
        <f t="shared" ref="L12:N12" si="12">SUM(L29,L46,L63,L80,L97,L114,L131,L148,L165,L182,L199,L216,L233,L250,L267,L284,L301,L318,L335,L352,L369,L386)</f>
        <v>104.57201843984745</v>
      </c>
      <c r="M12" s="249">
        <f t="shared" si="12"/>
        <v>64.226937125518546</v>
      </c>
      <c r="N12" s="249">
        <f t="shared" si="12"/>
        <v>5.7307095969340001</v>
      </c>
      <c r="O12" s="249">
        <f t="shared" si="8"/>
        <v>174.52966516229998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79.130523208319531</v>
      </c>
      <c r="C13" s="249">
        <f t="shared" si="3"/>
        <v>13.275154200010494</v>
      </c>
      <c r="D13" s="249">
        <f t="shared" si="3"/>
        <v>36.739524845741435</v>
      </c>
      <c r="E13" s="249">
        <f t="shared" si="4"/>
        <v>129.14520225407145</v>
      </c>
      <c r="F13" s="238"/>
      <c r="G13" s="249">
        <f t="shared" ref="G13:I13" si="13">SUM(G30,G47,G64,G81,G98,G115,G132,G149,G166,G183,G200,G217,G234,G251,G268,G285,G302,G319,G336,G353,G370,G387)</f>
        <v>69.868668200337282</v>
      </c>
      <c r="H13" s="249">
        <f t="shared" si="13"/>
        <v>12.448469584017426</v>
      </c>
      <c r="I13" s="249">
        <f t="shared" si="13"/>
        <v>37.095032725142609</v>
      </c>
      <c r="J13" s="249">
        <f t="shared" si="6"/>
        <v>119.41217050949732</v>
      </c>
      <c r="K13" s="238"/>
      <c r="L13" s="249">
        <f t="shared" ref="L13:N13" si="14">SUM(L30,L47,L64,L81,L98,L115,L132,L149,L166,L183,L200,L217,L234,L251,L268,L285,L302,L319,L336,L353,L370,L387)</f>
        <v>59.468911496522317</v>
      </c>
      <c r="M13" s="249">
        <f t="shared" si="14"/>
        <v>14.955237499509346</v>
      </c>
      <c r="N13" s="249">
        <f t="shared" si="14"/>
        <v>38.500344469983943</v>
      </c>
      <c r="O13" s="249">
        <f t="shared" si="8"/>
        <v>112.9244934660156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67.09584358243464</v>
      </c>
      <c r="C14" s="249">
        <f t="shared" si="3"/>
        <v>60.120373252442008</v>
      </c>
      <c r="D14" s="249">
        <f t="shared" si="3"/>
        <v>12.191995564529265</v>
      </c>
      <c r="E14" s="249">
        <f t="shared" si="4"/>
        <v>139.4082123994059</v>
      </c>
      <c r="F14" s="238"/>
      <c r="G14" s="249">
        <f t="shared" ref="G14:I14" si="15">SUM(G31,G48,G65,G82,G99,G116,G133,G150,G167,G184,G201,G218,G235,G252,G269,G286,G303,G320,G337,G354,G371,G388)</f>
        <v>66.358116993721907</v>
      </c>
      <c r="H14" s="249">
        <f t="shared" si="15"/>
        <v>62.55365226074715</v>
      </c>
      <c r="I14" s="249">
        <f t="shared" si="15"/>
        <v>14.037094030619299</v>
      </c>
      <c r="J14" s="249">
        <f t="shared" si="6"/>
        <v>142.94886328508835</v>
      </c>
      <c r="K14" s="238"/>
      <c r="L14" s="249">
        <f t="shared" ref="L14:N14" si="16">SUM(L31,L48,L65,L82,L99,L116,L133,L150,L167,L184,L201,L218,L235,L252,L269,L286,L303,L320,L337,L354,L371,L388)</f>
        <v>81.883171322034769</v>
      </c>
      <c r="M14" s="249">
        <f t="shared" si="16"/>
        <v>70.211521617977581</v>
      </c>
      <c r="N14" s="249">
        <f t="shared" si="16"/>
        <v>16.045187806723185</v>
      </c>
      <c r="O14" s="249">
        <f t="shared" si="8"/>
        <v>168.13988074673554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58.342526393030795</v>
      </c>
      <c r="C15" s="249">
        <f t="shared" si="3"/>
        <v>73.510580414285684</v>
      </c>
      <c r="D15" s="249">
        <f t="shared" si="3"/>
        <v>8.1129602913369734</v>
      </c>
      <c r="E15" s="249">
        <f t="shared" si="4"/>
        <v>139.96606709865344</v>
      </c>
      <c r="F15" s="238"/>
      <c r="G15" s="249">
        <f t="shared" ref="G15:I15" si="17">SUM(G32,G49,G66,G83,G100,G117,G134,G151,G168,G185,G202,G219,G236,G253,G270,G287,G304,G321,G338,G355,G372,G389)</f>
        <v>56.860049264358111</v>
      </c>
      <c r="H15" s="249">
        <f t="shared" si="17"/>
        <v>82.727797761761821</v>
      </c>
      <c r="I15" s="249">
        <f t="shared" si="17"/>
        <v>6.734374868498251</v>
      </c>
      <c r="J15" s="249">
        <f t="shared" si="6"/>
        <v>146.3222218946182</v>
      </c>
      <c r="K15" s="238"/>
      <c r="L15" s="249">
        <f t="shared" ref="L15:N15" si="18">SUM(L32,L49,L66,L83,L100,L117,L134,L151,L168,L185,L202,L219,L236,L253,L270,L287,L304,L321,L338,L355,L372,L389)</f>
        <v>60.639527378183793</v>
      </c>
      <c r="M15" s="249">
        <f t="shared" si="18"/>
        <v>86.2932880422713</v>
      </c>
      <c r="N15" s="249">
        <f t="shared" si="18"/>
        <v>5.6952982111918926</v>
      </c>
      <c r="O15" s="249">
        <f t="shared" si="8"/>
        <v>152.62811363164698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69.478451605680419</v>
      </c>
      <c r="C16" s="249">
        <f t="shared" si="3"/>
        <v>11.216347569003217</v>
      </c>
      <c r="D16" s="249">
        <f t="shared" si="3"/>
        <v>13.838899766663996</v>
      </c>
      <c r="E16" s="249">
        <f t="shared" si="4"/>
        <v>94.533698941347637</v>
      </c>
      <c r="F16" s="238"/>
      <c r="G16" s="249">
        <f t="shared" ref="G16:I16" si="19">SUM(G33,G50,G67,G84,G101,G118,G135,G152,G169,G186,G203,G220,G237,G254,G271,G288,G305,G322,G339,G356,G373,G390)</f>
        <v>64.720279270192222</v>
      </c>
      <c r="H16" s="249">
        <f t="shared" si="19"/>
        <v>13.378623332458972</v>
      </c>
      <c r="I16" s="249">
        <f t="shared" si="19"/>
        <v>16.716364387868659</v>
      </c>
      <c r="J16" s="249">
        <f t="shared" si="6"/>
        <v>94.815266990519859</v>
      </c>
      <c r="K16" s="238"/>
      <c r="L16" s="249">
        <f t="shared" ref="L16:N16" si="20">SUM(L33,L50,L67,L84,L101,L118,L135,L152,L169,L186,L203,L220,L237,L254,L271,L288,L305,L322,L339,L356,L373,L390)</f>
        <v>65.362933310029689</v>
      </c>
      <c r="M16" s="249">
        <f t="shared" si="20"/>
        <v>17.454828974290741</v>
      </c>
      <c r="N16" s="249">
        <f t="shared" si="20"/>
        <v>20.44038014113351</v>
      </c>
      <c r="O16" s="249">
        <f t="shared" si="8"/>
        <v>103.25814242545394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75.199033410063265</v>
      </c>
      <c r="C17" s="249">
        <f t="shared" si="3"/>
        <v>74.650689100461491</v>
      </c>
      <c r="D17" s="249">
        <f t="shared" si="3"/>
        <v>10.509794813049995</v>
      </c>
      <c r="E17" s="249">
        <f t="shared" si="4"/>
        <v>160.35951732357478</v>
      </c>
      <c r="F17" s="238"/>
      <c r="G17" s="249">
        <f t="shared" ref="G17:I17" si="21">SUM(G34,G51,G68,G85,G102,G119,G136,G153,G170,G187,G204,G221,G238,G255,G272,G289,G306,G323,G340,G357,G374,G391)</f>
        <v>66.69446714511831</v>
      </c>
      <c r="H17" s="249">
        <f t="shared" si="21"/>
        <v>73.635537734215376</v>
      </c>
      <c r="I17" s="249">
        <f t="shared" si="21"/>
        <v>9.7969142595819196</v>
      </c>
      <c r="J17" s="249">
        <f t="shared" si="6"/>
        <v>150.12691913891558</v>
      </c>
      <c r="K17" s="238"/>
      <c r="L17" s="249">
        <f t="shared" ref="L17:N17" si="22">SUM(L34,L51,L68,L85,L102,L119,L136,L153,L170,L187,L204,L221,L238,L255,L272,L289,L306,L323,L340,L357,L374,L391)</f>
        <v>66.698111288939671</v>
      </c>
      <c r="M17" s="249">
        <f t="shared" si="22"/>
        <v>67.751950813027506</v>
      </c>
      <c r="N17" s="249">
        <f t="shared" si="22"/>
        <v>13.205865429793251</v>
      </c>
      <c r="O17" s="249">
        <f t="shared" si="8"/>
        <v>147.65592753176043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836.53678364076507</v>
      </c>
      <c r="C19" s="247">
        <f t="shared" ref="C19:O19" si="23">SUM(C9:C17)</f>
        <v>380.80839425321136</v>
      </c>
      <c r="D19" s="247">
        <f t="shared" si="23"/>
        <v>155.43482210602431</v>
      </c>
      <c r="E19" s="247">
        <f t="shared" si="23"/>
        <v>1372.7800000000007</v>
      </c>
      <c r="F19" s="247"/>
      <c r="G19" s="247">
        <f t="shared" si="23"/>
        <v>891.33479790170702</v>
      </c>
      <c r="H19" s="247">
        <f t="shared" si="23"/>
        <v>432.82578255978137</v>
      </c>
      <c r="I19" s="247">
        <f t="shared" si="23"/>
        <v>163.48441953851113</v>
      </c>
      <c r="J19" s="247">
        <f t="shared" si="23"/>
        <v>1487.6449999999995</v>
      </c>
      <c r="K19" s="247"/>
      <c r="L19" s="247">
        <f t="shared" si="23"/>
        <v>961.14728508059011</v>
      </c>
      <c r="M19" s="247">
        <f t="shared" si="23"/>
        <v>459.34384619036183</v>
      </c>
      <c r="N19" s="247">
        <f t="shared" si="23"/>
        <v>178.57086872904765</v>
      </c>
      <c r="O19" s="247">
        <f t="shared" si="23"/>
        <v>1599.0619999999997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0.26456865927755052</v>
      </c>
      <c r="C26" s="302">
        <v>1.3737575402822683E-2</v>
      </c>
      <c r="D26" s="302">
        <v>8.4744762022439218E-2</v>
      </c>
      <c r="E26" s="302">
        <f>SUM(B26:D26)</f>
        <v>0.36305099670281238</v>
      </c>
      <c r="F26" s="303"/>
      <c r="G26" s="302">
        <v>0.45496679873642459</v>
      </c>
      <c r="H26" s="302">
        <v>1.5053240156065781E-2</v>
      </c>
      <c r="I26" s="302">
        <v>8.2990078560524233E-2</v>
      </c>
      <c r="J26" s="302">
        <f>SUM(G26:I26)</f>
        <v>0.55301011745301465</v>
      </c>
      <c r="K26" s="303"/>
      <c r="L26" s="302">
        <v>0.71162662697668988</v>
      </c>
      <c r="M26" s="302">
        <v>1.4643174546110686E-2</v>
      </c>
      <c r="N26" s="302">
        <v>9.2348821500527353E-2</v>
      </c>
      <c r="O26" s="302">
        <f>SUM(L26:N26)</f>
        <v>0.81861862302332788</v>
      </c>
    </row>
    <row r="27" spans="1:15" s="236" customFormat="1" x14ac:dyDescent="0.2">
      <c r="A27" s="237" t="str">
        <f>name!E$5</f>
        <v>Professional occupations</v>
      </c>
      <c r="B27" s="302">
        <v>0.14940638619318769</v>
      </c>
      <c r="C27" s="302">
        <v>1.241867828547392E-2</v>
      </c>
      <c r="D27" s="302">
        <v>4.8203644835281854E-2</v>
      </c>
      <c r="E27" s="302">
        <f t="shared" ref="E27:E34" si="24">SUM(B27:D27)</f>
        <v>0.21002870931394346</v>
      </c>
      <c r="F27" s="303"/>
      <c r="G27" s="302">
        <v>0.31097041383652674</v>
      </c>
      <c r="H27" s="302">
        <v>1.2596343758688804E-2</v>
      </c>
      <c r="I27" s="302">
        <v>7.3249307324190174E-2</v>
      </c>
      <c r="J27" s="302">
        <f t="shared" ref="J27:J34" si="25">SUM(G27:I27)</f>
        <v>0.39681606491940569</v>
      </c>
      <c r="K27" s="303"/>
      <c r="L27" s="302">
        <v>0.51609568971766751</v>
      </c>
      <c r="M27" s="302">
        <v>1.2703856743653191E-2</v>
      </c>
      <c r="N27" s="302">
        <v>8.1879911585277826E-2</v>
      </c>
      <c r="O27" s="302">
        <f t="shared" ref="O27:O34" si="26">SUM(L27:N27)</f>
        <v>0.61067945804659851</v>
      </c>
    </row>
    <row r="28" spans="1:15" s="236" customFormat="1" x14ac:dyDescent="0.2">
      <c r="A28" s="237" t="str">
        <f>name!E$6</f>
        <v>Associate professional occupations</v>
      </c>
      <c r="B28" s="302">
        <v>9.5898226952185389E-2</v>
      </c>
      <c r="C28" s="302">
        <v>1.3114339311623145E-2</v>
      </c>
      <c r="D28" s="302">
        <v>2.7544199793545738E-2</v>
      </c>
      <c r="E28" s="302">
        <f t="shared" si="24"/>
        <v>0.13655676605735428</v>
      </c>
      <c r="F28" s="303"/>
      <c r="G28" s="302">
        <v>0.17161939637923179</v>
      </c>
      <c r="H28" s="302">
        <v>1.1305421841243571E-2</v>
      </c>
      <c r="I28" s="302">
        <v>3.5039251386993951E-2</v>
      </c>
      <c r="J28" s="302">
        <f t="shared" si="25"/>
        <v>0.21796406960746931</v>
      </c>
      <c r="K28" s="303"/>
      <c r="L28" s="302">
        <v>0.19987488619367696</v>
      </c>
      <c r="M28" s="302">
        <v>9.63217024153438E-3</v>
      </c>
      <c r="N28" s="302">
        <v>4.090974671476677E-2</v>
      </c>
      <c r="O28" s="302">
        <f t="shared" si="26"/>
        <v>0.25041680314997811</v>
      </c>
    </row>
    <row r="29" spans="1:15" s="236" customFormat="1" x14ac:dyDescent="0.2">
      <c r="A29" s="237" t="str">
        <f>name!E$7</f>
        <v>Administrative and secretarial occupations</v>
      </c>
      <c r="B29" s="302">
        <v>0.1679687109530027</v>
      </c>
      <c r="C29" s="302">
        <v>0.10704319584246727</v>
      </c>
      <c r="D29" s="302">
        <v>2.9046342657291464E-2</v>
      </c>
      <c r="E29" s="302">
        <f t="shared" si="24"/>
        <v>0.30405824945276139</v>
      </c>
      <c r="F29" s="303"/>
      <c r="G29" s="302">
        <v>0.21918333323565065</v>
      </c>
      <c r="H29" s="302">
        <v>7.9583494264139756E-2</v>
      </c>
      <c r="I29" s="302">
        <v>2.2384059890750142E-2</v>
      </c>
      <c r="J29" s="302">
        <f t="shared" si="25"/>
        <v>0.32115088739054054</v>
      </c>
      <c r="K29" s="303"/>
      <c r="L29" s="302">
        <v>0.19060673775673398</v>
      </c>
      <c r="M29" s="302">
        <v>5.5936088776153838E-2</v>
      </c>
      <c r="N29" s="302">
        <v>1.7778766399155189E-2</v>
      </c>
      <c r="O29" s="302">
        <f t="shared" si="26"/>
        <v>0.26432159293204299</v>
      </c>
    </row>
    <row r="30" spans="1:15" s="236" customFormat="1" x14ac:dyDescent="0.2">
      <c r="A30" s="237" t="str">
        <f>name!E$8</f>
        <v>Skilled trades occupations</v>
      </c>
      <c r="B30" s="302">
        <v>1.1809378565652722</v>
      </c>
      <c r="C30" s="302">
        <v>6.8460423642190016E-2</v>
      </c>
      <c r="D30" s="302">
        <v>2.9517691030172837</v>
      </c>
      <c r="E30" s="302">
        <f t="shared" si="24"/>
        <v>4.201167383224746</v>
      </c>
      <c r="F30" s="303"/>
      <c r="G30" s="302">
        <v>1.6838163992465653</v>
      </c>
      <c r="H30" s="302">
        <v>3.9218094658209239E-2</v>
      </c>
      <c r="I30" s="302">
        <v>2.8110647404120637</v>
      </c>
      <c r="J30" s="302">
        <f>SUM(G30:I30)</f>
        <v>4.5340992343168383</v>
      </c>
      <c r="K30" s="303"/>
      <c r="L30" s="302">
        <v>1.8940657416195397</v>
      </c>
      <c r="M30" s="302">
        <v>6.1523365021009892E-2</v>
      </c>
      <c r="N30" s="302">
        <v>2.6192429870195353</v>
      </c>
      <c r="O30" s="302">
        <f t="shared" si="26"/>
        <v>4.5748320936600848</v>
      </c>
    </row>
    <row r="31" spans="1:15" s="236" customFormat="1" x14ac:dyDescent="0.2">
      <c r="A31" s="237" t="str">
        <f>name!E$9</f>
        <v>Caring, leisure and other service occupations</v>
      </c>
      <c r="B31" s="302">
        <v>8.277061481662619E-2</v>
      </c>
      <c r="C31" s="302">
        <v>2.357656756494448E-2</v>
      </c>
      <c r="D31" s="302">
        <v>8.4280354471108793E-2</v>
      </c>
      <c r="E31" s="302">
        <f t="shared" si="24"/>
        <v>0.19062753685267947</v>
      </c>
      <c r="F31" s="303"/>
      <c r="G31" s="302">
        <v>9.6888606732333807E-2</v>
      </c>
      <c r="H31" s="302">
        <v>1.7606381388461753E-2</v>
      </c>
      <c r="I31" s="302">
        <v>7.5910069168401997E-2</v>
      </c>
      <c r="J31" s="302">
        <f t="shared" si="25"/>
        <v>0.19040505728919754</v>
      </c>
      <c r="K31" s="303"/>
      <c r="L31" s="302">
        <v>9.8563220839749152E-2</v>
      </c>
      <c r="M31" s="302">
        <v>1.3534550066924176E-2</v>
      </c>
      <c r="N31" s="302">
        <v>0.11420553109322493</v>
      </c>
      <c r="O31" s="302">
        <f t="shared" si="26"/>
        <v>0.22630330199989826</v>
      </c>
    </row>
    <row r="32" spans="1:15" s="236" customFormat="1" x14ac:dyDescent="0.2">
      <c r="A32" s="237" t="str">
        <f>name!E$10</f>
        <v>Sales and customer service occupations</v>
      </c>
      <c r="B32" s="302">
        <v>5.2357513084695252E-2</v>
      </c>
      <c r="C32" s="302">
        <v>1.1455358718854378E-2</v>
      </c>
      <c r="D32" s="302">
        <v>3.0563691108246169E-2</v>
      </c>
      <c r="E32" s="302">
        <f t="shared" si="24"/>
        <v>9.4376562911795803E-2</v>
      </c>
      <c r="F32" s="303"/>
      <c r="G32" s="302">
        <v>7.4096001605495856E-2</v>
      </c>
      <c r="H32" s="302">
        <v>8.7305942658717495E-3</v>
      </c>
      <c r="I32" s="302">
        <v>2.1393405943053695E-2</v>
      </c>
      <c r="J32" s="302">
        <f t="shared" si="25"/>
        <v>0.1042200018144213</v>
      </c>
      <c r="K32" s="303"/>
      <c r="L32" s="302">
        <v>9.5934018807911692E-2</v>
      </c>
      <c r="M32" s="302">
        <v>8.068192949035843E-3</v>
      </c>
      <c r="N32" s="302">
        <v>1.5372749704151999E-2</v>
      </c>
      <c r="O32" s="302">
        <f t="shared" si="26"/>
        <v>0.11937496146109952</v>
      </c>
    </row>
    <row r="33" spans="1:15" s="236" customFormat="1" x14ac:dyDescent="0.2">
      <c r="A33" s="237" t="str">
        <f>name!E$11</f>
        <v>Process, plant and machine operatives</v>
      </c>
      <c r="B33" s="302">
        <v>9.0309432847169413E-2</v>
      </c>
      <c r="C33" s="302">
        <v>6.4573756889467837E-3</v>
      </c>
      <c r="D33" s="302">
        <v>6.3441287028584092E-2</v>
      </c>
      <c r="E33" s="302">
        <f t="shared" si="24"/>
        <v>0.16020809556470028</v>
      </c>
      <c r="F33" s="303"/>
      <c r="G33" s="302">
        <v>9.850012251227673E-2</v>
      </c>
      <c r="H33" s="302">
        <v>5.623542689692505E-3</v>
      </c>
      <c r="I33" s="302">
        <v>7.8997920003117797E-2</v>
      </c>
      <c r="J33" s="302">
        <f t="shared" si="25"/>
        <v>0.18312158520508703</v>
      </c>
      <c r="K33" s="303"/>
      <c r="L33" s="302">
        <v>4.9811617735020873E-2</v>
      </c>
      <c r="M33" s="302">
        <v>1.3349170078786391E-2</v>
      </c>
      <c r="N33" s="302">
        <v>0.101368747500979</v>
      </c>
      <c r="O33" s="302">
        <f t="shared" si="26"/>
        <v>0.16452953531478626</v>
      </c>
    </row>
    <row r="34" spans="1:15" s="236" customFormat="1" x14ac:dyDescent="0.2">
      <c r="A34" s="237" t="str">
        <f>name!E$12</f>
        <v>Elementary occupations</v>
      </c>
      <c r="B34" s="302">
        <v>0.20666608984297796</v>
      </c>
      <c r="C34" s="302">
        <v>4.7972385609475851E-2</v>
      </c>
      <c r="D34" s="302">
        <v>0.59028722446676785</v>
      </c>
      <c r="E34" s="302">
        <f t="shared" si="24"/>
        <v>0.84492569991922162</v>
      </c>
      <c r="F34" s="303"/>
      <c r="G34" s="302">
        <v>0.20799217143209345</v>
      </c>
      <c r="H34" s="302">
        <v>3.5843510973105612E-2</v>
      </c>
      <c r="I34" s="302">
        <v>0.51837729959882073</v>
      </c>
      <c r="J34" s="302">
        <f t="shared" si="25"/>
        <v>0.76221298200401977</v>
      </c>
      <c r="K34" s="303"/>
      <c r="L34" s="302">
        <v>0.11293249961022826</v>
      </c>
      <c r="M34" s="302">
        <v>2.8177571262381237E-2</v>
      </c>
      <c r="N34" s="302">
        <v>0.61581355953956562</v>
      </c>
      <c r="O34" s="302">
        <f t="shared" si="26"/>
        <v>0.75692363041217514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2.2908834905326669</v>
      </c>
      <c r="C36" s="311">
        <f t="shared" ref="C36:O36" si="27">SUM(C26:C34)</f>
        <v>0.30423590006679851</v>
      </c>
      <c r="D36" s="311">
        <f t="shared" si="27"/>
        <v>3.9098806094005485</v>
      </c>
      <c r="E36" s="311">
        <f t="shared" si="27"/>
        <v>6.505000000000015</v>
      </c>
      <c r="F36" s="311"/>
      <c r="G36" s="311">
        <f t="shared" si="27"/>
        <v>3.3180332437165991</v>
      </c>
      <c r="H36" s="311">
        <f t="shared" si="27"/>
        <v>0.22556062399547877</v>
      </c>
      <c r="I36" s="311">
        <f t="shared" si="27"/>
        <v>3.7194061322879168</v>
      </c>
      <c r="J36" s="311">
        <f t="shared" si="27"/>
        <v>7.2629999999999946</v>
      </c>
      <c r="K36" s="311"/>
      <c r="L36" s="311">
        <f t="shared" si="27"/>
        <v>3.8695110392572181</v>
      </c>
      <c r="M36" s="311">
        <f t="shared" si="27"/>
        <v>0.21756813968558963</v>
      </c>
      <c r="N36" s="311">
        <f t="shared" si="27"/>
        <v>3.6989208210571838</v>
      </c>
      <c r="O36" s="311">
        <f t="shared" si="27"/>
        <v>7.7859999999999925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2.3168169065628148E-2</v>
      </c>
      <c r="C43" s="302">
        <v>2.4046609595620137E-4</v>
      </c>
      <c r="D43" s="302">
        <v>2.2323507846469755E-5</v>
      </c>
      <c r="E43" s="302">
        <f>SUM(B43:D43)</f>
        <v>2.3430958669430822E-2</v>
      </c>
      <c r="F43" s="303"/>
      <c r="G43" s="302">
        <v>6.6898154779630348E-2</v>
      </c>
      <c r="H43" s="302">
        <v>1.3173829141909174E-3</v>
      </c>
      <c r="I43" s="302">
        <v>0</v>
      </c>
      <c r="J43" s="302">
        <f>SUM(G43:I43)</f>
        <v>6.8215537693821271E-2</v>
      </c>
      <c r="K43" s="303"/>
      <c r="L43" s="302">
        <v>4.4494652929869767E-2</v>
      </c>
      <c r="M43" s="302">
        <v>9.9864762719795597E-4</v>
      </c>
      <c r="N43" s="302">
        <v>0</v>
      </c>
      <c r="O43" s="302">
        <f>SUM(L43:N43)</f>
        <v>4.5493300557067726E-2</v>
      </c>
    </row>
    <row r="44" spans="1:15" s="236" customFormat="1" x14ac:dyDescent="0.2">
      <c r="A44" s="237" t="str">
        <f>name!E$5</f>
        <v>Professional occupations</v>
      </c>
      <c r="B44" s="302">
        <v>3.0738660279563887E-2</v>
      </c>
      <c r="C44" s="302">
        <v>9.6548066619361796E-4</v>
      </c>
      <c r="D44" s="302">
        <v>1.1623251730770833E-5</v>
      </c>
      <c r="E44" s="302">
        <f t="shared" ref="E44:E51" si="28">SUM(B44:D44)</f>
        <v>3.1715764197488276E-2</v>
      </c>
      <c r="F44" s="303"/>
      <c r="G44" s="302">
        <v>0.10349432343608268</v>
      </c>
      <c r="H44" s="302">
        <v>5.4269636081857387E-3</v>
      </c>
      <c r="I44" s="302">
        <v>0</v>
      </c>
      <c r="J44" s="302">
        <f t="shared" ref="J44:J46" si="29">SUM(G44:I44)</f>
        <v>0.10892128704426843</v>
      </c>
      <c r="K44" s="303"/>
      <c r="L44" s="302">
        <v>6.2878568832269915E-2</v>
      </c>
      <c r="M44" s="302">
        <v>4.1880571288963643E-3</v>
      </c>
      <c r="N44" s="302">
        <v>0</v>
      </c>
      <c r="O44" s="302">
        <f t="shared" ref="O44:O51" si="30">SUM(L44:N44)</f>
        <v>6.7066625961166276E-2</v>
      </c>
    </row>
    <row r="45" spans="1:15" s="236" customFormat="1" x14ac:dyDescent="0.2">
      <c r="A45" s="237" t="str">
        <f>name!E$6</f>
        <v>Associate professional occupations</v>
      </c>
      <c r="B45" s="302">
        <v>3.2645634403155509E-2</v>
      </c>
      <c r="C45" s="302">
        <v>3.4801697022794631E-4</v>
      </c>
      <c r="D45" s="302">
        <v>1.7165628496795039E-5</v>
      </c>
      <c r="E45" s="302">
        <f t="shared" si="28"/>
        <v>3.3010817001880251E-2</v>
      </c>
      <c r="F45" s="303"/>
      <c r="G45" s="302">
        <v>9.8759429086115319E-2</v>
      </c>
      <c r="H45" s="302">
        <v>1.6638949815639089E-3</v>
      </c>
      <c r="I45" s="302">
        <v>0</v>
      </c>
      <c r="J45" s="302">
        <f t="shared" si="29"/>
        <v>0.10042332406767923</v>
      </c>
      <c r="K45" s="303"/>
      <c r="L45" s="302">
        <v>6.368434340692089E-2</v>
      </c>
      <c r="M45" s="302">
        <v>1.0466249188303728E-3</v>
      </c>
      <c r="N45" s="302">
        <v>0</v>
      </c>
      <c r="O45" s="302">
        <f t="shared" si="30"/>
        <v>6.4730968325751259E-2</v>
      </c>
    </row>
    <row r="46" spans="1:15" s="236" customFormat="1" x14ac:dyDescent="0.2">
      <c r="A46" s="237" t="str">
        <f>name!E$7</f>
        <v>Administrative and secretarial occupations</v>
      </c>
      <c r="B46" s="302">
        <v>9.0445805549346572E-3</v>
      </c>
      <c r="C46" s="302">
        <v>9.9291768703894706E-4</v>
      </c>
      <c r="D46" s="302">
        <v>4.3087512838819929E-5</v>
      </c>
      <c r="E46" s="302">
        <f t="shared" si="28"/>
        <v>1.0080585754812426E-2</v>
      </c>
      <c r="F46" s="303"/>
      <c r="G46" s="302">
        <v>2.481448491799371E-2</v>
      </c>
      <c r="H46" s="302">
        <v>4.4111124696988545E-3</v>
      </c>
      <c r="I46" s="302">
        <v>0</v>
      </c>
      <c r="J46" s="302">
        <f t="shared" si="29"/>
        <v>2.9225597387692565E-2</v>
      </c>
      <c r="K46" s="303"/>
      <c r="L46" s="302">
        <v>1.4095100429414129E-2</v>
      </c>
      <c r="M46" s="302">
        <v>1.7335424039227928E-3</v>
      </c>
      <c r="N46" s="302">
        <v>0</v>
      </c>
      <c r="O46" s="302">
        <f t="shared" si="30"/>
        <v>1.5828642833336921E-2</v>
      </c>
    </row>
    <row r="47" spans="1:15" s="236" customFormat="1" x14ac:dyDescent="0.2">
      <c r="A47" s="237" t="str">
        <f>name!E$8</f>
        <v>Skilled trades occupations</v>
      </c>
      <c r="B47" s="302">
        <v>4.5320459867780383E-2</v>
      </c>
      <c r="C47" s="302">
        <v>3.9574501175347019E-4</v>
      </c>
      <c r="D47" s="302">
        <v>2.4630373694637335E-6</v>
      </c>
      <c r="E47" s="302">
        <f t="shared" si="28"/>
        <v>4.5718667916903315E-2</v>
      </c>
      <c r="F47" s="303"/>
      <c r="G47" s="302">
        <v>9.3715621126334608E-2</v>
      </c>
      <c r="H47" s="302">
        <v>1.0290730545004232E-3</v>
      </c>
      <c r="I47" s="302">
        <v>0</v>
      </c>
      <c r="J47" s="302">
        <f>SUM(G47:I47)</f>
        <v>9.4744694180835032E-2</v>
      </c>
      <c r="K47" s="303"/>
      <c r="L47" s="302">
        <v>4.3181074506496456E-2</v>
      </c>
      <c r="M47" s="302">
        <v>8.1169579768199357E-4</v>
      </c>
      <c r="N47" s="302">
        <v>0</v>
      </c>
      <c r="O47" s="302">
        <f t="shared" si="30"/>
        <v>4.3992770304178447E-2</v>
      </c>
    </row>
    <row r="48" spans="1:15" s="236" customFormat="1" x14ac:dyDescent="0.2">
      <c r="A48" s="237" t="str">
        <f>name!E$9</f>
        <v>Caring, leisure and other service occupations</v>
      </c>
      <c r="B48" s="302">
        <v>4.4491253501242013E-3</v>
      </c>
      <c r="C48" s="302">
        <v>5.5962680272472949E-4</v>
      </c>
      <c r="D48" s="302">
        <v>5.6496097551556228E-6</v>
      </c>
      <c r="E48" s="302">
        <f t="shared" si="28"/>
        <v>5.0144017626040866E-3</v>
      </c>
      <c r="F48" s="303"/>
      <c r="G48" s="302">
        <v>1.1949075324468655E-2</v>
      </c>
      <c r="H48" s="302">
        <v>2.1951019264102424E-3</v>
      </c>
      <c r="I48" s="302">
        <v>0</v>
      </c>
      <c r="J48" s="302">
        <f t="shared" ref="J48:J51" si="31">SUM(G48:I48)</f>
        <v>1.4144177250878898E-2</v>
      </c>
      <c r="K48" s="303"/>
      <c r="L48" s="302">
        <v>8.9685545450047671E-3</v>
      </c>
      <c r="M48" s="302">
        <v>1.747573403474963E-3</v>
      </c>
      <c r="N48" s="302">
        <v>0</v>
      </c>
      <c r="O48" s="302">
        <f t="shared" si="30"/>
        <v>1.0716127948479729E-2</v>
      </c>
    </row>
    <row r="49" spans="1:15" s="236" customFormat="1" x14ac:dyDescent="0.2">
      <c r="A49" s="237" t="str">
        <f>name!E$10</f>
        <v>Sales and customer service occupations</v>
      </c>
      <c r="B49" s="302">
        <v>3.7448272281031324E-3</v>
      </c>
      <c r="C49" s="302">
        <v>7.7724050260939118E-4</v>
      </c>
      <c r="D49" s="302">
        <v>9.3684587209579108E-6</v>
      </c>
      <c r="E49" s="302">
        <f t="shared" si="28"/>
        <v>4.5314361894334817E-3</v>
      </c>
      <c r="F49" s="303"/>
      <c r="G49" s="302">
        <v>9.2691005565678514E-3</v>
      </c>
      <c r="H49" s="302">
        <v>2.9019776594912472E-3</v>
      </c>
      <c r="I49" s="302">
        <v>0</v>
      </c>
      <c r="J49" s="302">
        <f t="shared" si="31"/>
        <v>1.21710782160591E-2</v>
      </c>
      <c r="K49" s="303"/>
      <c r="L49" s="302">
        <v>4.7012258829274619E-3</v>
      </c>
      <c r="M49" s="302">
        <v>1.6609850982844171E-3</v>
      </c>
      <c r="N49" s="302">
        <v>0</v>
      </c>
      <c r="O49" s="302">
        <f t="shared" si="30"/>
        <v>6.3622109812118792E-3</v>
      </c>
    </row>
    <row r="50" spans="1:15" s="236" customFormat="1" x14ac:dyDescent="0.2">
      <c r="A50" s="237" t="str">
        <f>name!E$11</f>
        <v>Process, plant and machine operatives</v>
      </c>
      <c r="B50" s="302">
        <v>4.7639641107779324E-2</v>
      </c>
      <c r="C50" s="302">
        <v>5.7689778769283472E-4</v>
      </c>
      <c r="D50" s="302">
        <v>3.6843484870523257E-6</v>
      </c>
      <c r="E50" s="302">
        <f t="shared" si="28"/>
        <v>4.8220223243959213E-2</v>
      </c>
      <c r="F50" s="303"/>
      <c r="G50" s="302">
        <v>9.7714075682602097E-2</v>
      </c>
      <c r="H50" s="302">
        <v>1.6169176098049735E-3</v>
      </c>
      <c r="I50" s="302">
        <v>0</v>
      </c>
      <c r="J50" s="302">
        <f t="shared" si="31"/>
        <v>9.9330993292407077E-2</v>
      </c>
      <c r="K50" s="303"/>
      <c r="L50" s="302">
        <v>5.9036527403248287E-2</v>
      </c>
      <c r="M50" s="302">
        <v>1.2158839032166554E-3</v>
      </c>
      <c r="N50" s="302">
        <v>0</v>
      </c>
      <c r="O50" s="302">
        <f t="shared" si="30"/>
        <v>6.0252411306464942E-2</v>
      </c>
    </row>
    <row r="51" spans="1:15" s="236" customFormat="1" x14ac:dyDescent="0.2">
      <c r="A51" s="237" t="str">
        <f>name!E$12</f>
        <v>Elementary occupations</v>
      </c>
      <c r="B51" s="302">
        <v>3.7376060668572551E-3</v>
      </c>
      <c r="C51" s="302">
        <v>5.3243130574058225E-4</v>
      </c>
      <c r="D51" s="302">
        <v>7.1078908901676456E-6</v>
      </c>
      <c r="E51" s="302">
        <f t="shared" si="28"/>
        <v>4.2771452634880044E-3</v>
      </c>
      <c r="F51" s="303"/>
      <c r="G51" s="302">
        <v>7.5244076895780599E-3</v>
      </c>
      <c r="H51" s="302">
        <v>1.2989031767805944E-3</v>
      </c>
      <c r="I51" s="302">
        <v>0</v>
      </c>
      <c r="J51" s="302">
        <f t="shared" si="31"/>
        <v>8.8233108663586541E-3</v>
      </c>
      <c r="K51" s="303"/>
      <c r="L51" s="302">
        <v>3.1248871287000721E-3</v>
      </c>
      <c r="M51" s="302">
        <v>4.3205465364253042E-4</v>
      </c>
      <c r="N51" s="302">
        <v>0</v>
      </c>
      <c r="O51" s="302">
        <f t="shared" si="30"/>
        <v>3.5569417823426027E-3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0.20048870392392648</v>
      </c>
      <c r="C53" s="311">
        <f t="shared" ref="C53:E53" si="32">SUM(C43:C51)</f>
        <v>5.388822829937719E-3</v>
      </c>
      <c r="D53" s="311">
        <f t="shared" si="32"/>
        <v>1.224732461356528E-4</v>
      </c>
      <c r="E53" s="311">
        <f t="shared" si="32"/>
        <v>0.20599999999999985</v>
      </c>
      <c r="F53" s="311"/>
      <c r="G53" s="311">
        <f t="shared" ref="G53:J53" si="33">SUM(G43:G51)</f>
        <v>0.5141386725993734</v>
      </c>
      <c r="H53" s="311">
        <f t="shared" si="33"/>
        <v>2.18613274006269E-2</v>
      </c>
      <c r="I53" s="311">
        <f t="shared" si="33"/>
        <v>0</v>
      </c>
      <c r="J53" s="311">
        <f t="shared" si="33"/>
        <v>0.53600000000000037</v>
      </c>
      <c r="K53" s="311"/>
      <c r="L53" s="311">
        <f t="shared" ref="L53:O53" si="34">SUM(L43:L51)</f>
        <v>0.30416493506485176</v>
      </c>
      <c r="M53" s="311">
        <f t="shared" si="34"/>
        <v>1.3835064935148043E-2</v>
      </c>
      <c r="N53" s="311">
        <f t="shared" si="34"/>
        <v>0</v>
      </c>
      <c r="O53" s="311">
        <f t="shared" si="34"/>
        <v>0.31799999999999978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1.5589570209227721</v>
      </c>
      <c r="C60" s="302">
        <v>0.10179890695404006</v>
      </c>
      <c r="D60" s="302">
        <v>0.11390184155113242</v>
      </c>
      <c r="E60" s="302">
        <f>SUM(B60:D60)</f>
        <v>1.7746577694279446</v>
      </c>
      <c r="F60" s="303"/>
      <c r="G60" s="302">
        <v>1.8550969933619514</v>
      </c>
      <c r="H60" s="302">
        <v>0.22395571592987135</v>
      </c>
      <c r="I60" s="302">
        <v>5.315752163831769E-2</v>
      </c>
      <c r="J60" s="302">
        <f>SUM(G60:I60)</f>
        <v>2.1322102309301405</v>
      </c>
      <c r="K60" s="303"/>
      <c r="L60" s="302">
        <v>1.7150013727257265</v>
      </c>
      <c r="M60" s="302">
        <v>0.250621851248292</v>
      </c>
      <c r="N60" s="302">
        <v>5.6035482627194273E-2</v>
      </c>
      <c r="O60" s="302">
        <f>SUM(L60:N60)</f>
        <v>2.0216587066012131</v>
      </c>
    </row>
    <row r="61" spans="1:15" s="236" customFormat="1" x14ac:dyDescent="0.2">
      <c r="A61" s="237" t="str">
        <f>name!E$5</f>
        <v>Professional occupations</v>
      </c>
      <c r="B61" s="302">
        <v>1.3258578467791844</v>
      </c>
      <c r="C61" s="302">
        <v>6.1024797973068784E-2</v>
      </c>
      <c r="D61" s="302">
        <v>1.6609528218237676E-2</v>
      </c>
      <c r="E61" s="302">
        <f t="shared" ref="E61:E68" si="35">SUM(B61:D61)</f>
        <v>1.4034921729704908</v>
      </c>
      <c r="F61" s="303"/>
      <c r="G61" s="302">
        <v>1.7591495895334761</v>
      </c>
      <c r="H61" s="302">
        <v>0.12523485534589957</v>
      </c>
      <c r="I61" s="302">
        <v>1.3369696348525167E-2</v>
      </c>
      <c r="J61" s="302">
        <f t="shared" ref="J61:J63" si="36">SUM(G61:I61)</f>
        <v>1.8977541412279009</v>
      </c>
      <c r="K61" s="303"/>
      <c r="L61" s="302">
        <v>2.1125334802010158</v>
      </c>
      <c r="M61" s="302">
        <v>0.1295229774604329</v>
      </c>
      <c r="N61" s="302">
        <v>8.4030749840893534E-3</v>
      </c>
      <c r="O61" s="302">
        <f t="shared" ref="O61:O68" si="37">SUM(L61:N61)</f>
        <v>2.2504595326455381</v>
      </c>
    </row>
    <row r="62" spans="1:15" s="236" customFormat="1" x14ac:dyDescent="0.2">
      <c r="A62" s="237" t="str">
        <f>name!E$6</f>
        <v>Associate professional occupations</v>
      </c>
      <c r="B62" s="302">
        <v>1.6266558838114689</v>
      </c>
      <c r="C62" s="302">
        <v>0.15590823210826857</v>
      </c>
      <c r="D62" s="302">
        <v>1.2444133931954791E-2</v>
      </c>
      <c r="E62" s="302">
        <f t="shared" si="35"/>
        <v>1.7950082498516922</v>
      </c>
      <c r="F62" s="303"/>
      <c r="G62" s="302">
        <v>2.0259523041090413</v>
      </c>
      <c r="H62" s="302">
        <v>0.25668436760846602</v>
      </c>
      <c r="I62" s="302">
        <v>9.8286440024105606E-3</v>
      </c>
      <c r="J62" s="302">
        <f t="shared" si="36"/>
        <v>2.2924653157199182</v>
      </c>
      <c r="K62" s="303"/>
      <c r="L62" s="302">
        <v>1.8332701354827485</v>
      </c>
      <c r="M62" s="302">
        <v>0.23638764477340901</v>
      </c>
      <c r="N62" s="302">
        <v>5.205320257640908E-3</v>
      </c>
      <c r="O62" s="302">
        <f t="shared" si="37"/>
        <v>2.0748631005137987</v>
      </c>
    </row>
    <row r="63" spans="1:15" s="236" customFormat="1" x14ac:dyDescent="0.2">
      <c r="A63" s="237" t="str">
        <f>name!E$7</f>
        <v>Administrative and secretarial occupations</v>
      </c>
      <c r="B63" s="302">
        <v>0.68287149527168145</v>
      </c>
      <c r="C63" s="302">
        <v>0.88421693111231492</v>
      </c>
      <c r="D63" s="302">
        <v>7.0844197413865691E-3</v>
      </c>
      <c r="E63" s="302">
        <f t="shared" si="35"/>
        <v>1.574172846125383</v>
      </c>
      <c r="F63" s="303"/>
      <c r="G63" s="302">
        <v>0.79101851454624417</v>
      </c>
      <c r="H63" s="302">
        <v>0.89342085669164817</v>
      </c>
      <c r="I63" s="302">
        <v>5.6407508741648706E-3</v>
      </c>
      <c r="J63" s="302">
        <f t="shared" si="36"/>
        <v>1.6900801221120572</v>
      </c>
      <c r="K63" s="303"/>
      <c r="L63" s="302">
        <v>0.69106770178426191</v>
      </c>
      <c r="M63" s="302">
        <v>0.95353235159301197</v>
      </c>
      <c r="N63" s="302">
        <v>5.9768716614912861E-3</v>
      </c>
      <c r="O63" s="302">
        <f t="shared" si="37"/>
        <v>1.650576925038765</v>
      </c>
    </row>
    <row r="64" spans="1:15" s="236" customFormat="1" x14ac:dyDescent="0.2">
      <c r="A64" s="237" t="str">
        <f>name!E$8</f>
        <v>Skilled trades occupations</v>
      </c>
      <c r="B64" s="302">
        <v>3.050083730910119</v>
      </c>
      <c r="C64" s="302">
        <v>5.2462488086834708E-2</v>
      </c>
      <c r="D64" s="302">
        <v>5.7669577919914346E-2</v>
      </c>
      <c r="E64" s="302">
        <f t="shared" si="35"/>
        <v>3.160215796916868</v>
      </c>
      <c r="F64" s="303"/>
      <c r="G64" s="302">
        <v>2.5093674315202925</v>
      </c>
      <c r="H64" s="302">
        <v>5.2724525044066953E-2</v>
      </c>
      <c r="I64" s="302">
        <v>3.0961087542270675E-2</v>
      </c>
      <c r="J64" s="302">
        <f>SUM(G64:I64)</f>
        <v>2.5930530441066302</v>
      </c>
      <c r="K64" s="303"/>
      <c r="L64" s="302">
        <v>2.1652698778275337</v>
      </c>
      <c r="M64" s="302">
        <v>2.5280414655291926E-2</v>
      </c>
      <c r="N64" s="302">
        <v>1.6075213662032392E-2</v>
      </c>
      <c r="O64" s="302">
        <f t="shared" si="37"/>
        <v>2.2066255061448579</v>
      </c>
    </row>
    <row r="65" spans="1:15" s="236" customFormat="1" x14ac:dyDescent="0.2">
      <c r="A65" s="237" t="str">
        <f>name!E$9</f>
        <v>Caring, leisure and other service occupations</v>
      </c>
      <c r="B65" s="302">
        <v>0.12300318265090596</v>
      </c>
      <c r="C65" s="302">
        <v>3.5648701254663559E-2</v>
      </c>
      <c r="D65" s="302">
        <v>8.5327581858049457E-3</v>
      </c>
      <c r="E65" s="302">
        <f t="shared" si="35"/>
        <v>0.16718464209137446</v>
      </c>
      <c r="F65" s="303"/>
      <c r="G65" s="302">
        <v>0.13438618210273057</v>
      </c>
      <c r="H65" s="302">
        <v>5.1531134017111034E-2</v>
      </c>
      <c r="I65" s="302">
        <v>1.2606155320004602E-2</v>
      </c>
      <c r="J65" s="302">
        <f t="shared" ref="J65:J68" si="38">SUM(G65:I65)</f>
        <v>0.19852347143984622</v>
      </c>
      <c r="K65" s="303"/>
      <c r="L65" s="302">
        <v>0.12701833588732639</v>
      </c>
      <c r="M65" s="302">
        <v>4.3374143243499662E-2</v>
      </c>
      <c r="N65" s="302">
        <v>1.4358199442710799E-2</v>
      </c>
      <c r="O65" s="302">
        <f t="shared" si="37"/>
        <v>0.18475067857353686</v>
      </c>
    </row>
    <row r="66" spans="1:15" s="236" customFormat="1" x14ac:dyDescent="0.2">
      <c r="A66" s="237" t="str">
        <f>name!E$10</f>
        <v>Sales and customer service occupations</v>
      </c>
      <c r="B66" s="302">
        <v>0.45356003643173654</v>
      </c>
      <c r="C66" s="302">
        <v>0.45463314437358937</v>
      </c>
      <c r="D66" s="302">
        <v>4.4226181159258575E-2</v>
      </c>
      <c r="E66" s="302">
        <f t="shared" si="35"/>
        <v>0.95241936196458443</v>
      </c>
      <c r="F66" s="303"/>
      <c r="G66" s="302">
        <v>0.46178301352990048</v>
      </c>
      <c r="H66" s="302">
        <v>0.50480829554190643</v>
      </c>
      <c r="I66" s="302">
        <v>1.575756492431479E-2</v>
      </c>
      <c r="J66" s="302">
        <f t="shared" si="38"/>
        <v>0.9823488739961217</v>
      </c>
      <c r="K66" s="303"/>
      <c r="L66" s="302">
        <v>0.45892634537431043</v>
      </c>
      <c r="M66" s="302">
        <v>0.45680575162322051</v>
      </c>
      <c r="N66" s="302">
        <v>1.274940921806546E-2</v>
      </c>
      <c r="O66" s="302">
        <f t="shared" si="37"/>
        <v>0.92848150621559633</v>
      </c>
    </row>
    <row r="67" spans="1:15" s="236" customFormat="1" x14ac:dyDescent="0.2">
      <c r="A67" s="237" t="str">
        <f>name!E$11</f>
        <v>Process, plant and machine operatives</v>
      </c>
      <c r="B67" s="302">
        <v>6.3076033146545853</v>
      </c>
      <c r="C67" s="302">
        <v>0.25488251722010258</v>
      </c>
      <c r="D67" s="302">
        <v>7.7878450959377871E-2</v>
      </c>
      <c r="E67" s="302">
        <f t="shared" si="35"/>
        <v>6.6403642828340654</v>
      </c>
      <c r="F67" s="303"/>
      <c r="G67" s="302">
        <v>5.3271371440376436</v>
      </c>
      <c r="H67" s="302">
        <v>0.27002155109056564</v>
      </c>
      <c r="I67" s="302">
        <v>0.1078517118609657</v>
      </c>
      <c r="J67" s="302">
        <f t="shared" si="38"/>
        <v>5.7050104069891754</v>
      </c>
      <c r="K67" s="303"/>
      <c r="L67" s="302">
        <v>4.9113651118596211</v>
      </c>
      <c r="M67" s="302">
        <v>0.11144550838671299</v>
      </c>
      <c r="N67" s="302">
        <v>0.11977589109702233</v>
      </c>
      <c r="O67" s="302">
        <f t="shared" si="37"/>
        <v>5.1425865113433566</v>
      </c>
    </row>
    <row r="68" spans="1:15" s="236" customFormat="1" x14ac:dyDescent="0.2">
      <c r="A68" s="237" t="str">
        <f>name!E$12</f>
        <v>Elementary occupations</v>
      </c>
      <c r="B68" s="302">
        <v>3.4736674695889196</v>
      </c>
      <c r="C68" s="302">
        <v>0.59214229785230477</v>
      </c>
      <c r="D68" s="302">
        <v>6.7675110376373873E-2</v>
      </c>
      <c r="E68" s="302">
        <f t="shared" si="35"/>
        <v>4.1334848778175983</v>
      </c>
      <c r="F68" s="303"/>
      <c r="G68" s="302">
        <v>2.9016146365549029</v>
      </c>
      <c r="H68" s="302">
        <v>0.57280463295795669</v>
      </c>
      <c r="I68" s="302">
        <v>5.6135123965348498E-2</v>
      </c>
      <c r="J68" s="302">
        <f t="shared" si="38"/>
        <v>3.5305543934782082</v>
      </c>
      <c r="K68" s="303"/>
      <c r="L68" s="302">
        <v>2.1968845543535962</v>
      </c>
      <c r="M68" s="302">
        <v>0.4356261149883785</v>
      </c>
      <c r="N68" s="302">
        <v>5.4486863581347238E-2</v>
      </c>
      <c r="O68" s="302">
        <f t="shared" si="37"/>
        <v>2.6869975329233218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18.602259981021376</v>
      </c>
      <c r="C70" s="311">
        <f t="shared" ref="C70:E70" si="39">SUM(C60:C68)</f>
        <v>2.5927180169351871</v>
      </c>
      <c r="D70" s="311">
        <f t="shared" si="39"/>
        <v>0.40602200204344108</v>
      </c>
      <c r="E70" s="311">
        <f t="shared" si="39"/>
        <v>21.601000000000003</v>
      </c>
      <c r="F70" s="311"/>
      <c r="G70" s="311">
        <f t="shared" ref="G70:J70" si="40">SUM(G60:G68)</f>
        <v>17.765505809296183</v>
      </c>
      <c r="H70" s="311">
        <f t="shared" si="40"/>
        <v>2.951185934227492</v>
      </c>
      <c r="I70" s="311">
        <f t="shared" si="40"/>
        <v>0.30530825647632254</v>
      </c>
      <c r="J70" s="311">
        <f t="shared" si="40"/>
        <v>21.021999999999998</v>
      </c>
      <c r="K70" s="311"/>
      <c r="L70" s="311">
        <f t="shared" ref="L70:O70" si="41">SUM(L60:L68)</f>
        <v>16.21133691549614</v>
      </c>
      <c r="M70" s="311">
        <f t="shared" si="41"/>
        <v>2.6425967579722496</v>
      </c>
      <c r="N70" s="311">
        <f t="shared" si="41"/>
        <v>0.29306632653159403</v>
      </c>
      <c r="O70" s="311">
        <f t="shared" si="41"/>
        <v>19.146999999999984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2.0074857835405107</v>
      </c>
      <c r="C77" s="302">
        <v>9.1353248563115788E-2</v>
      </c>
      <c r="D77" s="302">
        <v>9.9681491718452517E-2</v>
      </c>
      <c r="E77" s="302">
        <f>SUM(B77:D77)</f>
        <v>2.1985205238220789</v>
      </c>
      <c r="F77" s="303"/>
      <c r="G77" s="302">
        <v>1.7647961016473086</v>
      </c>
      <c r="H77" s="302">
        <v>0.10734087617282488</v>
      </c>
      <c r="I77" s="302">
        <v>9.6457414936449645E-2</v>
      </c>
      <c r="J77" s="302">
        <f>SUM(G77:I77)</f>
        <v>1.9685943927565832</v>
      </c>
      <c r="K77" s="303"/>
      <c r="L77" s="302">
        <v>1.9485863319328978</v>
      </c>
      <c r="M77" s="302">
        <v>0.131764043508344</v>
      </c>
      <c r="N77" s="302">
        <v>0.10369731882480004</v>
      </c>
      <c r="O77" s="302">
        <f>SUM(L77:N77)</f>
        <v>2.1840476942660416</v>
      </c>
    </row>
    <row r="78" spans="1:15" s="236" customFormat="1" x14ac:dyDescent="0.2">
      <c r="A78" s="237" t="str">
        <f>name!E$5</f>
        <v>Professional occupations</v>
      </c>
      <c r="B78" s="302">
        <v>4.2538779475275126</v>
      </c>
      <c r="C78" s="302">
        <v>0.10926440322972951</v>
      </c>
      <c r="D78" s="302">
        <v>8.8869691535918741E-2</v>
      </c>
      <c r="E78" s="302">
        <f t="shared" ref="E78:E85" si="42">SUM(B78:D78)</f>
        <v>4.4520120422931608</v>
      </c>
      <c r="F78" s="303"/>
      <c r="G78" s="302">
        <v>4.2800503649253985</v>
      </c>
      <c r="H78" s="302">
        <v>0.12860180326615431</v>
      </c>
      <c r="I78" s="302">
        <v>6.8896132164092225E-2</v>
      </c>
      <c r="J78" s="302">
        <f t="shared" ref="J78:J80" si="43">SUM(G78:I78)</f>
        <v>4.4775483003556458</v>
      </c>
      <c r="K78" s="303"/>
      <c r="L78" s="302">
        <v>5.2037156585936124</v>
      </c>
      <c r="M78" s="302">
        <v>0.15943662191445801</v>
      </c>
      <c r="N78" s="302">
        <v>5.4125529442103658E-2</v>
      </c>
      <c r="O78" s="302">
        <f t="shared" ref="O78:O85" si="44">SUM(L78:N78)</f>
        <v>5.4172778099501739</v>
      </c>
    </row>
    <row r="79" spans="1:15" s="236" customFormat="1" x14ac:dyDescent="0.2">
      <c r="A79" s="237" t="str">
        <f>name!E$6</f>
        <v>Associate professional occupations</v>
      </c>
      <c r="B79" s="302">
        <v>2.1761305871719001</v>
      </c>
      <c r="C79" s="302">
        <v>9.5938269285359187E-2</v>
      </c>
      <c r="D79" s="302">
        <v>4.076808066356466E-2</v>
      </c>
      <c r="E79" s="302">
        <f t="shared" si="42"/>
        <v>2.3128369371208239</v>
      </c>
      <c r="F79" s="303"/>
      <c r="G79" s="302">
        <v>2.0614250784507018</v>
      </c>
      <c r="H79" s="302">
        <v>8.7310689072700315E-2</v>
      </c>
      <c r="I79" s="302">
        <v>3.1341930946999053E-2</v>
      </c>
      <c r="J79" s="302">
        <f t="shared" si="43"/>
        <v>2.1800776984704009</v>
      </c>
      <c r="K79" s="303"/>
      <c r="L79" s="302">
        <v>2.0305969533453827</v>
      </c>
      <c r="M79" s="302">
        <v>9.5381060920859281E-2</v>
      </c>
      <c r="N79" s="302">
        <v>2.7992961795946257E-2</v>
      </c>
      <c r="O79" s="302">
        <f t="shared" si="44"/>
        <v>2.1539709760621881</v>
      </c>
    </row>
    <row r="80" spans="1:15" s="236" customFormat="1" x14ac:dyDescent="0.2">
      <c r="A80" s="237" t="str">
        <f>name!E$7</f>
        <v>Administrative and secretarial occupations</v>
      </c>
      <c r="B80" s="302">
        <v>0.9305046379633396</v>
      </c>
      <c r="C80" s="302">
        <v>0.26997260134199613</v>
      </c>
      <c r="D80" s="302">
        <v>1.6143796512373507E-2</v>
      </c>
      <c r="E80" s="302">
        <f t="shared" si="42"/>
        <v>1.2166210358177092</v>
      </c>
      <c r="F80" s="303"/>
      <c r="G80" s="302">
        <v>0.79062610301045155</v>
      </c>
      <c r="H80" s="302">
        <v>0.21023987082293957</v>
      </c>
      <c r="I80" s="302">
        <v>2.1171056778852938E-2</v>
      </c>
      <c r="J80" s="302">
        <f t="shared" si="43"/>
        <v>1.0220370306122442</v>
      </c>
      <c r="K80" s="303"/>
      <c r="L80" s="302">
        <v>0.69456667376795156</v>
      </c>
      <c r="M80" s="302">
        <v>0.17367660807600271</v>
      </c>
      <c r="N80" s="302">
        <v>1.7315687981572046E-2</v>
      </c>
      <c r="O80" s="302">
        <f t="shared" si="44"/>
        <v>0.88555896982552629</v>
      </c>
    </row>
    <row r="81" spans="1:15" s="236" customFormat="1" x14ac:dyDescent="0.2">
      <c r="A81" s="237" t="str">
        <f>name!E$8</f>
        <v>Skilled trades occupations</v>
      </c>
      <c r="B81" s="302">
        <v>3.024345787389259</v>
      </c>
      <c r="C81" s="302">
        <v>0.12419622030870542</v>
      </c>
      <c r="D81" s="302">
        <v>0.165996511576398</v>
      </c>
      <c r="E81" s="302">
        <f t="shared" si="42"/>
        <v>3.3145385192743624</v>
      </c>
      <c r="F81" s="303"/>
      <c r="G81" s="302">
        <v>1.8012940064433363</v>
      </c>
      <c r="H81" s="302">
        <v>8.14328451736758E-2</v>
      </c>
      <c r="I81" s="302">
        <v>8.2832283436076765E-2</v>
      </c>
      <c r="J81" s="302">
        <f>SUM(G81:I81)</f>
        <v>1.965559135053089</v>
      </c>
      <c r="K81" s="303"/>
      <c r="L81" s="302">
        <v>1.4685600082243941</v>
      </c>
      <c r="M81" s="302">
        <v>9.6127282071709952E-2</v>
      </c>
      <c r="N81" s="302">
        <v>0.11092442327714616</v>
      </c>
      <c r="O81" s="302">
        <f t="shared" si="44"/>
        <v>1.6756117135732504</v>
      </c>
    </row>
    <row r="82" spans="1:15" s="236" customFormat="1" x14ac:dyDescent="0.2">
      <c r="A82" s="237" t="str">
        <f>name!E$9</f>
        <v>Caring, leisure and other service occupations</v>
      </c>
      <c r="B82" s="302">
        <v>7.7633387532655085E-2</v>
      </c>
      <c r="C82" s="302">
        <v>3.0437181416516645E-2</v>
      </c>
      <c r="D82" s="302">
        <v>7.5359914994174524E-3</v>
      </c>
      <c r="E82" s="302">
        <f t="shared" si="42"/>
        <v>0.11560656044858919</v>
      </c>
      <c r="F82" s="303"/>
      <c r="G82" s="302">
        <v>5.9518632215663322E-2</v>
      </c>
      <c r="H82" s="302">
        <v>1.8850674624737128E-2</v>
      </c>
      <c r="I82" s="302">
        <v>1.8544730175064809E-2</v>
      </c>
      <c r="J82" s="302">
        <f t="shared" ref="J82:J85" si="45">SUM(G82:I82)</f>
        <v>9.6914037015465249E-2</v>
      </c>
      <c r="K82" s="303"/>
      <c r="L82" s="302">
        <v>6.4278241456325463E-2</v>
      </c>
      <c r="M82" s="302">
        <v>1.8026672332659335E-2</v>
      </c>
      <c r="N82" s="302">
        <v>2.3892552934431967E-2</v>
      </c>
      <c r="O82" s="302">
        <f t="shared" si="44"/>
        <v>0.10619746672341676</v>
      </c>
    </row>
    <row r="83" spans="1:15" s="236" customFormat="1" x14ac:dyDescent="0.2">
      <c r="A83" s="237" t="str">
        <f>name!E$10</f>
        <v>Sales and customer service occupations</v>
      </c>
      <c r="B83" s="302">
        <v>0.41721595910505832</v>
      </c>
      <c r="C83" s="302">
        <v>8.3599623973572651E-2</v>
      </c>
      <c r="D83" s="302">
        <v>1.254842843654334E-2</v>
      </c>
      <c r="E83" s="302">
        <f t="shared" si="42"/>
        <v>0.5133640115151743</v>
      </c>
      <c r="F83" s="303"/>
      <c r="G83" s="302">
        <v>0.32645186327256304</v>
      </c>
      <c r="H83" s="302">
        <v>6.3122955055194357E-2</v>
      </c>
      <c r="I83" s="302">
        <v>9.6150401339208692E-3</v>
      </c>
      <c r="J83" s="302">
        <f t="shared" si="45"/>
        <v>0.39918985846167832</v>
      </c>
      <c r="K83" s="303"/>
      <c r="L83" s="302">
        <v>0.39020704760143676</v>
      </c>
      <c r="M83" s="302">
        <v>9.9964738936175315E-2</v>
      </c>
      <c r="N83" s="302">
        <v>9.9028480559971727E-3</v>
      </c>
      <c r="O83" s="302">
        <f t="shared" si="44"/>
        <v>0.50007463459360924</v>
      </c>
    </row>
    <row r="84" spans="1:15" s="236" customFormat="1" x14ac:dyDescent="0.2">
      <c r="A84" s="237" t="str">
        <f>name!E$11</f>
        <v>Process, plant and machine operatives</v>
      </c>
      <c r="B84" s="302">
        <v>1.7190444303694719</v>
      </c>
      <c r="C84" s="302">
        <v>0.18479169967994202</v>
      </c>
      <c r="D84" s="302">
        <v>3.6090610767418013E-2</v>
      </c>
      <c r="E84" s="302">
        <f t="shared" si="42"/>
        <v>1.9399267408168319</v>
      </c>
      <c r="F84" s="303"/>
      <c r="G84" s="302">
        <v>0.97326899398553568</v>
      </c>
      <c r="H84" s="302">
        <v>0.11541499514175911</v>
      </c>
      <c r="I84" s="302">
        <v>4.4785111289968461E-2</v>
      </c>
      <c r="J84" s="302">
        <f t="shared" si="45"/>
        <v>1.1334691004172632</v>
      </c>
      <c r="K84" s="303"/>
      <c r="L84" s="302">
        <v>0.9979381655059667</v>
      </c>
      <c r="M84" s="302">
        <v>0.12843067113347351</v>
      </c>
      <c r="N84" s="302">
        <v>7.8965849724320608E-2</v>
      </c>
      <c r="O84" s="302">
        <f t="shared" si="44"/>
        <v>1.2053346863637608</v>
      </c>
    </row>
    <row r="85" spans="1:15" s="236" customFormat="1" x14ac:dyDescent="0.2">
      <c r="A85" s="237" t="str">
        <f>name!E$12</f>
        <v>Elementary occupations</v>
      </c>
      <c r="B85" s="302">
        <v>0.66822302986387738</v>
      </c>
      <c r="C85" s="302">
        <v>0.14095933427518065</v>
      </c>
      <c r="D85" s="302">
        <v>2.0391264752232574E-2</v>
      </c>
      <c r="E85" s="302">
        <f t="shared" si="42"/>
        <v>0.82957362889129072</v>
      </c>
      <c r="F85" s="303"/>
      <c r="G85" s="302">
        <v>0.36192142888232431</v>
      </c>
      <c r="H85" s="302">
        <v>7.9272302461368779E-2</v>
      </c>
      <c r="I85" s="302">
        <v>1.8416715513934555E-2</v>
      </c>
      <c r="J85" s="302">
        <f t="shared" si="45"/>
        <v>0.45961044685762764</v>
      </c>
      <c r="K85" s="303"/>
      <c r="L85" s="302">
        <v>0.2620213917226224</v>
      </c>
      <c r="M85" s="302">
        <v>6.727197475429364E-2</v>
      </c>
      <c r="N85" s="302">
        <v>1.9632682165091894E-2</v>
      </c>
      <c r="O85" s="302">
        <f t="shared" si="44"/>
        <v>0.34892604864200794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15.274461550463588</v>
      </c>
      <c r="C87" s="311">
        <f t="shared" ref="C87:E87" si="46">SUM(C77:C85)</f>
        <v>1.130512582074118</v>
      </c>
      <c r="D87" s="311">
        <f t="shared" si="46"/>
        <v>0.48802586746231885</v>
      </c>
      <c r="E87" s="311">
        <f t="shared" si="46"/>
        <v>16.893000000000022</v>
      </c>
      <c r="F87" s="311"/>
      <c r="G87" s="311">
        <f t="shared" ref="G87:J87" si="47">SUM(G77:G85)</f>
        <v>12.419352572833285</v>
      </c>
      <c r="H87" s="311">
        <f t="shared" si="47"/>
        <v>0.89158701179135424</v>
      </c>
      <c r="I87" s="311">
        <f t="shared" si="47"/>
        <v>0.39206041537535935</v>
      </c>
      <c r="J87" s="311">
        <f t="shared" si="47"/>
        <v>13.702999999999998</v>
      </c>
      <c r="K87" s="311"/>
      <c r="L87" s="311">
        <f t="shared" ref="L87:O87" si="48">SUM(L77:L85)</f>
        <v>13.060470472150591</v>
      </c>
      <c r="M87" s="311">
        <f t="shared" si="48"/>
        <v>0.97007967364797576</v>
      </c>
      <c r="N87" s="311">
        <f t="shared" si="48"/>
        <v>0.44644985420140987</v>
      </c>
      <c r="O87" s="311">
        <f t="shared" si="48"/>
        <v>14.476999999999975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6.2417473213486501</v>
      </c>
      <c r="C94" s="302">
        <v>0.3274902188387499</v>
      </c>
      <c r="D94" s="302">
        <v>0.91499857032774923</v>
      </c>
      <c r="E94" s="302">
        <f>SUM(B94:D94)</f>
        <v>7.4842361105151491</v>
      </c>
      <c r="F94" s="303"/>
      <c r="G94" s="302">
        <v>6.9741737078381654</v>
      </c>
      <c r="H94" s="302">
        <v>0.4531026500209473</v>
      </c>
      <c r="I94" s="302">
        <v>0.79445744429842635</v>
      </c>
      <c r="J94" s="302">
        <f>SUM(G94:I94)</f>
        <v>8.221733802157539</v>
      </c>
      <c r="K94" s="303"/>
      <c r="L94" s="302">
        <v>6.1633597738705594</v>
      </c>
      <c r="M94" s="302">
        <v>0.44878372475127654</v>
      </c>
      <c r="N94" s="302">
        <v>0.73718172982277486</v>
      </c>
      <c r="O94" s="302">
        <f>SUM(L94:N94)</f>
        <v>7.3493252284446111</v>
      </c>
    </row>
    <row r="95" spans="1:15" s="236" customFormat="1" x14ac:dyDescent="0.2">
      <c r="A95" s="237" t="str">
        <f>name!E$5</f>
        <v>Professional occupations</v>
      </c>
      <c r="B95" s="302">
        <v>11.969716034873587</v>
      </c>
      <c r="C95" s="302">
        <v>0.35488227650100873</v>
      </c>
      <c r="D95" s="302">
        <v>0.50364391474150061</v>
      </c>
      <c r="E95" s="302">
        <f t="shared" ref="E95:E102" si="49">SUM(B95:D95)</f>
        <v>12.828242226116096</v>
      </c>
      <c r="F95" s="303"/>
      <c r="G95" s="302">
        <v>14.670420539501746</v>
      </c>
      <c r="H95" s="302">
        <v>0.45954155696720628</v>
      </c>
      <c r="I95" s="302">
        <v>0.4874625347636794</v>
      </c>
      <c r="J95" s="302">
        <f t="shared" ref="J95:J97" si="50">SUM(G95:I95)</f>
        <v>15.617424631232632</v>
      </c>
      <c r="K95" s="303"/>
      <c r="L95" s="302">
        <v>14.79096847707628</v>
      </c>
      <c r="M95" s="302">
        <v>0.43601484633251708</v>
      </c>
      <c r="N95" s="302">
        <v>0.34673186721573518</v>
      </c>
      <c r="O95" s="302">
        <f t="shared" ref="O95:O102" si="51">SUM(L95:N95)</f>
        <v>15.573715190624533</v>
      </c>
    </row>
    <row r="96" spans="1:15" s="236" customFormat="1" x14ac:dyDescent="0.2">
      <c r="A96" s="237" t="str">
        <f>name!E$6</f>
        <v>Associate professional occupations</v>
      </c>
      <c r="B96" s="302">
        <v>6.5674154422319155</v>
      </c>
      <c r="C96" s="302">
        <v>0.43976400689136708</v>
      </c>
      <c r="D96" s="302">
        <v>0.43035657258773435</v>
      </c>
      <c r="E96" s="302">
        <f t="shared" si="49"/>
        <v>7.4375360217110167</v>
      </c>
      <c r="F96" s="303"/>
      <c r="G96" s="302">
        <v>7.7958851995095202</v>
      </c>
      <c r="H96" s="302">
        <v>0.50774137287082888</v>
      </c>
      <c r="I96" s="302">
        <v>0.32642878524565588</v>
      </c>
      <c r="J96" s="302">
        <f t="shared" si="50"/>
        <v>8.630055357626004</v>
      </c>
      <c r="K96" s="303"/>
      <c r="L96" s="302">
        <v>6.3457959226574303</v>
      </c>
      <c r="M96" s="302">
        <v>0.38716152725790515</v>
      </c>
      <c r="N96" s="302">
        <v>0.28990089574003575</v>
      </c>
      <c r="O96" s="302">
        <f t="shared" si="51"/>
        <v>7.0228583456553704</v>
      </c>
    </row>
    <row r="97" spans="1:15" s="236" customFormat="1" x14ac:dyDescent="0.2">
      <c r="A97" s="237" t="str">
        <f>name!E$7</f>
        <v>Administrative and secretarial occupations</v>
      </c>
      <c r="B97" s="302">
        <v>4.1487299611928909</v>
      </c>
      <c r="C97" s="302">
        <v>1.5505591022758514</v>
      </c>
      <c r="D97" s="302">
        <v>0.16129158412418576</v>
      </c>
      <c r="E97" s="302">
        <f t="shared" si="49"/>
        <v>5.8605806475929283</v>
      </c>
      <c r="F97" s="303"/>
      <c r="G97" s="302">
        <v>4.2520562173954524</v>
      </c>
      <c r="H97" s="302">
        <v>1.1757221219109604</v>
      </c>
      <c r="I97" s="302">
        <v>0.14123868819942481</v>
      </c>
      <c r="J97" s="302">
        <f t="shared" si="50"/>
        <v>5.5690170275058373</v>
      </c>
      <c r="K97" s="303"/>
      <c r="L97" s="302">
        <v>3.1876337599073921</v>
      </c>
      <c r="M97" s="302">
        <v>0.86466453145870947</v>
      </c>
      <c r="N97" s="302">
        <v>0.13292905091628612</v>
      </c>
      <c r="O97" s="302">
        <f t="shared" si="51"/>
        <v>4.1852273422823876</v>
      </c>
    </row>
    <row r="98" spans="1:15" s="236" customFormat="1" x14ac:dyDescent="0.2">
      <c r="A98" s="237" t="str">
        <f>name!E$8</f>
        <v>Skilled trades occupations</v>
      </c>
      <c r="B98" s="302">
        <v>15.750458435814958</v>
      </c>
      <c r="C98" s="302">
        <v>0.66620089645807423</v>
      </c>
      <c r="D98" s="302">
        <v>2.0807227993250623</v>
      </c>
      <c r="E98" s="302">
        <f t="shared" si="49"/>
        <v>18.497382131598094</v>
      </c>
      <c r="F98" s="303"/>
      <c r="G98" s="302">
        <v>13.062259778465037</v>
      </c>
      <c r="H98" s="302">
        <v>0.54315192428994874</v>
      </c>
      <c r="I98" s="302">
        <v>1.5315276073953952</v>
      </c>
      <c r="J98" s="302">
        <f>SUM(G98:I98)</f>
        <v>15.136939310150382</v>
      </c>
      <c r="K98" s="303"/>
      <c r="L98" s="302">
        <v>9.6861178009667643</v>
      </c>
      <c r="M98" s="302">
        <v>0.56534452718573769</v>
      </c>
      <c r="N98" s="302">
        <v>1.2312188636372348</v>
      </c>
      <c r="O98" s="302">
        <f t="shared" si="51"/>
        <v>11.482681191789737</v>
      </c>
    </row>
    <row r="99" spans="1:15" s="236" customFormat="1" x14ac:dyDescent="0.2">
      <c r="A99" s="237" t="str">
        <f>name!E$9</f>
        <v>Caring, leisure and other service occupations</v>
      </c>
      <c r="B99" s="302">
        <v>0.6176810654609054</v>
      </c>
      <c r="C99" s="302">
        <v>0.15748354353539723</v>
      </c>
      <c r="D99" s="302">
        <v>0.14504066942291327</v>
      </c>
      <c r="E99" s="302">
        <f t="shared" si="49"/>
        <v>0.92020527841921596</v>
      </c>
      <c r="F99" s="303"/>
      <c r="G99" s="302">
        <v>0.62212397148908627</v>
      </c>
      <c r="H99" s="302">
        <v>0.12269527593798558</v>
      </c>
      <c r="I99" s="302">
        <v>0.31094249763899351</v>
      </c>
      <c r="J99" s="302">
        <f t="shared" ref="J99:J102" si="52">SUM(G99:I99)</f>
        <v>1.0557617450660652</v>
      </c>
      <c r="K99" s="303"/>
      <c r="L99" s="302">
        <v>0.65079504345567729</v>
      </c>
      <c r="M99" s="302">
        <v>9.2802637840558699E-2</v>
      </c>
      <c r="N99" s="302">
        <v>0.25293602026829426</v>
      </c>
      <c r="O99" s="302">
        <f t="shared" si="51"/>
        <v>0.99653370156453014</v>
      </c>
    </row>
    <row r="100" spans="1:15" s="236" customFormat="1" x14ac:dyDescent="0.2">
      <c r="A100" s="237" t="str">
        <f>name!E$10</f>
        <v>Sales and customer service occupations</v>
      </c>
      <c r="B100" s="302">
        <v>1.3660683273686949</v>
      </c>
      <c r="C100" s="302">
        <v>0.45640012129660229</v>
      </c>
      <c r="D100" s="302">
        <v>0.25277333258717277</v>
      </c>
      <c r="E100" s="302">
        <f t="shared" si="49"/>
        <v>2.0752417812524699</v>
      </c>
      <c r="F100" s="303"/>
      <c r="G100" s="302">
        <v>1.3241560736014133</v>
      </c>
      <c r="H100" s="302">
        <v>0.37615227184686167</v>
      </c>
      <c r="I100" s="302">
        <v>0.19703806654345596</v>
      </c>
      <c r="J100" s="302">
        <f t="shared" si="52"/>
        <v>1.8973464119917309</v>
      </c>
      <c r="K100" s="303"/>
      <c r="L100" s="302">
        <v>1.2374344560383512</v>
      </c>
      <c r="M100" s="302">
        <v>0.35681538034034199</v>
      </c>
      <c r="N100" s="302">
        <v>0.1525315217732171</v>
      </c>
      <c r="O100" s="302">
        <f t="shared" si="51"/>
        <v>1.7467813581519103</v>
      </c>
    </row>
    <row r="101" spans="1:15" s="236" customFormat="1" x14ac:dyDescent="0.2">
      <c r="A101" s="237" t="str">
        <f>name!E$11</f>
        <v>Process, plant and machine operatives</v>
      </c>
      <c r="B101" s="302">
        <v>11.281055717030759</v>
      </c>
      <c r="C101" s="302">
        <v>0.98219398290298809</v>
      </c>
      <c r="D101" s="302">
        <v>0.6591109091624161</v>
      </c>
      <c r="E101" s="302">
        <f t="shared" si="49"/>
        <v>12.922360609096163</v>
      </c>
      <c r="F101" s="303"/>
      <c r="G101" s="302">
        <v>9.0300495411287436</v>
      </c>
      <c r="H101" s="302">
        <v>0.80406325795208133</v>
      </c>
      <c r="I101" s="302">
        <v>0.55244601189854126</v>
      </c>
      <c r="J101" s="302">
        <f t="shared" si="52"/>
        <v>10.386558810979366</v>
      </c>
      <c r="K101" s="303"/>
      <c r="L101" s="302">
        <v>7.9696022187105742</v>
      </c>
      <c r="M101" s="302">
        <v>0.92926462778159746</v>
      </c>
      <c r="N101" s="302">
        <v>0.55600068280420356</v>
      </c>
      <c r="O101" s="302">
        <f t="shared" si="51"/>
        <v>9.4548675292963757</v>
      </c>
    </row>
    <row r="102" spans="1:15" s="236" customFormat="1" x14ac:dyDescent="0.2">
      <c r="A102" s="237" t="str">
        <f>name!E$12</f>
        <v>Elementary occupations</v>
      </c>
      <c r="B102" s="302">
        <v>2.6870837574217141</v>
      </c>
      <c r="C102" s="302">
        <v>0.75284792068570272</v>
      </c>
      <c r="D102" s="302">
        <v>0.64428351559145203</v>
      </c>
      <c r="E102" s="302">
        <f t="shared" si="49"/>
        <v>4.0842151936988689</v>
      </c>
      <c r="F102" s="303"/>
      <c r="G102" s="302">
        <v>2.0497295478116402</v>
      </c>
      <c r="H102" s="302">
        <v>0.61550724617048813</v>
      </c>
      <c r="I102" s="302">
        <v>0.6219261093083529</v>
      </c>
      <c r="J102" s="302">
        <f t="shared" si="52"/>
        <v>3.287162903290481</v>
      </c>
      <c r="K102" s="303"/>
      <c r="L102" s="302">
        <v>1.1178829823189727</v>
      </c>
      <c r="M102" s="302">
        <v>0.39950071402191883</v>
      </c>
      <c r="N102" s="302">
        <v>0.6376264158495849</v>
      </c>
      <c r="O102" s="302">
        <f t="shared" si="51"/>
        <v>2.1550101121904763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60.629956062744071</v>
      </c>
      <c r="C104" s="311">
        <f t="shared" ref="C104:E104" si="53">SUM(C94:C102)</f>
        <v>5.6878220693857422</v>
      </c>
      <c r="D104" s="311">
        <f t="shared" si="53"/>
        <v>5.792221867870186</v>
      </c>
      <c r="E104" s="311">
        <f t="shared" si="53"/>
        <v>72.11</v>
      </c>
      <c r="F104" s="311"/>
      <c r="G104" s="311">
        <f t="shared" ref="G104:J104" si="54">SUM(G94:G102)</f>
        <v>59.780854576740808</v>
      </c>
      <c r="H104" s="311">
        <f t="shared" si="54"/>
        <v>5.057677677967308</v>
      </c>
      <c r="I104" s="311">
        <f t="shared" si="54"/>
        <v>4.9634677452919256</v>
      </c>
      <c r="J104" s="311">
        <f t="shared" si="54"/>
        <v>69.802000000000035</v>
      </c>
      <c r="K104" s="311"/>
      <c r="L104" s="311">
        <f t="shared" ref="L104:O104" si="55">SUM(L94:L102)</f>
        <v>51.149590435002011</v>
      </c>
      <c r="M104" s="311">
        <f t="shared" si="55"/>
        <v>4.4803525169705631</v>
      </c>
      <c r="N104" s="311">
        <f t="shared" si="55"/>
        <v>4.3370570480273667</v>
      </c>
      <c r="O104" s="311">
        <f t="shared" si="55"/>
        <v>59.966999999999935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0.73609341320328725</v>
      </c>
      <c r="C111" s="302">
        <v>2.8501460605346095E-2</v>
      </c>
      <c r="D111" s="302">
        <v>0.11216247885322178</v>
      </c>
      <c r="E111" s="302">
        <f>SUM(B111:D111)</f>
        <v>0.87675735266185506</v>
      </c>
      <c r="F111" s="303"/>
      <c r="G111" s="302">
        <v>1.3449526515608836</v>
      </c>
      <c r="H111" s="302">
        <v>7.1473061089140574E-2</v>
      </c>
      <c r="I111" s="302">
        <v>0</v>
      </c>
      <c r="J111" s="302">
        <f>SUM(G111:I111)</f>
        <v>1.4164257126500241</v>
      </c>
      <c r="K111" s="303"/>
      <c r="L111" s="302">
        <v>1.2665635923196674</v>
      </c>
      <c r="M111" s="302">
        <v>7.7258519637840875E-2</v>
      </c>
      <c r="N111" s="302">
        <v>0</v>
      </c>
      <c r="O111" s="302">
        <f>SUM(L111:N111)</f>
        <v>1.3438221119575082</v>
      </c>
    </row>
    <row r="112" spans="1:15" s="236" customFormat="1" x14ac:dyDescent="0.2">
      <c r="A112" s="237" t="str">
        <f>name!E$5</f>
        <v>Professional occupations</v>
      </c>
      <c r="B112" s="302">
        <v>1.336313269518665</v>
      </c>
      <c r="C112" s="302">
        <v>3.5795604116906146E-2</v>
      </c>
      <c r="D112" s="302">
        <v>0.14232112843432643</v>
      </c>
      <c r="E112" s="302">
        <f t="shared" ref="E112:E119" si="56">SUM(B112:D112)</f>
        <v>1.5144300020698975</v>
      </c>
      <c r="F112" s="303"/>
      <c r="G112" s="302">
        <v>2.7796262386858239</v>
      </c>
      <c r="H112" s="302">
        <v>7.1242313571663232E-2</v>
      </c>
      <c r="I112" s="302">
        <v>0</v>
      </c>
      <c r="J112" s="302">
        <f t="shared" ref="J112:J114" si="57">SUM(G112:I112)</f>
        <v>2.850868552257487</v>
      </c>
      <c r="K112" s="303"/>
      <c r="L112" s="302">
        <v>2.7364019746592185</v>
      </c>
      <c r="M112" s="302">
        <v>6.660498476852611E-2</v>
      </c>
      <c r="N112" s="302">
        <v>0</v>
      </c>
      <c r="O112" s="302">
        <f t="shared" ref="O112:O119" si="58">SUM(L112:N112)</f>
        <v>2.8030069594277447</v>
      </c>
    </row>
    <row r="113" spans="1:15" s="236" customFormat="1" x14ac:dyDescent="0.2">
      <c r="A113" s="237" t="str">
        <f>name!E$6</f>
        <v>Associate professional occupations</v>
      </c>
      <c r="B113" s="302">
        <v>0.88248637302408661</v>
      </c>
      <c r="C113" s="302">
        <v>4.2431288455494647E-2</v>
      </c>
      <c r="D113" s="302">
        <v>5.4830989022563462E-2</v>
      </c>
      <c r="E113" s="302">
        <f t="shared" si="56"/>
        <v>0.97974865050214466</v>
      </c>
      <c r="F113" s="303"/>
      <c r="G113" s="302">
        <v>1.76895122078669</v>
      </c>
      <c r="H113" s="302">
        <v>8.2569559938404036E-2</v>
      </c>
      <c r="I113" s="302">
        <v>0</v>
      </c>
      <c r="J113" s="302">
        <f t="shared" si="57"/>
        <v>1.851520780725094</v>
      </c>
      <c r="K113" s="303"/>
      <c r="L113" s="302">
        <v>1.3591792815631969</v>
      </c>
      <c r="M113" s="302">
        <v>8.0760790921214368E-2</v>
      </c>
      <c r="N113" s="302">
        <v>0</v>
      </c>
      <c r="O113" s="302">
        <f t="shared" si="58"/>
        <v>1.4399400724844114</v>
      </c>
    </row>
    <row r="114" spans="1:15" s="236" customFormat="1" x14ac:dyDescent="0.2">
      <c r="A114" s="237" t="str">
        <f>name!E$7</f>
        <v>Administrative and secretarial occupations</v>
      </c>
      <c r="B114" s="302">
        <v>0.90005422396094015</v>
      </c>
      <c r="C114" s="302">
        <v>7.388185176366649E-2</v>
      </c>
      <c r="D114" s="302">
        <v>3.0975763964313802E-2</v>
      </c>
      <c r="E114" s="302">
        <f t="shared" si="56"/>
        <v>1.0049118396889205</v>
      </c>
      <c r="F114" s="303"/>
      <c r="G114" s="302">
        <v>1.3855163492758149</v>
      </c>
      <c r="H114" s="302">
        <v>0.12224407736011147</v>
      </c>
      <c r="I114" s="302">
        <v>0</v>
      </c>
      <c r="J114" s="302">
        <f t="shared" si="57"/>
        <v>1.5077604266359264</v>
      </c>
      <c r="K114" s="303"/>
      <c r="L114" s="302">
        <v>0.94818705429077121</v>
      </c>
      <c r="M114" s="302">
        <v>7.5156548988620925E-2</v>
      </c>
      <c r="N114" s="302">
        <v>0</v>
      </c>
      <c r="O114" s="302">
        <f t="shared" si="58"/>
        <v>1.0233436032793921</v>
      </c>
    </row>
    <row r="115" spans="1:15" s="236" customFormat="1" x14ac:dyDescent="0.2">
      <c r="A115" s="237" t="str">
        <f>name!E$8</f>
        <v>Skilled trades occupations</v>
      </c>
      <c r="B115" s="302">
        <v>1.0881092968881045</v>
      </c>
      <c r="C115" s="302">
        <v>3.8638056255706134E-2</v>
      </c>
      <c r="D115" s="302">
        <v>0.12614722909176376</v>
      </c>
      <c r="E115" s="302">
        <f t="shared" si="56"/>
        <v>1.2528945822355744</v>
      </c>
      <c r="F115" s="303"/>
      <c r="G115" s="302">
        <v>1.4586567138194371</v>
      </c>
      <c r="H115" s="302">
        <v>3.4515055531564698E-2</v>
      </c>
      <c r="I115" s="302">
        <v>0</v>
      </c>
      <c r="J115" s="302">
        <f>SUM(G115:I115)</f>
        <v>1.4931717693510018</v>
      </c>
      <c r="K115" s="303"/>
      <c r="L115" s="302">
        <v>0.98334043458436216</v>
      </c>
      <c r="M115" s="302">
        <v>2.8169853468527063E-2</v>
      </c>
      <c r="N115" s="302">
        <v>0</v>
      </c>
      <c r="O115" s="302">
        <f t="shared" si="58"/>
        <v>1.0115102880528892</v>
      </c>
    </row>
    <row r="116" spans="1:15" s="236" customFormat="1" x14ac:dyDescent="0.2">
      <c r="A116" s="237" t="str">
        <f>name!E$9</f>
        <v>Caring, leisure and other service occupations</v>
      </c>
      <c r="B116" s="302">
        <v>0.12110504961025877</v>
      </c>
      <c r="C116" s="302">
        <v>3.9849030281989363E-2</v>
      </c>
      <c r="D116" s="302">
        <v>3.6580252677604259E-3</v>
      </c>
      <c r="E116" s="302">
        <f t="shared" si="56"/>
        <v>0.16461210516000857</v>
      </c>
      <c r="F116" s="303"/>
      <c r="G116" s="302">
        <v>0.17590893831024956</v>
      </c>
      <c r="H116" s="302">
        <v>5.4013341221005789E-2</v>
      </c>
      <c r="I116" s="302">
        <v>0</v>
      </c>
      <c r="J116" s="302">
        <f t="shared" ref="J116:J119" si="59">SUM(G116:I116)</f>
        <v>0.22992227953125535</v>
      </c>
      <c r="K116" s="303"/>
      <c r="L116" s="302">
        <v>0.16507598340065707</v>
      </c>
      <c r="M116" s="302">
        <v>4.4475287684998088E-2</v>
      </c>
      <c r="N116" s="302">
        <v>0</v>
      </c>
      <c r="O116" s="302">
        <f t="shared" si="58"/>
        <v>0.20955127108565516</v>
      </c>
    </row>
    <row r="117" spans="1:15" s="236" customFormat="1" x14ac:dyDescent="0.2">
      <c r="A117" s="237" t="str">
        <f>name!E$10</f>
        <v>Sales and customer service occupations</v>
      </c>
      <c r="B117" s="302">
        <v>0.72645468479157349</v>
      </c>
      <c r="C117" s="302">
        <v>0.18490602823647198</v>
      </c>
      <c r="D117" s="302">
        <v>3.0969665021755893E-2</v>
      </c>
      <c r="E117" s="302">
        <f t="shared" si="56"/>
        <v>0.94233037804980135</v>
      </c>
      <c r="F117" s="303"/>
      <c r="G117" s="302">
        <v>1.1168078932447498</v>
      </c>
      <c r="H117" s="302">
        <v>0.30972476395110921</v>
      </c>
      <c r="I117" s="302">
        <v>0</v>
      </c>
      <c r="J117" s="302">
        <f t="shared" si="59"/>
        <v>1.426532657195859</v>
      </c>
      <c r="K117" s="303"/>
      <c r="L117" s="302">
        <v>1.2371400541286246</v>
      </c>
      <c r="M117" s="302">
        <v>0.30894689473745096</v>
      </c>
      <c r="N117" s="302">
        <v>0</v>
      </c>
      <c r="O117" s="302">
        <f t="shared" si="58"/>
        <v>1.5460869488660756</v>
      </c>
    </row>
    <row r="118" spans="1:15" s="236" customFormat="1" x14ac:dyDescent="0.2">
      <c r="A118" s="237" t="str">
        <f>name!E$11</f>
        <v>Process, plant and machine operatives</v>
      </c>
      <c r="B118" s="302">
        <v>0.20907331285422931</v>
      </c>
      <c r="C118" s="302">
        <v>1.4887196244390961E-2</v>
      </c>
      <c r="D118" s="302">
        <v>4.4156096106114248E-2</v>
      </c>
      <c r="E118" s="302">
        <f t="shared" si="56"/>
        <v>0.26811660520473451</v>
      </c>
      <c r="F118" s="303"/>
      <c r="G118" s="302">
        <v>0.2826309572678582</v>
      </c>
      <c r="H118" s="302">
        <v>1.8745455776531552E-2</v>
      </c>
      <c r="I118" s="302">
        <v>0</v>
      </c>
      <c r="J118" s="302">
        <f t="shared" si="59"/>
        <v>0.30137641304438972</v>
      </c>
      <c r="K118" s="303"/>
      <c r="L118" s="302">
        <v>0.25106667745113481</v>
      </c>
      <c r="M118" s="302">
        <v>2.5562243346587153E-2</v>
      </c>
      <c r="N118" s="302">
        <v>0</v>
      </c>
      <c r="O118" s="302">
        <f t="shared" si="58"/>
        <v>0.27662892079772194</v>
      </c>
    </row>
    <row r="119" spans="1:15" s="236" customFormat="1" x14ac:dyDescent="0.2">
      <c r="A119" s="237" t="str">
        <f>name!E$12</f>
        <v>Elementary occupations</v>
      </c>
      <c r="B119" s="302">
        <v>0.12670871268839723</v>
      </c>
      <c r="C119" s="302">
        <v>7.8108147352754731E-2</v>
      </c>
      <c r="D119" s="302">
        <v>1.5381624385901307E-2</v>
      </c>
      <c r="E119" s="302">
        <f t="shared" si="56"/>
        <v>0.22019848442705325</v>
      </c>
      <c r="F119" s="303"/>
      <c r="G119" s="302">
        <v>0.17167849919260872</v>
      </c>
      <c r="H119" s="302">
        <v>9.8742909416363822E-2</v>
      </c>
      <c r="I119" s="302">
        <v>0</v>
      </c>
      <c r="J119" s="302">
        <f t="shared" si="59"/>
        <v>0.27042140860897257</v>
      </c>
      <c r="K119" s="303"/>
      <c r="L119" s="302">
        <v>9.1256868126288179E-2</v>
      </c>
      <c r="M119" s="302">
        <v>4.9852955922320807E-2</v>
      </c>
      <c r="N119" s="302">
        <v>0</v>
      </c>
      <c r="O119" s="302">
        <f t="shared" si="58"/>
        <v>0.141109824048609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6.1263983365395429</v>
      </c>
      <c r="C121" s="311">
        <f t="shared" ref="C121:E121" si="60">SUM(C111:C119)</f>
        <v>0.5369986633127265</v>
      </c>
      <c r="D121" s="311">
        <f t="shared" si="60"/>
        <v>0.56060300014772102</v>
      </c>
      <c r="E121" s="311">
        <f t="shared" si="60"/>
        <v>7.2239999999999904</v>
      </c>
      <c r="F121" s="311"/>
      <c r="G121" s="311">
        <f t="shared" ref="G121:J121" si="61">SUM(G111:G119)</f>
        <v>10.484729462144116</v>
      </c>
      <c r="H121" s="311">
        <f t="shared" si="61"/>
        <v>0.86327053785589425</v>
      </c>
      <c r="I121" s="311">
        <f t="shared" si="61"/>
        <v>0</v>
      </c>
      <c r="J121" s="311">
        <f t="shared" si="61"/>
        <v>11.348000000000008</v>
      </c>
      <c r="K121" s="311"/>
      <c r="L121" s="311">
        <f t="shared" ref="L121:O121" si="62">SUM(L111:L119)</f>
        <v>9.0382119205239206</v>
      </c>
      <c r="M121" s="311">
        <f t="shared" si="62"/>
        <v>0.75678807947608639</v>
      </c>
      <c r="N121" s="311">
        <f t="shared" si="62"/>
        <v>0</v>
      </c>
      <c r="O121" s="311">
        <f t="shared" si="62"/>
        <v>9.795000000000007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0.52602585876298003</v>
      </c>
      <c r="C128" s="302">
        <v>4.9379706419053121E-2</v>
      </c>
      <c r="D128" s="302">
        <v>4.9706865262168887E-2</v>
      </c>
      <c r="E128" s="302">
        <f>SUM(B128:D128)</f>
        <v>0.62511243044420195</v>
      </c>
      <c r="F128" s="303"/>
      <c r="G128" s="302">
        <v>0.56355566710545779</v>
      </c>
      <c r="H128" s="302">
        <v>2.2708211057121258E-2</v>
      </c>
      <c r="I128" s="302">
        <v>5.1887026599055551E-2</v>
      </c>
      <c r="J128" s="302">
        <f>SUM(G128:I128)</f>
        <v>0.63815090476163461</v>
      </c>
      <c r="K128" s="303"/>
      <c r="L128" s="302">
        <v>0.60903947368432765</v>
      </c>
      <c r="M128" s="302">
        <v>1.4502759342828082E-2</v>
      </c>
      <c r="N128" s="302">
        <v>5.5226347205865091E-2</v>
      </c>
      <c r="O128" s="302">
        <f>SUM(L128:N128)</f>
        <v>0.67876858023302078</v>
      </c>
    </row>
    <row r="129" spans="1:15" s="236" customFormat="1" x14ac:dyDescent="0.2">
      <c r="A129" s="237" t="str">
        <f>name!E$5</f>
        <v>Professional occupations</v>
      </c>
      <c r="B129" s="302">
        <v>0.52114305017962992</v>
      </c>
      <c r="C129" s="302">
        <v>5.7145628927990758E-2</v>
      </c>
      <c r="D129" s="302">
        <v>1.7582189204589049E-2</v>
      </c>
      <c r="E129" s="302">
        <f t="shared" ref="E129:E136" si="63">SUM(B129:D129)</f>
        <v>0.59587086831220981</v>
      </c>
      <c r="F129" s="303"/>
      <c r="G129" s="302">
        <v>0.61852588470524128</v>
      </c>
      <c r="H129" s="302">
        <v>3.5827450737029892E-2</v>
      </c>
      <c r="I129" s="302">
        <v>1.8892998697043393E-2</v>
      </c>
      <c r="J129" s="302">
        <f t="shared" ref="J129:J131" si="64">SUM(G129:I129)</f>
        <v>0.67324633413931456</v>
      </c>
      <c r="K129" s="303"/>
      <c r="L129" s="302">
        <v>0.71488116626301024</v>
      </c>
      <c r="M129" s="302">
        <v>4.0461937768022607E-2</v>
      </c>
      <c r="N129" s="302">
        <v>1.7814942593379329E-2</v>
      </c>
      <c r="O129" s="302">
        <f t="shared" ref="O129:O136" si="65">SUM(L129:N129)</f>
        <v>0.77315804662441223</v>
      </c>
    </row>
    <row r="130" spans="1:15" s="236" customFormat="1" x14ac:dyDescent="0.2">
      <c r="A130" s="237" t="str">
        <f>name!E$6</f>
        <v>Associate professional occupations</v>
      </c>
      <c r="B130" s="302">
        <v>0.56331470456077481</v>
      </c>
      <c r="C130" s="302">
        <v>0.14806249126093607</v>
      </c>
      <c r="D130" s="302">
        <v>1.1569592795261516E-2</v>
      </c>
      <c r="E130" s="302">
        <f t="shared" si="63"/>
        <v>0.72294678861697237</v>
      </c>
      <c r="F130" s="303"/>
      <c r="G130" s="302">
        <v>0.62817460005288017</v>
      </c>
      <c r="H130" s="302">
        <v>8.5093145839175099E-2</v>
      </c>
      <c r="I130" s="302">
        <v>1.3151482655351395E-2</v>
      </c>
      <c r="J130" s="302">
        <f t="shared" si="64"/>
        <v>0.7264192285474067</v>
      </c>
      <c r="K130" s="303"/>
      <c r="L130" s="302">
        <v>0.74733680951007941</v>
      </c>
      <c r="M130" s="302">
        <v>0.11894450927943931</v>
      </c>
      <c r="N130" s="302">
        <v>1.3981962398836032E-2</v>
      </c>
      <c r="O130" s="302">
        <f t="shared" si="65"/>
        <v>0.88026328118835473</v>
      </c>
    </row>
    <row r="131" spans="1:15" s="236" customFormat="1" x14ac:dyDescent="0.2">
      <c r="A131" s="237" t="str">
        <f>name!E$7</f>
        <v>Administrative and secretarial occupations</v>
      </c>
      <c r="B131" s="302">
        <v>0.70069885877865912</v>
      </c>
      <c r="C131" s="302">
        <v>0.30146388810972796</v>
      </c>
      <c r="D131" s="302">
        <v>2.2019314170649744E-3</v>
      </c>
      <c r="E131" s="302">
        <f t="shared" si="63"/>
        <v>1.0043646783054521</v>
      </c>
      <c r="F131" s="303"/>
      <c r="G131" s="302">
        <v>0.59439046123490225</v>
      </c>
      <c r="H131" s="302">
        <v>0.15008164676563285</v>
      </c>
      <c r="I131" s="302">
        <v>3.0405469593934422E-3</v>
      </c>
      <c r="J131" s="302">
        <f t="shared" si="64"/>
        <v>0.74751265495992858</v>
      </c>
      <c r="K131" s="303"/>
      <c r="L131" s="302">
        <v>0.52174770925663916</v>
      </c>
      <c r="M131" s="302">
        <v>0.13154762644677989</v>
      </c>
      <c r="N131" s="302">
        <v>3.6240258091717612E-3</v>
      </c>
      <c r="O131" s="302">
        <f t="shared" si="65"/>
        <v>0.65691936151259078</v>
      </c>
    </row>
    <row r="132" spans="1:15" s="236" customFormat="1" x14ac:dyDescent="0.2">
      <c r="A132" s="237" t="str">
        <f>name!E$8</f>
        <v>Skilled trades occupations</v>
      </c>
      <c r="B132" s="302">
        <v>0.43463543082892275</v>
      </c>
      <c r="C132" s="302">
        <v>0.16041934645143602</v>
      </c>
      <c r="D132" s="302">
        <v>0.1408637665739455</v>
      </c>
      <c r="E132" s="302">
        <f t="shared" si="63"/>
        <v>0.73591854385430422</v>
      </c>
      <c r="F132" s="303"/>
      <c r="G132" s="302">
        <v>0.35985715575254162</v>
      </c>
      <c r="H132" s="302">
        <v>2.0295235671742625E-2</v>
      </c>
      <c r="I132" s="302">
        <v>0.10735735645060333</v>
      </c>
      <c r="J132" s="302">
        <f>SUM(G132:I132)</f>
        <v>0.4875097478748876</v>
      </c>
      <c r="K132" s="303"/>
      <c r="L132" s="302">
        <v>0.34334736486321032</v>
      </c>
      <c r="M132" s="302">
        <v>7.2501741469308744E-3</v>
      </c>
      <c r="N132" s="302">
        <v>9.1944885706145812E-2</v>
      </c>
      <c r="O132" s="302">
        <f t="shared" si="65"/>
        <v>0.44254242471628702</v>
      </c>
    </row>
    <row r="133" spans="1:15" s="236" customFormat="1" x14ac:dyDescent="0.2">
      <c r="A133" s="237" t="str">
        <f>name!E$9</f>
        <v>Caring, leisure and other service occupations</v>
      </c>
      <c r="B133" s="302">
        <v>0.15539498814999592</v>
      </c>
      <c r="C133" s="302">
        <v>4.2935087808635405E-2</v>
      </c>
      <c r="D133" s="302">
        <v>1.7190243467625926E-3</v>
      </c>
      <c r="E133" s="302">
        <f t="shared" si="63"/>
        <v>0.20004910030539394</v>
      </c>
      <c r="F133" s="303"/>
      <c r="G133" s="302">
        <v>0.1547560438316411</v>
      </c>
      <c r="H133" s="302">
        <v>1.5717931756200895E-2</v>
      </c>
      <c r="I133" s="302">
        <v>2.3911420846000962E-3</v>
      </c>
      <c r="J133" s="302">
        <f t="shared" ref="J133:J136" si="66">SUM(G133:I133)</f>
        <v>0.17286511767244209</v>
      </c>
      <c r="K133" s="303"/>
      <c r="L133" s="302">
        <v>0.19350719887716172</v>
      </c>
      <c r="M133" s="302">
        <v>2.5557338810980063E-2</v>
      </c>
      <c r="N133" s="302">
        <v>3.1375908237883778E-3</v>
      </c>
      <c r="O133" s="302">
        <f t="shared" si="65"/>
        <v>0.22220212851193016</v>
      </c>
    </row>
    <row r="134" spans="1:15" s="236" customFormat="1" x14ac:dyDescent="0.2">
      <c r="A134" s="237" t="str">
        <f>name!E$10</f>
        <v>Sales and customer service occupations</v>
      </c>
      <c r="B134" s="302">
        <v>0.20410380726449409</v>
      </c>
      <c r="C134" s="302">
        <v>0.12262664566142004</v>
      </c>
      <c r="D134" s="302">
        <v>1.0348478290140198E-2</v>
      </c>
      <c r="E134" s="302">
        <f t="shared" si="63"/>
        <v>0.33707893121605431</v>
      </c>
      <c r="F134" s="303"/>
      <c r="G134" s="302">
        <v>0.16895479103462357</v>
      </c>
      <c r="H134" s="302">
        <v>3.761187891895227E-2</v>
      </c>
      <c r="I134" s="302">
        <v>8.5163446153440712E-3</v>
      </c>
      <c r="J134" s="302">
        <f t="shared" si="66"/>
        <v>0.2150830145689199</v>
      </c>
      <c r="K134" s="303"/>
      <c r="L134" s="302">
        <v>0.2072390108802053</v>
      </c>
      <c r="M134" s="302">
        <v>6.4126577290585726E-2</v>
      </c>
      <c r="N134" s="302">
        <v>7.0457227950665845E-3</v>
      </c>
      <c r="O134" s="302">
        <f t="shared" si="65"/>
        <v>0.27841131096585764</v>
      </c>
    </row>
    <row r="135" spans="1:15" s="236" customFormat="1" x14ac:dyDescent="0.2">
      <c r="A135" s="237" t="str">
        <f>name!E$11</f>
        <v>Process, plant and machine operatives</v>
      </c>
      <c r="B135" s="302">
        <v>1.8111170599297639</v>
      </c>
      <c r="C135" s="302">
        <v>0.10557879217511897</v>
      </c>
      <c r="D135" s="302">
        <v>2.1819208945836225E-2</v>
      </c>
      <c r="E135" s="302">
        <f t="shared" si="63"/>
        <v>1.9385150610507191</v>
      </c>
      <c r="F135" s="303"/>
      <c r="G135" s="302">
        <v>1.5557743686251537</v>
      </c>
      <c r="H135" s="302">
        <v>2.6264821913002501E-2</v>
      </c>
      <c r="I135" s="302">
        <v>2.606677434062243E-2</v>
      </c>
      <c r="J135" s="302">
        <f t="shared" si="66"/>
        <v>1.6081059648787788</v>
      </c>
      <c r="K135" s="303"/>
      <c r="L135" s="302">
        <v>1.7633224977768671</v>
      </c>
      <c r="M135" s="302">
        <v>5.7622188151004606E-3</v>
      </c>
      <c r="N135" s="302">
        <v>2.0944372719283167E-2</v>
      </c>
      <c r="O135" s="302">
        <f t="shared" si="65"/>
        <v>1.7900290893112507</v>
      </c>
    </row>
    <row r="136" spans="1:15" s="236" customFormat="1" x14ac:dyDescent="0.2">
      <c r="A136" s="237" t="str">
        <f>name!E$12</f>
        <v>Elementary occupations</v>
      </c>
      <c r="B136" s="302">
        <v>1.5873357844130618</v>
      </c>
      <c r="C136" s="302">
        <v>0.28607955916853983</v>
      </c>
      <c r="D136" s="302">
        <v>1.3728254313085185E-2</v>
      </c>
      <c r="E136" s="302">
        <f t="shared" si="63"/>
        <v>1.8871435978946869</v>
      </c>
      <c r="F136" s="303"/>
      <c r="G136" s="302">
        <v>1.4142583078050048</v>
      </c>
      <c r="H136" s="302">
        <v>0.10567696655399875</v>
      </c>
      <c r="I136" s="302">
        <v>1.417175823769762E-2</v>
      </c>
      <c r="J136" s="302">
        <f t="shared" si="66"/>
        <v>1.5341070325967012</v>
      </c>
      <c r="K136" s="303"/>
      <c r="L136" s="302">
        <v>1.3301113207520372</v>
      </c>
      <c r="M136" s="302">
        <v>0.13392377111889237</v>
      </c>
      <c r="N136" s="302">
        <v>1.6670685065363663E-2</v>
      </c>
      <c r="O136" s="302">
        <f t="shared" si="65"/>
        <v>1.4807057769362932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6.5037695428682829</v>
      </c>
      <c r="C138" s="311">
        <f t="shared" ref="C138:E138" si="67">SUM(C128:C136)</f>
        <v>1.2736911459828584</v>
      </c>
      <c r="D138" s="311">
        <f t="shared" si="67"/>
        <v>0.2695393111488541</v>
      </c>
      <c r="E138" s="311">
        <f t="shared" si="67"/>
        <v>8.0469999999999953</v>
      </c>
      <c r="F138" s="311"/>
      <c r="G138" s="311">
        <f t="shared" ref="G138:J138" si="68">SUM(G128:G136)</f>
        <v>6.0582472801474463</v>
      </c>
      <c r="H138" s="311">
        <f t="shared" si="68"/>
        <v>0.49927728921285619</v>
      </c>
      <c r="I138" s="311">
        <f t="shared" si="68"/>
        <v>0.24547543063971131</v>
      </c>
      <c r="J138" s="311">
        <f t="shared" si="68"/>
        <v>6.8030000000000133</v>
      </c>
      <c r="K138" s="311"/>
      <c r="L138" s="311">
        <f t="shared" ref="L138:O138" si="69">SUM(L128:L136)</f>
        <v>6.4305325518635374</v>
      </c>
      <c r="M138" s="311">
        <f t="shared" si="69"/>
        <v>0.5420769130195594</v>
      </c>
      <c r="N138" s="311">
        <f t="shared" si="69"/>
        <v>0.23039053511689983</v>
      </c>
      <c r="O138" s="311">
        <f t="shared" si="69"/>
        <v>7.2029999999999976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5.5565097947024169</v>
      </c>
      <c r="C145" s="302">
        <v>0.47557014633153505</v>
      </c>
      <c r="D145" s="302">
        <v>1.0895326773972818</v>
      </c>
      <c r="E145" s="302">
        <f>SUM(B145:D145)</f>
        <v>7.1216126184312332</v>
      </c>
      <c r="F145" s="303"/>
      <c r="G145" s="302">
        <v>7.1600596094963969</v>
      </c>
      <c r="H145" s="302">
        <v>1.0439807933733027</v>
      </c>
      <c r="I145" s="302">
        <v>2.158750291384159</v>
      </c>
      <c r="J145" s="302">
        <f>SUM(G145:I145)</f>
        <v>10.362790694253858</v>
      </c>
      <c r="K145" s="303"/>
      <c r="L145" s="302">
        <v>7.4485598415124752</v>
      </c>
      <c r="M145" s="302">
        <v>1.136902012897643</v>
      </c>
      <c r="N145" s="302">
        <v>2.1572081264987113</v>
      </c>
      <c r="O145" s="302">
        <f>SUM(L145:N145)</f>
        <v>10.742669980908829</v>
      </c>
    </row>
    <row r="146" spans="1:15" s="236" customFormat="1" x14ac:dyDescent="0.2">
      <c r="A146" s="237" t="str">
        <f>name!E$5</f>
        <v>Professional occupations</v>
      </c>
      <c r="B146" s="302">
        <v>6.1282221683692457</v>
      </c>
      <c r="C146" s="302">
        <v>0.28485013573850887</v>
      </c>
      <c r="D146" s="302">
        <v>0.47325421651820765</v>
      </c>
      <c r="E146" s="302">
        <f t="shared" ref="E146:E153" si="70">SUM(B146:D146)</f>
        <v>6.8863265206259623</v>
      </c>
      <c r="F146" s="303"/>
      <c r="G146" s="302">
        <v>8.8496368442752278</v>
      </c>
      <c r="H146" s="302">
        <v>0.5618337450747749</v>
      </c>
      <c r="I146" s="302">
        <v>0.80300049829831943</v>
      </c>
      <c r="J146" s="302">
        <f t="shared" ref="J146:J148" si="71">SUM(G146:I146)</f>
        <v>10.214471087648322</v>
      </c>
      <c r="K146" s="303"/>
      <c r="L146" s="302">
        <v>10.833092750522432</v>
      </c>
      <c r="M146" s="302">
        <v>0.62491433389888129</v>
      </c>
      <c r="N146" s="302">
        <v>0.59468699476056497</v>
      </c>
      <c r="O146" s="302">
        <f t="shared" ref="O146:O153" si="72">SUM(L146:N146)</f>
        <v>12.052694079181878</v>
      </c>
    </row>
    <row r="147" spans="1:15" s="236" customFormat="1" x14ac:dyDescent="0.2">
      <c r="A147" s="237" t="str">
        <f>name!E$6</f>
        <v>Associate professional occupations</v>
      </c>
      <c r="B147" s="302">
        <v>4.358359981929536</v>
      </c>
      <c r="C147" s="302">
        <v>0.39944683751976828</v>
      </c>
      <c r="D147" s="302">
        <v>0.25988132772542105</v>
      </c>
      <c r="E147" s="302">
        <f t="shared" si="70"/>
        <v>5.0176881471747254</v>
      </c>
      <c r="F147" s="303"/>
      <c r="G147" s="302">
        <v>5.9499726167054794</v>
      </c>
      <c r="H147" s="302">
        <v>0.68106242112310333</v>
      </c>
      <c r="I147" s="302">
        <v>0.39879510306789323</v>
      </c>
      <c r="J147" s="302">
        <f t="shared" si="71"/>
        <v>7.0298301408964763</v>
      </c>
      <c r="K147" s="303"/>
      <c r="L147" s="302">
        <v>5.9140216453331078</v>
      </c>
      <c r="M147" s="302">
        <v>0.61899644973028778</v>
      </c>
      <c r="N147" s="302">
        <v>0.36076908798661678</v>
      </c>
      <c r="O147" s="302">
        <f t="shared" si="72"/>
        <v>6.8937871830500121</v>
      </c>
    </row>
    <row r="148" spans="1:15" s="236" customFormat="1" x14ac:dyDescent="0.2">
      <c r="A148" s="237" t="str">
        <f>name!E$7</f>
        <v>Administrative and secretarial occupations</v>
      </c>
      <c r="B148" s="302">
        <v>2.8990817408238434</v>
      </c>
      <c r="C148" s="302">
        <v>2.3444477772457466</v>
      </c>
      <c r="D148" s="302">
        <v>0.27888449060985387</v>
      </c>
      <c r="E148" s="302">
        <f t="shared" si="70"/>
        <v>5.5224140086794433</v>
      </c>
      <c r="F148" s="303"/>
      <c r="G148" s="302">
        <v>3.2141812761415793</v>
      </c>
      <c r="H148" s="302">
        <v>2.6010608563129032</v>
      </c>
      <c r="I148" s="302">
        <v>0.32701947773995665</v>
      </c>
      <c r="J148" s="302">
        <f t="shared" si="71"/>
        <v>6.1422616101944394</v>
      </c>
      <c r="K148" s="303"/>
      <c r="L148" s="302">
        <v>2.1227093553737029</v>
      </c>
      <c r="M148" s="302">
        <v>2.5855719549488292</v>
      </c>
      <c r="N148" s="302">
        <v>0.25156956030384797</v>
      </c>
      <c r="O148" s="302">
        <f t="shared" si="72"/>
        <v>4.9598508706263793</v>
      </c>
    </row>
    <row r="149" spans="1:15" s="236" customFormat="1" x14ac:dyDescent="0.2">
      <c r="A149" s="237" t="str">
        <f>name!E$8</f>
        <v>Skilled trades occupations</v>
      </c>
      <c r="B149" s="302">
        <v>21.422331488167014</v>
      </c>
      <c r="C149" s="302">
        <v>0.89342371240653362</v>
      </c>
      <c r="D149" s="302">
        <v>20.024915673030545</v>
      </c>
      <c r="E149" s="302">
        <f t="shared" si="70"/>
        <v>42.340670873604097</v>
      </c>
      <c r="F149" s="303"/>
      <c r="G149" s="302">
        <v>19.113008508125336</v>
      </c>
      <c r="H149" s="302">
        <v>0.93226596345563373</v>
      </c>
      <c r="I149" s="302">
        <v>22.296132810975795</v>
      </c>
      <c r="J149" s="302">
        <f>SUM(G149:I149)</f>
        <v>42.341407282556766</v>
      </c>
      <c r="K149" s="303"/>
      <c r="L149" s="302">
        <v>16.732734193579336</v>
      </c>
      <c r="M149" s="302">
        <v>1.3744890724607963</v>
      </c>
      <c r="N149" s="302">
        <v>22.702498460832985</v>
      </c>
      <c r="O149" s="302">
        <f t="shared" si="72"/>
        <v>40.809721726873121</v>
      </c>
    </row>
    <row r="150" spans="1:15" s="236" customFormat="1" x14ac:dyDescent="0.2">
      <c r="A150" s="237" t="str">
        <f>name!E$9</f>
        <v>Caring, leisure and other service occupations</v>
      </c>
      <c r="B150" s="302">
        <v>0.13346725106116122</v>
      </c>
      <c r="C150" s="302">
        <v>3.7149951137812783E-2</v>
      </c>
      <c r="D150" s="302">
        <v>1.3616659120910026E-2</v>
      </c>
      <c r="E150" s="302">
        <f t="shared" si="70"/>
        <v>0.18423386131988403</v>
      </c>
      <c r="F150" s="303"/>
      <c r="G150" s="302">
        <v>0.16032390353229678</v>
      </c>
      <c r="H150" s="302">
        <v>5.7346974247939796E-2</v>
      </c>
      <c r="I150" s="302">
        <v>2.0725298919457812E-2</v>
      </c>
      <c r="J150" s="302">
        <f t="shared" ref="J150:J153" si="73">SUM(G150:I150)</f>
        <v>0.2383961766996944</v>
      </c>
      <c r="K150" s="303"/>
      <c r="L150" s="302">
        <v>0.1580569382118811</v>
      </c>
      <c r="M150" s="302">
        <v>4.5345059503659517E-2</v>
      </c>
      <c r="N150" s="302">
        <v>3.7444340966841058E-2</v>
      </c>
      <c r="O150" s="302">
        <f t="shared" si="72"/>
        <v>0.2408463386823817</v>
      </c>
    </row>
    <row r="151" spans="1:15" s="236" customFormat="1" x14ac:dyDescent="0.2">
      <c r="A151" s="237" t="str">
        <f>name!E$10</f>
        <v>Sales and customer service occupations</v>
      </c>
      <c r="B151" s="302">
        <v>0.86333880361914428</v>
      </c>
      <c r="C151" s="302">
        <v>0.4207440826839754</v>
      </c>
      <c r="D151" s="302">
        <v>0.11856757341279074</v>
      </c>
      <c r="E151" s="302">
        <f t="shared" si="70"/>
        <v>1.4026504597159104</v>
      </c>
      <c r="F151" s="303"/>
      <c r="G151" s="302">
        <v>0.96483288160865932</v>
      </c>
      <c r="H151" s="302">
        <v>0.59921675636524807</v>
      </c>
      <c r="I151" s="302">
        <v>0.15385222425563314</v>
      </c>
      <c r="J151" s="302">
        <f t="shared" si="73"/>
        <v>1.7179018622295403</v>
      </c>
      <c r="K151" s="303"/>
      <c r="L151" s="302">
        <v>1.0268822586924224</v>
      </c>
      <c r="M151" s="302">
        <v>0.65942237708022677</v>
      </c>
      <c r="N151" s="302">
        <v>0.15807469920299927</v>
      </c>
      <c r="O151" s="302">
        <f t="shared" si="72"/>
        <v>1.8443793349756485</v>
      </c>
    </row>
    <row r="152" spans="1:15" s="236" customFormat="1" x14ac:dyDescent="0.2">
      <c r="A152" s="237" t="str">
        <f>name!E$11</f>
        <v>Process, plant and machine operatives</v>
      </c>
      <c r="B152" s="302">
        <v>4.6349611221279243</v>
      </c>
      <c r="C152" s="302">
        <v>0.16843875854638668</v>
      </c>
      <c r="D152" s="302">
        <v>1.0477625913985062</v>
      </c>
      <c r="E152" s="302">
        <f t="shared" si="70"/>
        <v>5.8511624720728168</v>
      </c>
      <c r="F152" s="303"/>
      <c r="G152" s="302">
        <v>4.2169855915056935</v>
      </c>
      <c r="H152" s="302">
        <v>0.33063312563161162</v>
      </c>
      <c r="I152" s="302">
        <v>1.598953990375134</v>
      </c>
      <c r="J152" s="302">
        <f t="shared" si="73"/>
        <v>6.1465727075124388</v>
      </c>
      <c r="K152" s="303"/>
      <c r="L152" s="302">
        <v>4.2294477554585335</v>
      </c>
      <c r="M152" s="302">
        <v>0.36462107907772079</v>
      </c>
      <c r="N152" s="302">
        <v>2.1547895146294178</v>
      </c>
      <c r="O152" s="302">
        <f t="shared" si="72"/>
        <v>6.7488583491656726</v>
      </c>
    </row>
    <row r="153" spans="1:15" s="236" customFormat="1" x14ac:dyDescent="0.2">
      <c r="A153" s="237" t="str">
        <f>name!E$12</f>
        <v>Elementary occupations</v>
      </c>
      <c r="B153" s="302">
        <v>1.3732172029364829</v>
      </c>
      <c r="C153" s="302">
        <v>0.65682505469006958</v>
      </c>
      <c r="D153" s="302">
        <v>1.0991987807492873</v>
      </c>
      <c r="E153" s="302">
        <f t="shared" si="70"/>
        <v>3.1292410383758398</v>
      </c>
      <c r="F153" s="303"/>
      <c r="G153" s="302">
        <v>1.196717760789084</v>
      </c>
      <c r="H153" s="302">
        <v>0.7738431151116677</v>
      </c>
      <c r="I153" s="302">
        <v>1.3598075621075705</v>
      </c>
      <c r="J153" s="302">
        <f t="shared" si="73"/>
        <v>3.3303684380083221</v>
      </c>
      <c r="K153" s="303"/>
      <c r="L153" s="302">
        <v>0.76230463498523271</v>
      </c>
      <c r="M153" s="302">
        <v>0.53272827100132625</v>
      </c>
      <c r="N153" s="302">
        <v>1.7641592305496283</v>
      </c>
      <c r="O153" s="302">
        <f t="shared" si="72"/>
        <v>3.0591921365361872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47.36948955373677</v>
      </c>
      <c r="C155" s="311">
        <f t="shared" ref="C155:E155" si="74">SUM(C145:C153)</f>
        <v>5.6808964563003359</v>
      </c>
      <c r="D155" s="311">
        <f t="shared" si="74"/>
        <v>24.405613989962802</v>
      </c>
      <c r="E155" s="311">
        <f t="shared" si="74"/>
        <v>77.455999999999918</v>
      </c>
      <c r="F155" s="311"/>
      <c r="G155" s="311">
        <f t="shared" ref="G155:J155" si="75">SUM(G145:G153)</f>
        <v>50.825718992179759</v>
      </c>
      <c r="H155" s="311">
        <f t="shared" si="75"/>
        <v>7.5812437506961858</v>
      </c>
      <c r="I155" s="311">
        <f t="shared" si="75"/>
        <v>29.117037257123918</v>
      </c>
      <c r="J155" s="311">
        <f t="shared" si="75"/>
        <v>87.523999999999845</v>
      </c>
      <c r="K155" s="311"/>
      <c r="L155" s="311">
        <f t="shared" ref="L155:O155" si="76">SUM(L145:L153)</f>
        <v>49.227809373669125</v>
      </c>
      <c r="M155" s="311">
        <f t="shared" si="76"/>
        <v>7.9429906105993702</v>
      </c>
      <c r="N155" s="311">
        <f t="shared" si="76"/>
        <v>30.181200015731608</v>
      </c>
      <c r="O155" s="311">
        <f t="shared" si="76"/>
        <v>87.352000000000103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17.013884147305973</v>
      </c>
      <c r="C162" s="302">
        <v>1.1745166617485061</v>
      </c>
      <c r="D162" s="302">
        <v>6.4867965426643854</v>
      </c>
      <c r="E162" s="302">
        <f>SUM(B162:D162)</f>
        <v>24.675197351718865</v>
      </c>
      <c r="F162" s="303"/>
      <c r="G162" s="302">
        <v>20.564485944363547</v>
      </c>
      <c r="H162" s="302">
        <v>2.0725976383671352</v>
      </c>
      <c r="I162" s="302">
        <v>7.2728300509983317</v>
      </c>
      <c r="J162" s="302">
        <f>SUM(G162:I162)</f>
        <v>29.909913633729012</v>
      </c>
      <c r="K162" s="303"/>
      <c r="L162" s="302">
        <v>25.470625967316181</v>
      </c>
      <c r="M162" s="302">
        <v>2.4564918739786075</v>
      </c>
      <c r="N162" s="302">
        <v>9.0655467300867034</v>
      </c>
      <c r="O162" s="302">
        <f>SUM(L162:N162)</f>
        <v>36.992664571381489</v>
      </c>
    </row>
    <row r="163" spans="1:15" s="236" customFormat="1" x14ac:dyDescent="0.2">
      <c r="A163" s="237" t="str">
        <f>name!E$5</f>
        <v>Professional occupations</v>
      </c>
      <c r="B163" s="302">
        <v>10.906383851814196</v>
      </c>
      <c r="C163" s="302">
        <v>1.3696264944811523</v>
      </c>
      <c r="D163" s="302">
        <v>1.1613178103896722</v>
      </c>
      <c r="E163" s="302">
        <f t="shared" ref="E163:E170" si="77">SUM(B163:D163)</f>
        <v>13.43732815668502</v>
      </c>
      <c r="F163" s="303"/>
      <c r="G163" s="302">
        <v>15.114489565153562</v>
      </c>
      <c r="H163" s="302">
        <v>2.2645142272562389</v>
      </c>
      <c r="I163" s="302">
        <v>1.2757896188729261</v>
      </c>
      <c r="J163" s="302">
        <f t="shared" ref="J163:J165" si="78">SUM(G163:I163)</f>
        <v>18.654793411282728</v>
      </c>
      <c r="K163" s="303"/>
      <c r="L163" s="302">
        <v>21.017422436331959</v>
      </c>
      <c r="M163" s="302">
        <v>2.5494833035746822</v>
      </c>
      <c r="N163" s="302">
        <v>0.98847403160701663</v>
      </c>
      <c r="O163" s="302">
        <f t="shared" ref="O163:O170" si="79">SUM(L163:N163)</f>
        <v>24.555379771513657</v>
      </c>
    </row>
    <row r="164" spans="1:15" s="236" customFormat="1" x14ac:dyDescent="0.2">
      <c r="A164" s="237" t="str">
        <f>name!E$6</f>
        <v>Associate professional occupations</v>
      </c>
      <c r="B164" s="302">
        <v>11.541582781359519</v>
      </c>
      <c r="C164" s="302">
        <v>2.7811628161227686</v>
      </c>
      <c r="D164" s="302">
        <v>1.083145931928303</v>
      </c>
      <c r="E164" s="302">
        <f t="shared" si="77"/>
        <v>15.405891529410592</v>
      </c>
      <c r="F164" s="303"/>
      <c r="G164" s="302">
        <v>14.850637962822823</v>
      </c>
      <c r="H164" s="302">
        <v>3.7434823410417217</v>
      </c>
      <c r="I164" s="302">
        <v>1.1262691051508651</v>
      </c>
      <c r="J164" s="302">
        <f t="shared" si="78"/>
        <v>19.720389409015411</v>
      </c>
      <c r="K164" s="303"/>
      <c r="L164" s="302">
        <v>17.116515089599179</v>
      </c>
      <c r="M164" s="302">
        <v>3.5976697485315947</v>
      </c>
      <c r="N164" s="302">
        <v>1.0231926287759943</v>
      </c>
      <c r="O164" s="302">
        <f t="shared" si="79"/>
        <v>21.737377466906768</v>
      </c>
    </row>
    <row r="165" spans="1:15" s="236" customFormat="1" x14ac:dyDescent="0.2">
      <c r="A165" s="237" t="str">
        <f>name!E$7</f>
        <v>Administrative and secretarial occupations</v>
      </c>
      <c r="B165" s="302">
        <v>13.578761689784308</v>
      </c>
      <c r="C165" s="302">
        <v>5.0903484155533487</v>
      </c>
      <c r="D165" s="302">
        <v>0.39002749491325267</v>
      </c>
      <c r="E165" s="302">
        <f t="shared" si="77"/>
        <v>19.05913760025091</v>
      </c>
      <c r="F165" s="303"/>
      <c r="G165" s="302">
        <v>16.34492316734725</v>
      </c>
      <c r="H165" s="302">
        <v>6.0468543981836529</v>
      </c>
      <c r="I165" s="302">
        <v>0.49888194969983896</v>
      </c>
      <c r="J165" s="302">
        <f t="shared" si="78"/>
        <v>22.890659515230741</v>
      </c>
      <c r="K165" s="303"/>
      <c r="L165" s="302">
        <v>17.266601984996722</v>
      </c>
      <c r="M165" s="302">
        <v>5.4172316331738912</v>
      </c>
      <c r="N165" s="302">
        <v>0.46295444639256411</v>
      </c>
      <c r="O165" s="302">
        <f t="shared" si="79"/>
        <v>23.146788064563179</v>
      </c>
    </row>
    <row r="166" spans="1:15" s="236" customFormat="1" x14ac:dyDescent="0.2">
      <c r="A166" s="237" t="str">
        <f>name!E$8</f>
        <v>Skilled trades occupations</v>
      </c>
      <c r="B166" s="302">
        <v>12.093295127518152</v>
      </c>
      <c r="C166" s="302">
        <v>1.9549862868432646</v>
      </c>
      <c r="D166" s="302">
        <v>3.6568534041815468</v>
      </c>
      <c r="E166" s="302">
        <f t="shared" si="77"/>
        <v>17.705134818542962</v>
      </c>
      <c r="F166" s="303"/>
      <c r="G166" s="302">
        <v>11.980553996173915</v>
      </c>
      <c r="H166" s="302">
        <v>1.7009016365651368</v>
      </c>
      <c r="I166" s="302">
        <v>3.6357591160486327</v>
      </c>
      <c r="J166" s="302">
        <f>SUM(G166:I166)</f>
        <v>17.317214748787684</v>
      </c>
      <c r="K166" s="303"/>
      <c r="L166" s="302">
        <v>11.362741720636432</v>
      </c>
      <c r="M166" s="302">
        <v>1.8105854519438713</v>
      </c>
      <c r="N166" s="302">
        <v>3.9343155967010488</v>
      </c>
      <c r="O166" s="302">
        <f t="shared" si="79"/>
        <v>17.107642769281352</v>
      </c>
    </row>
    <row r="167" spans="1:15" s="236" customFormat="1" x14ac:dyDescent="0.2">
      <c r="A167" s="237" t="str">
        <f>name!E$9</f>
        <v>Caring, leisure and other service occupations</v>
      </c>
      <c r="B167" s="302">
        <v>1.0344815925179556</v>
      </c>
      <c r="C167" s="302">
        <v>0.40702106137196881</v>
      </c>
      <c r="D167" s="302">
        <v>0.19362312458958861</v>
      </c>
      <c r="E167" s="302">
        <f t="shared" si="77"/>
        <v>1.6351257784795128</v>
      </c>
      <c r="F167" s="303"/>
      <c r="G167" s="302">
        <v>1.3325239864540575</v>
      </c>
      <c r="H167" s="302">
        <v>0.42141815021569284</v>
      </c>
      <c r="I167" s="302">
        <v>0.32115617894260423</v>
      </c>
      <c r="J167" s="302">
        <f t="shared" ref="J167:J170" si="80">SUM(G167:I167)</f>
        <v>2.0750983156123546</v>
      </c>
      <c r="K167" s="303"/>
      <c r="L167" s="302">
        <v>1.9271781503327154</v>
      </c>
      <c r="M167" s="302">
        <v>0.37444443333495375</v>
      </c>
      <c r="N167" s="302">
        <v>0.55732618301082681</v>
      </c>
      <c r="O167" s="302">
        <f t="shared" si="79"/>
        <v>2.8589487666784961</v>
      </c>
    </row>
    <row r="168" spans="1:15" s="236" customFormat="1" x14ac:dyDescent="0.2">
      <c r="A168" s="237" t="str">
        <f>name!E$10</f>
        <v>Sales and customer service occupations</v>
      </c>
      <c r="B168" s="302">
        <v>24.848612665095157</v>
      </c>
      <c r="C168" s="302">
        <v>53.126396939898491</v>
      </c>
      <c r="D168" s="302">
        <v>3.7838774606936192</v>
      </c>
      <c r="E168" s="302">
        <f t="shared" si="77"/>
        <v>81.758887065687261</v>
      </c>
      <c r="F168" s="303"/>
      <c r="G168" s="302">
        <v>23.865710214640568</v>
      </c>
      <c r="H168" s="302">
        <v>59.118263506688045</v>
      </c>
      <c r="I168" s="302">
        <v>3.0582969076557078</v>
      </c>
      <c r="J168" s="302">
        <f t="shared" si="80"/>
        <v>86.042270628984312</v>
      </c>
      <c r="K168" s="303"/>
      <c r="L168" s="302">
        <v>20.398882845757889</v>
      </c>
      <c r="M168" s="302">
        <v>55.982215698583417</v>
      </c>
      <c r="N168" s="302">
        <v>2.389279664928655</v>
      </c>
      <c r="O168" s="302">
        <f t="shared" si="79"/>
        <v>78.770378209269964</v>
      </c>
    </row>
    <row r="169" spans="1:15" s="236" customFormat="1" x14ac:dyDescent="0.2">
      <c r="A169" s="237" t="str">
        <f>name!E$11</f>
        <v>Process, plant and machine operatives</v>
      </c>
      <c r="B169" s="302">
        <v>13.648196468487557</v>
      </c>
      <c r="C169" s="302">
        <v>2.4480620380370888</v>
      </c>
      <c r="D169" s="302">
        <v>0.37137305736468079</v>
      </c>
      <c r="E169" s="302">
        <f t="shared" si="77"/>
        <v>16.467631563889327</v>
      </c>
      <c r="F169" s="303"/>
      <c r="G169" s="302">
        <v>11.874859135253578</v>
      </c>
      <c r="H169" s="302">
        <v>2.8795570582291061</v>
      </c>
      <c r="I169" s="302">
        <v>0.45437981577702385</v>
      </c>
      <c r="J169" s="302">
        <f t="shared" si="80"/>
        <v>15.208796009259707</v>
      </c>
      <c r="K169" s="303"/>
      <c r="L169" s="302">
        <v>12.262424346825942</v>
      </c>
      <c r="M169" s="302">
        <v>3.5266590644880798</v>
      </c>
      <c r="N169" s="302">
        <v>0.47521850330372212</v>
      </c>
      <c r="O169" s="302">
        <f t="shared" si="79"/>
        <v>16.264301914617743</v>
      </c>
    </row>
    <row r="170" spans="1:15" s="236" customFormat="1" x14ac:dyDescent="0.2">
      <c r="A170" s="237" t="str">
        <f>name!E$12</f>
        <v>Elementary occupations</v>
      </c>
      <c r="B170" s="302">
        <v>12.913507542091217</v>
      </c>
      <c r="C170" s="302">
        <v>9.7527041046950558</v>
      </c>
      <c r="D170" s="302">
        <v>0.31345448854954555</v>
      </c>
      <c r="E170" s="302">
        <f t="shared" si="77"/>
        <v>22.979666135335819</v>
      </c>
      <c r="F170" s="303"/>
      <c r="G170" s="302">
        <v>10.670872793456125</v>
      </c>
      <c r="H170" s="302">
        <v>9.0105149926194663</v>
      </c>
      <c r="I170" s="302">
        <v>0.28547654202209877</v>
      </c>
      <c r="J170" s="302">
        <f t="shared" si="80"/>
        <v>19.966864328097689</v>
      </c>
      <c r="K170" s="303"/>
      <c r="L170" s="302">
        <v>9.9016886493986043</v>
      </c>
      <c r="M170" s="302">
        <v>7.1524847440913897</v>
      </c>
      <c r="N170" s="302">
        <v>0.34034507229741218</v>
      </c>
      <c r="O170" s="302">
        <f t="shared" si="79"/>
        <v>17.394518465787407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117.57870586597403</v>
      </c>
      <c r="C172" s="311">
        <f t="shared" ref="C172:E172" si="81">SUM(C162:C170)</f>
        <v>78.104824818751652</v>
      </c>
      <c r="D172" s="311">
        <f t="shared" si="81"/>
        <v>17.440469315274598</v>
      </c>
      <c r="E172" s="311">
        <f t="shared" si="81"/>
        <v>213.12400000000025</v>
      </c>
      <c r="F172" s="311"/>
      <c r="G172" s="311">
        <f t="shared" ref="G172:J172" si="82">SUM(G162:G170)</f>
        <v>126.59905676566542</v>
      </c>
      <c r="H172" s="311">
        <f t="shared" si="82"/>
        <v>87.258103949166198</v>
      </c>
      <c r="I172" s="311">
        <f t="shared" si="82"/>
        <v>17.928839285168031</v>
      </c>
      <c r="J172" s="311">
        <f t="shared" si="82"/>
        <v>231.78599999999963</v>
      </c>
      <c r="K172" s="311"/>
      <c r="L172" s="311">
        <f t="shared" ref="L172:O172" si="83">SUM(L162:L170)</f>
        <v>136.72408119119561</v>
      </c>
      <c r="M172" s="311">
        <f t="shared" si="83"/>
        <v>82.867265951700503</v>
      </c>
      <c r="N172" s="311">
        <f t="shared" si="83"/>
        <v>19.236652857103945</v>
      </c>
      <c r="O172" s="311">
        <f t="shared" si="83"/>
        <v>238.82800000000003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3.4923420522144442</v>
      </c>
      <c r="C179" s="302">
        <v>0.2392178280520901</v>
      </c>
      <c r="D179" s="302">
        <v>0.79427788986111281</v>
      </c>
      <c r="E179" s="302">
        <f>SUM(B179:D179)</f>
        <v>4.5258377701276471</v>
      </c>
      <c r="F179" s="303"/>
      <c r="G179" s="302">
        <v>5.3794447695629435</v>
      </c>
      <c r="H179" s="302">
        <v>0.54979931131906423</v>
      </c>
      <c r="I179" s="302">
        <v>1.1183356260902417</v>
      </c>
      <c r="J179" s="302">
        <f>SUM(G179:I179)</f>
        <v>7.0475797069722494</v>
      </c>
      <c r="K179" s="303"/>
      <c r="L179" s="302">
        <v>6.3763569022072337</v>
      </c>
      <c r="M179" s="302">
        <v>0.73955019601361349</v>
      </c>
      <c r="N179" s="302">
        <v>1.1980388304766847</v>
      </c>
      <c r="O179" s="302">
        <f>SUM(L179:N179)</f>
        <v>8.3139459286975317</v>
      </c>
    </row>
    <row r="180" spans="1:15" s="236" customFormat="1" x14ac:dyDescent="0.2">
      <c r="A180" s="237" t="str">
        <f>name!E$5</f>
        <v>Professional occupations</v>
      </c>
      <c r="B180" s="302">
        <v>2.5427464542722289</v>
      </c>
      <c r="C180" s="302">
        <v>0.1914448895621125</v>
      </c>
      <c r="D180" s="302">
        <v>0.19873166092673719</v>
      </c>
      <c r="E180" s="302">
        <f t="shared" ref="E180:E187" si="84">SUM(B180:D180)</f>
        <v>2.9329230047610788</v>
      </c>
      <c r="F180" s="303"/>
      <c r="G180" s="302">
        <v>4.5268023101391766</v>
      </c>
      <c r="H180" s="302">
        <v>0.47890289428429239</v>
      </c>
      <c r="I180" s="302">
        <v>0.2893067345638235</v>
      </c>
      <c r="J180" s="302">
        <f t="shared" ref="J180:J182" si="85">SUM(G180:I180)</f>
        <v>5.2950119389872929</v>
      </c>
      <c r="K180" s="303"/>
      <c r="L180" s="302">
        <v>6.1051240963911608</v>
      </c>
      <c r="M180" s="302">
        <v>0.78330475345800799</v>
      </c>
      <c r="N180" s="302">
        <v>0.24716533030932142</v>
      </c>
      <c r="O180" s="302">
        <f t="shared" ref="O180:O187" si="86">SUM(L180:N180)</f>
        <v>7.1355941801584901</v>
      </c>
    </row>
    <row r="181" spans="1:15" s="236" customFormat="1" x14ac:dyDescent="0.2">
      <c r="A181" s="237" t="str">
        <f>name!E$6</f>
        <v>Associate professional occupations</v>
      </c>
      <c r="B181" s="302">
        <v>2.7413534752666209</v>
      </c>
      <c r="C181" s="302">
        <v>0.32344054470897399</v>
      </c>
      <c r="D181" s="302">
        <v>0.14767292030125298</v>
      </c>
      <c r="E181" s="302">
        <f t="shared" si="84"/>
        <v>3.212466940276848</v>
      </c>
      <c r="F181" s="303"/>
      <c r="G181" s="302">
        <v>4.28029797780151</v>
      </c>
      <c r="H181" s="302">
        <v>0.61383705155847901</v>
      </c>
      <c r="I181" s="302">
        <v>0.22721611009006717</v>
      </c>
      <c r="J181" s="302">
        <f t="shared" si="85"/>
        <v>5.1213511394500557</v>
      </c>
      <c r="K181" s="303"/>
      <c r="L181" s="302">
        <v>4.5406605285496857</v>
      </c>
      <c r="M181" s="302">
        <v>0.78425585677549448</v>
      </c>
      <c r="N181" s="302">
        <v>0.19594900295056011</v>
      </c>
      <c r="O181" s="302">
        <f t="shared" si="86"/>
        <v>5.5208653882757401</v>
      </c>
    </row>
    <row r="182" spans="1:15" s="236" customFormat="1" x14ac:dyDescent="0.2">
      <c r="A182" s="237" t="str">
        <f>name!E$7</f>
        <v>Administrative and secretarial occupations</v>
      </c>
      <c r="B182" s="302">
        <v>5.8141344706283702</v>
      </c>
      <c r="C182" s="302">
        <v>1.8057204051954592</v>
      </c>
      <c r="D182" s="302">
        <v>0.17939906220376062</v>
      </c>
      <c r="E182" s="302">
        <f t="shared" si="84"/>
        <v>7.79925393802759</v>
      </c>
      <c r="F182" s="303"/>
      <c r="G182" s="302">
        <v>8.5120447553244301</v>
      </c>
      <c r="H182" s="302">
        <v>3.2633110678393709</v>
      </c>
      <c r="I182" s="302">
        <v>0.30667681243830924</v>
      </c>
      <c r="J182" s="302">
        <f t="shared" si="85"/>
        <v>12.082032635602111</v>
      </c>
      <c r="K182" s="303"/>
      <c r="L182" s="302">
        <v>8.7683399311433394</v>
      </c>
      <c r="M182" s="302">
        <v>3.0383014491989782</v>
      </c>
      <c r="N182" s="302">
        <v>0.26349696425273661</v>
      </c>
      <c r="O182" s="302">
        <f t="shared" si="86"/>
        <v>12.070138344595053</v>
      </c>
    </row>
    <row r="183" spans="1:15" s="236" customFormat="1" x14ac:dyDescent="0.2">
      <c r="A183" s="237" t="str">
        <f>name!E$8</f>
        <v>Skilled trades occupations</v>
      </c>
      <c r="B183" s="302">
        <v>2.4609553573759331</v>
      </c>
      <c r="C183" s="302">
        <v>0.39891850324930533</v>
      </c>
      <c r="D183" s="302">
        <v>0.59075546763655307</v>
      </c>
      <c r="E183" s="302">
        <f t="shared" si="84"/>
        <v>3.4506293282617917</v>
      </c>
      <c r="F183" s="303"/>
      <c r="G183" s="302">
        <v>2.6028504615234338</v>
      </c>
      <c r="H183" s="302">
        <v>0.85578647213225267</v>
      </c>
      <c r="I183" s="302">
        <v>0.54056315189320781</v>
      </c>
      <c r="J183" s="302">
        <f>SUM(G183:I183)</f>
        <v>3.9992000855488943</v>
      </c>
      <c r="K183" s="303"/>
      <c r="L183" s="302">
        <v>2.6444416127249557</v>
      </c>
      <c r="M183" s="302">
        <v>1.1310832405925451</v>
      </c>
      <c r="N183" s="302">
        <v>0.52207983943043035</v>
      </c>
      <c r="O183" s="302">
        <f t="shared" si="86"/>
        <v>4.2976046927479317</v>
      </c>
    </row>
    <row r="184" spans="1:15" s="236" customFormat="1" x14ac:dyDescent="0.2">
      <c r="A184" s="237" t="str">
        <f>name!E$9</f>
        <v>Caring, leisure and other service occupations</v>
      </c>
      <c r="B184" s="302">
        <v>2.4869539107476029</v>
      </c>
      <c r="C184" s="302">
        <v>1.7415879835074952</v>
      </c>
      <c r="D184" s="302">
        <v>0.32884823693758758</v>
      </c>
      <c r="E184" s="302">
        <f t="shared" si="84"/>
        <v>4.5573901311926859</v>
      </c>
      <c r="F184" s="303"/>
      <c r="G184" s="302">
        <v>2.934189730892812</v>
      </c>
      <c r="H184" s="302">
        <v>1.8748696641434079</v>
      </c>
      <c r="I184" s="302">
        <v>0.34886975077316512</v>
      </c>
      <c r="J184" s="302">
        <f t="shared" ref="J184:J187" si="87">SUM(G184:I184)</f>
        <v>5.1579291458093852</v>
      </c>
      <c r="K184" s="303"/>
      <c r="L184" s="302">
        <v>3.2314189673203617</v>
      </c>
      <c r="M184" s="302">
        <v>2.2422693026537122</v>
      </c>
      <c r="N184" s="302">
        <v>0.43122363521202739</v>
      </c>
      <c r="O184" s="302">
        <f t="shared" si="86"/>
        <v>5.9049119051861014</v>
      </c>
    </row>
    <row r="185" spans="1:15" s="236" customFormat="1" x14ac:dyDescent="0.2">
      <c r="A185" s="237" t="str">
        <f>name!E$10</f>
        <v>Sales and customer service occupations</v>
      </c>
      <c r="B185" s="302">
        <v>1.8271669317630941</v>
      </c>
      <c r="C185" s="302">
        <v>0.519390790880909</v>
      </c>
      <c r="D185" s="302">
        <v>0.15457279345868433</v>
      </c>
      <c r="E185" s="302">
        <f t="shared" si="84"/>
        <v>2.5011305161026876</v>
      </c>
      <c r="F185" s="303"/>
      <c r="G185" s="302">
        <v>2.4658411766939312</v>
      </c>
      <c r="H185" s="302">
        <v>0.94386651034024927</v>
      </c>
      <c r="I185" s="302">
        <v>0.15753971783411594</v>
      </c>
      <c r="J185" s="302">
        <f t="shared" si="87"/>
        <v>3.5672474048682967</v>
      </c>
      <c r="K185" s="303"/>
      <c r="L185" s="302">
        <v>3.0934544771423771</v>
      </c>
      <c r="M185" s="302">
        <v>1.3963333348873057</v>
      </c>
      <c r="N185" s="302">
        <v>0.14790545666655902</v>
      </c>
      <c r="O185" s="302">
        <f t="shared" si="86"/>
        <v>4.6376932686962418</v>
      </c>
    </row>
    <row r="186" spans="1:15" s="236" customFormat="1" x14ac:dyDescent="0.2">
      <c r="A186" s="237" t="str">
        <f>name!E$11</f>
        <v>Process, plant and machine operatives</v>
      </c>
      <c r="B186" s="302">
        <v>20.646227459237721</v>
      </c>
      <c r="C186" s="302">
        <v>1.7317915665571499</v>
      </c>
      <c r="D186" s="302">
        <v>8.7973801841281603</v>
      </c>
      <c r="E186" s="302">
        <f t="shared" si="84"/>
        <v>31.175399209923029</v>
      </c>
      <c r="F186" s="303"/>
      <c r="G186" s="302">
        <v>23.983184849927955</v>
      </c>
      <c r="H186" s="302">
        <v>2.8314627829062329</v>
      </c>
      <c r="I186" s="302">
        <v>10.591538120441504</v>
      </c>
      <c r="J186" s="302">
        <f t="shared" si="87"/>
        <v>37.406185753275693</v>
      </c>
      <c r="K186" s="303"/>
      <c r="L186" s="302">
        <v>25.943894235844407</v>
      </c>
      <c r="M186" s="302">
        <v>3.6521214873789125</v>
      </c>
      <c r="N186" s="302">
        <v>12.720370472887904</v>
      </c>
      <c r="O186" s="302">
        <f t="shared" si="86"/>
        <v>42.316386196111225</v>
      </c>
    </row>
    <row r="187" spans="1:15" s="236" customFormat="1" x14ac:dyDescent="0.2">
      <c r="A187" s="237" t="str">
        <f>name!E$12</f>
        <v>Elementary occupations</v>
      </c>
      <c r="B187" s="302">
        <v>8.8076488375439155</v>
      </c>
      <c r="C187" s="302">
        <v>1.8450589872658949</v>
      </c>
      <c r="D187" s="302">
        <v>0.25826133651693128</v>
      </c>
      <c r="E187" s="302">
        <f t="shared" si="84"/>
        <v>10.910969161326742</v>
      </c>
      <c r="F187" s="303"/>
      <c r="G187" s="302">
        <v>9.1822377373970259</v>
      </c>
      <c r="H187" s="302">
        <v>3.5646833507491018</v>
      </c>
      <c r="I187" s="302">
        <v>0.34154110133973109</v>
      </c>
      <c r="J187" s="302">
        <f t="shared" si="87"/>
        <v>13.088462189485858</v>
      </c>
      <c r="K187" s="303"/>
      <c r="L187" s="302">
        <v>7.9807658312297383</v>
      </c>
      <c r="M187" s="302">
        <v>3.7355014251114085</v>
      </c>
      <c r="N187" s="302">
        <v>0.39659283919071958</v>
      </c>
      <c r="O187" s="302">
        <f t="shared" si="86"/>
        <v>12.112860095531866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50.819528949049932</v>
      </c>
      <c r="C189" s="311">
        <f t="shared" ref="C189:E189" si="88">SUM(C179:C187)</f>
        <v>8.7965714989793895</v>
      </c>
      <c r="D189" s="311">
        <f t="shared" si="88"/>
        <v>11.44989955197078</v>
      </c>
      <c r="E189" s="311">
        <f t="shared" si="88"/>
        <v>71.066000000000102</v>
      </c>
      <c r="F189" s="311"/>
      <c r="G189" s="311">
        <f t="shared" ref="G189:J189" si="89">SUM(G179:G187)</f>
        <v>63.866893769263221</v>
      </c>
      <c r="H189" s="311">
        <f t="shared" si="89"/>
        <v>14.97651910527245</v>
      </c>
      <c r="I189" s="311">
        <f t="shared" si="89"/>
        <v>13.921587125464166</v>
      </c>
      <c r="J189" s="311">
        <f t="shared" si="89"/>
        <v>92.76499999999983</v>
      </c>
      <c r="K189" s="311"/>
      <c r="L189" s="311">
        <f t="shared" ref="L189:O189" si="90">SUM(L179:L187)</f>
        <v>68.684456582553253</v>
      </c>
      <c r="M189" s="311">
        <f t="shared" si="90"/>
        <v>17.502721046069979</v>
      </c>
      <c r="N189" s="311">
        <f t="shared" si="90"/>
        <v>16.122822371376945</v>
      </c>
      <c r="O189" s="311">
        <f t="shared" si="90"/>
        <v>102.31000000000019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6.4819910274227475</v>
      </c>
      <c r="C196" s="302">
        <v>0.75115382512847484</v>
      </c>
      <c r="D196" s="302">
        <v>2.205559368433526</v>
      </c>
      <c r="E196" s="302">
        <f>SUM(B196:D196)</f>
        <v>9.4387042209847483</v>
      </c>
      <c r="F196" s="303"/>
      <c r="G196" s="302">
        <v>7.2933221149119385</v>
      </c>
      <c r="H196" s="302">
        <v>1.4342765764230778</v>
      </c>
      <c r="I196" s="302">
        <v>2.4855430011724002</v>
      </c>
      <c r="J196" s="302">
        <f>SUM(G196:I196)</f>
        <v>11.213141692507417</v>
      </c>
      <c r="K196" s="303"/>
      <c r="L196" s="302">
        <v>10.082138641016934</v>
      </c>
      <c r="M196" s="302">
        <v>2.8066971779313037</v>
      </c>
      <c r="N196" s="302">
        <v>3.0213161548818754</v>
      </c>
      <c r="O196" s="302">
        <f>SUM(L196:N196)</f>
        <v>15.910151973830112</v>
      </c>
    </row>
    <row r="197" spans="1:15" s="236" customFormat="1" x14ac:dyDescent="0.2">
      <c r="A197" s="237" t="str">
        <f>name!E$5</f>
        <v>Professional occupations</v>
      </c>
      <c r="B197" s="302">
        <v>1.8643811367727936</v>
      </c>
      <c r="C197" s="302">
        <v>0.24465871649794305</v>
      </c>
      <c r="D197" s="302">
        <v>0.15164382978050697</v>
      </c>
      <c r="E197" s="302">
        <f t="shared" ref="E197:E204" si="91">SUM(B197:D197)</f>
        <v>2.2606836830512438</v>
      </c>
      <c r="F197" s="303"/>
      <c r="G197" s="302">
        <v>2.4863784334925119</v>
      </c>
      <c r="H197" s="302">
        <v>0.50438930095117573</v>
      </c>
      <c r="I197" s="302">
        <v>0.17778508011615804</v>
      </c>
      <c r="J197" s="302">
        <f t="shared" ref="J197:J199" si="92">SUM(G197:I197)</f>
        <v>3.1685528145598458</v>
      </c>
      <c r="K197" s="303"/>
      <c r="L197" s="302">
        <v>3.1635373755589673</v>
      </c>
      <c r="M197" s="302">
        <v>0.75882414595438175</v>
      </c>
      <c r="N197" s="302">
        <v>0.10154899989655766</v>
      </c>
      <c r="O197" s="302">
        <f t="shared" ref="O197:O204" si="93">SUM(L197:N197)</f>
        <v>4.0239105214099062</v>
      </c>
    </row>
    <row r="198" spans="1:15" s="236" customFormat="1" x14ac:dyDescent="0.2">
      <c r="A198" s="237" t="str">
        <f>name!E$6</f>
        <v>Associate professional occupations</v>
      </c>
      <c r="B198" s="302">
        <v>1.5750844518509912</v>
      </c>
      <c r="C198" s="302">
        <v>0.67293897577641126</v>
      </c>
      <c r="D198" s="302">
        <v>0.10569234029826262</v>
      </c>
      <c r="E198" s="302">
        <f t="shared" si="91"/>
        <v>2.3537157679256655</v>
      </c>
      <c r="F198" s="303"/>
      <c r="G198" s="302">
        <v>1.921288962351837</v>
      </c>
      <c r="H198" s="302">
        <v>0.99305904368988562</v>
      </c>
      <c r="I198" s="302">
        <v>0.10135962578093038</v>
      </c>
      <c r="J198" s="302">
        <f t="shared" si="92"/>
        <v>3.0157076318226528</v>
      </c>
      <c r="K198" s="303"/>
      <c r="L198" s="302">
        <v>2.2854757972503039</v>
      </c>
      <c r="M198" s="302">
        <v>1.3406415397323439</v>
      </c>
      <c r="N198" s="302">
        <v>8.2726179914938067E-2</v>
      </c>
      <c r="O198" s="302">
        <f t="shared" si="93"/>
        <v>3.708843516897586</v>
      </c>
    </row>
    <row r="199" spans="1:15" s="236" customFormat="1" x14ac:dyDescent="0.2">
      <c r="A199" s="237" t="str">
        <f>name!E$7</f>
        <v>Administrative and secretarial occupations</v>
      </c>
      <c r="B199" s="302">
        <v>2.1671935992246443</v>
      </c>
      <c r="C199" s="302">
        <v>1.6702325842677965</v>
      </c>
      <c r="D199" s="302">
        <v>4.2336459660642534E-2</v>
      </c>
      <c r="E199" s="302">
        <f t="shared" si="91"/>
        <v>3.8797626431530832</v>
      </c>
      <c r="F199" s="303"/>
      <c r="G199" s="302">
        <v>2.1443924352068886</v>
      </c>
      <c r="H199" s="302">
        <v>2.2995659837133209</v>
      </c>
      <c r="I199" s="302">
        <v>4.3359589661294454E-2</v>
      </c>
      <c r="J199" s="302">
        <f t="shared" si="92"/>
        <v>4.4873180085815036</v>
      </c>
      <c r="K199" s="303"/>
      <c r="L199" s="302">
        <v>2.8346157461624051</v>
      </c>
      <c r="M199" s="302">
        <v>3.0527684377548479</v>
      </c>
      <c r="N199" s="302">
        <v>4.2565658128786835E-2</v>
      </c>
      <c r="O199" s="302">
        <f t="shared" si="93"/>
        <v>5.9299498420460397</v>
      </c>
    </row>
    <row r="200" spans="1:15" s="236" customFormat="1" x14ac:dyDescent="0.2">
      <c r="A200" s="237" t="str">
        <f>name!E$8</f>
        <v>Skilled trades occupations</v>
      </c>
      <c r="B200" s="302">
        <v>4.6091715707919985</v>
      </c>
      <c r="C200" s="302">
        <v>4.2352530677687632</v>
      </c>
      <c r="D200" s="302">
        <v>0.68368995168776336</v>
      </c>
      <c r="E200" s="302">
        <f t="shared" si="91"/>
        <v>9.5281145902485243</v>
      </c>
      <c r="F200" s="303"/>
      <c r="G200" s="302">
        <v>3.7279428902383804</v>
      </c>
      <c r="H200" s="302">
        <v>4.1182531551456094</v>
      </c>
      <c r="I200" s="302">
        <v>0.8022768117578889</v>
      </c>
      <c r="J200" s="302">
        <f>SUM(G200:I200)</f>
        <v>8.6484728571418792</v>
      </c>
      <c r="K200" s="303"/>
      <c r="L200" s="302">
        <v>2.50067955125223</v>
      </c>
      <c r="M200" s="302">
        <v>4.5685847446820986</v>
      </c>
      <c r="N200" s="302">
        <v>0.98449119865169188</v>
      </c>
      <c r="O200" s="302">
        <f t="shared" si="93"/>
        <v>8.0537554945860208</v>
      </c>
    </row>
    <row r="201" spans="1:15" s="236" customFormat="1" x14ac:dyDescent="0.2">
      <c r="A201" s="237" t="str">
        <f>name!E$9</f>
        <v>Caring, leisure and other service occupations</v>
      </c>
      <c r="B201" s="302">
        <v>2.203297817365709</v>
      </c>
      <c r="C201" s="302">
        <v>1.7439601877547153</v>
      </c>
      <c r="D201" s="302">
        <v>0.17592604350496693</v>
      </c>
      <c r="E201" s="302">
        <f t="shared" si="91"/>
        <v>4.123184048625391</v>
      </c>
      <c r="F201" s="303"/>
      <c r="G201" s="302">
        <v>2.0318635062941341</v>
      </c>
      <c r="H201" s="302">
        <v>1.9185685915995669</v>
      </c>
      <c r="I201" s="302">
        <v>0.23029082932220971</v>
      </c>
      <c r="J201" s="302">
        <f t="shared" ref="J201:J204" si="94">SUM(G201:I201)</f>
        <v>4.1807229272159114</v>
      </c>
      <c r="K201" s="303"/>
      <c r="L201" s="302">
        <v>2.6127386711625467</v>
      </c>
      <c r="M201" s="302">
        <v>2.2061399127154893</v>
      </c>
      <c r="N201" s="302">
        <v>0.38563426274090035</v>
      </c>
      <c r="O201" s="302">
        <f t="shared" si="93"/>
        <v>5.2045128466189361</v>
      </c>
    </row>
    <row r="202" spans="1:15" s="236" customFormat="1" x14ac:dyDescent="0.2">
      <c r="A202" s="237" t="str">
        <f>name!E$10</f>
        <v>Sales and customer service occupations</v>
      </c>
      <c r="B202" s="302">
        <v>1.7082979540692176</v>
      </c>
      <c r="C202" s="302">
        <v>4.0696869820800758</v>
      </c>
      <c r="D202" s="302">
        <v>0.86137062717015811</v>
      </c>
      <c r="E202" s="302">
        <f t="shared" si="91"/>
        <v>6.6393555633194516</v>
      </c>
      <c r="F202" s="303"/>
      <c r="G202" s="302">
        <v>1.6447797474664234</v>
      </c>
      <c r="H202" s="302">
        <v>5.0970804145255562</v>
      </c>
      <c r="I202" s="302">
        <v>0.70885479496077053</v>
      </c>
      <c r="J202" s="302">
        <f t="shared" si="94"/>
        <v>7.4507149569527504</v>
      </c>
      <c r="K202" s="303"/>
      <c r="L202" s="302">
        <v>2.1482462742544488</v>
      </c>
      <c r="M202" s="302">
        <v>7.3867220741911259</v>
      </c>
      <c r="N202" s="302">
        <v>0.55884180557445751</v>
      </c>
      <c r="O202" s="302">
        <f t="shared" si="93"/>
        <v>10.093810154020032</v>
      </c>
    </row>
    <row r="203" spans="1:15" s="236" customFormat="1" x14ac:dyDescent="0.2">
      <c r="A203" s="237" t="str">
        <f>name!E$11</f>
        <v>Process, plant and machine operatives</v>
      </c>
      <c r="B203" s="302">
        <v>1.0402426796566568</v>
      </c>
      <c r="C203" s="302">
        <v>1.9174661671240392</v>
      </c>
      <c r="D203" s="302">
        <v>8.7179780576040963E-2</v>
      </c>
      <c r="E203" s="302">
        <f t="shared" si="91"/>
        <v>3.044888627356737</v>
      </c>
      <c r="F203" s="303"/>
      <c r="G203" s="302">
        <v>0.81506218118591578</v>
      </c>
      <c r="H203" s="302">
        <v>2.6397800922840315</v>
      </c>
      <c r="I203" s="302">
        <v>0.10659677721528252</v>
      </c>
      <c r="J203" s="302">
        <f t="shared" si="94"/>
        <v>3.5614390506852298</v>
      </c>
      <c r="K203" s="303"/>
      <c r="L203" s="302">
        <v>0.64241317681117716</v>
      </c>
      <c r="M203" s="302">
        <v>4.4998623690638775</v>
      </c>
      <c r="N203" s="302">
        <v>0.17948274572280759</v>
      </c>
      <c r="O203" s="302">
        <f t="shared" si="93"/>
        <v>5.3217582915978623</v>
      </c>
    </row>
    <row r="204" spans="1:15" s="236" customFormat="1" x14ac:dyDescent="0.2">
      <c r="A204" s="237" t="str">
        <f>name!E$12</f>
        <v>Elementary occupations</v>
      </c>
      <c r="B204" s="302">
        <v>14.182501592671542</v>
      </c>
      <c r="C204" s="302">
        <v>28.269008810778907</v>
      </c>
      <c r="D204" s="302">
        <v>0.51708045188466079</v>
      </c>
      <c r="E204" s="302">
        <f t="shared" si="91"/>
        <v>42.968590855335108</v>
      </c>
      <c r="F204" s="303"/>
      <c r="G204" s="302">
        <v>12.584807743980653</v>
      </c>
      <c r="H204" s="302">
        <v>29.678154349677552</v>
      </c>
      <c r="I204" s="302">
        <v>0.52496796687467207</v>
      </c>
      <c r="J204" s="302">
        <f t="shared" si="94"/>
        <v>42.787930060532872</v>
      </c>
      <c r="K204" s="303"/>
      <c r="L204" s="302">
        <v>16.746862032617063</v>
      </c>
      <c r="M204" s="302">
        <v>32.798638561302738</v>
      </c>
      <c r="N204" s="302">
        <v>1.1398067650737218</v>
      </c>
      <c r="O204" s="302">
        <f t="shared" si="93"/>
        <v>50.685307358993519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35.832161829826298</v>
      </c>
      <c r="C206" s="311">
        <f t="shared" ref="C206:E206" si="95">SUM(C196:C204)</f>
        <v>43.574359317177127</v>
      </c>
      <c r="D206" s="311">
        <f t="shared" si="95"/>
        <v>4.8304788529965279</v>
      </c>
      <c r="E206" s="311">
        <f t="shared" si="95"/>
        <v>84.236999999999938</v>
      </c>
      <c r="F206" s="311"/>
      <c r="G206" s="311">
        <f t="shared" ref="G206:J206" si="96">SUM(G196:G204)</f>
        <v>34.64983801512868</v>
      </c>
      <c r="H206" s="311">
        <f t="shared" si="96"/>
        <v>48.683127508009775</v>
      </c>
      <c r="I206" s="311">
        <f t="shared" si="96"/>
        <v>5.1810344768616075</v>
      </c>
      <c r="J206" s="311">
        <f t="shared" si="96"/>
        <v>88.514000000000067</v>
      </c>
      <c r="K206" s="311"/>
      <c r="L206" s="311">
        <f t="shared" ref="L206:O206" si="97">SUM(L196:L204)</f>
        <v>43.01670726608608</v>
      </c>
      <c r="M206" s="311">
        <f t="shared" si="97"/>
        <v>59.418878963328204</v>
      </c>
      <c r="N206" s="311">
        <f t="shared" si="97"/>
        <v>6.496413770585737</v>
      </c>
      <c r="O206" s="311">
        <f t="shared" si="97"/>
        <v>108.93200000000002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0.7377564089214288</v>
      </c>
      <c r="C213" s="302">
        <v>0.23841607134814746</v>
      </c>
      <c r="D213" s="302">
        <v>0.40377846819491636</v>
      </c>
      <c r="E213" s="302">
        <f>SUM(B213:D213)</f>
        <v>1.3799509484644927</v>
      </c>
      <c r="F213" s="303"/>
      <c r="G213" s="302">
        <v>1.3682389094603054</v>
      </c>
      <c r="H213" s="302">
        <v>0.28954814413887925</v>
      </c>
      <c r="I213" s="302">
        <v>0.21458574948722489</v>
      </c>
      <c r="J213" s="302">
        <f>SUM(G213:I213)</f>
        <v>1.8723728030864095</v>
      </c>
      <c r="K213" s="303"/>
      <c r="L213" s="302">
        <v>1.5263176466436796</v>
      </c>
      <c r="M213" s="302">
        <v>0.36793614600521485</v>
      </c>
      <c r="N213" s="302">
        <v>0.24075690774919775</v>
      </c>
      <c r="O213" s="302">
        <f>SUM(L213:N213)</f>
        <v>2.1350107003980923</v>
      </c>
    </row>
    <row r="214" spans="1:15" s="236" customFormat="1" x14ac:dyDescent="0.2">
      <c r="A214" s="237" t="str">
        <f>name!E$5</f>
        <v>Professional occupations</v>
      </c>
      <c r="B214" s="302">
        <v>0.93030973332182088</v>
      </c>
      <c r="C214" s="302">
        <v>0.22955612775476958</v>
      </c>
      <c r="D214" s="302">
        <v>0.67698357631945127</v>
      </c>
      <c r="E214" s="302">
        <f t="shared" ref="E214:E221" si="98">SUM(B214:D214)</f>
        <v>1.8368494373960416</v>
      </c>
      <c r="F214" s="303"/>
      <c r="G214" s="302">
        <v>1.9294518006682624</v>
      </c>
      <c r="H214" s="302">
        <v>0.27809828648174401</v>
      </c>
      <c r="I214" s="302">
        <v>0.44014647618499986</v>
      </c>
      <c r="J214" s="302">
        <f t="shared" ref="J214:J216" si="99">SUM(G214:I214)</f>
        <v>2.647696563335006</v>
      </c>
      <c r="K214" s="303"/>
      <c r="L214" s="302">
        <v>2.2437235006301828</v>
      </c>
      <c r="M214" s="302">
        <v>0.37134796389826213</v>
      </c>
      <c r="N214" s="302">
        <v>0.35147214921560532</v>
      </c>
      <c r="O214" s="302">
        <f t="shared" ref="O214:O221" si="100">SUM(L214:N214)</f>
        <v>2.9665436137440504</v>
      </c>
    </row>
    <row r="215" spans="1:15" s="236" customFormat="1" x14ac:dyDescent="0.2">
      <c r="A215" s="237" t="str">
        <f>name!E$6</f>
        <v>Associate professional occupations</v>
      </c>
      <c r="B215" s="302">
        <v>0.67347920834435904</v>
      </c>
      <c r="C215" s="302">
        <v>0.39520753272320941</v>
      </c>
      <c r="D215" s="302">
        <v>1.1032837614979483</v>
      </c>
      <c r="E215" s="302">
        <f t="shared" si="98"/>
        <v>2.1719705025655167</v>
      </c>
      <c r="F215" s="303"/>
      <c r="G215" s="302">
        <v>1.3304998843867921</v>
      </c>
      <c r="H215" s="302">
        <v>0.35033947290515549</v>
      </c>
      <c r="I215" s="302">
        <v>0.97456756363653996</v>
      </c>
      <c r="J215" s="302">
        <f t="shared" si="99"/>
        <v>2.6554069209284874</v>
      </c>
      <c r="K215" s="303"/>
      <c r="L215" s="302">
        <v>1.2764372414835921</v>
      </c>
      <c r="M215" s="302">
        <v>0.35299883929870002</v>
      </c>
      <c r="N215" s="302">
        <v>0.9441073598664258</v>
      </c>
      <c r="O215" s="302">
        <f t="shared" si="100"/>
        <v>2.5735434406487179</v>
      </c>
    </row>
    <row r="216" spans="1:15" s="236" customFormat="1" x14ac:dyDescent="0.2">
      <c r="A216" s="237" t="str">
        <f>name!E$7</f>
        <v>Administrative and secretarial occupations</v>
      </c>
      <c r="B216" s="302">
        <v>0.72848083942873743</v>
      </c>
      <c r="C216" s="302">
        <v>0.86600861031909493</v>
      </c>
      <c r="D216" s="302">
        <v>6.6405069086200891E-2</v>
      </c>
      <c r="E216" s="302">
        <f t="shared" si="98"/>
        <v>1.6608945188340332</v>
      </c>
      <c r="F216" s="303"/>
      <c r="G216" s="302">
        <v>1.1948306304638245</v>
      </c>
      <c r="H216" s="302">
        <v>1.038780054356129</v>
      </c>
      <c r="I216" s="302">
        <v>5.3949989725063603E-2</v>
      </c>
      <c r="J216" s="302">
        <f t="shared" si="99"/>
        <v>2.2875606745450168</v>
      </c>
      <c r="K216" s="303"/>
      <c r="L216" s="302">
        <v>0.98957849208825488</v>
      </c>
      <c r="M216" s="302">
        <v>0.97922900065198026</v>
      </c>
      <c r="N216" s="302">
        <v>4.7998682562933846E-2</v>
      </c>
      <c r="O216" s="302">
        <f t="shared" si="100"/>
        <v>2.0168061753031692</v>
      </c>
    </row>
    <row r="217" spans="1:15" s="236" customFormat="1" x14ac:dyDescent="0.2">
      <c r="A217" s="237" t="str">
        <f>name!E$8</f>
        <v>Skilled trades occupations</v>
      </c>
      <c r="B217" s="302">
        <v>0.6706245176811052</v>
      </c>
      <c r="C217" s="302">
        <v>0.25949840715742456</v>
      </c>
      <c r="D217" s="302">
        <v>0.53107835581776341</v>
      </c>
      <c r="E217" s="302">
        <f t="shared" si="98"/>
        <v>1.4612012806562933</v>
      </c>
      <c r="F217" s="303"/>
      <c r="G217" s="302">
        <v>0.92878974133575842</v>
      </c>
      <c r="H217" s="302">
        <v>0.14176769469342998</v>
      </c>
      <c r="I217" s="302">
        <v>0.30770258304920767</v>
      </c>
      <c r="J217" s="302">
        <f>SUM(G217:I217)</f>
        <v>1.378260019078396</v>
      </c>
      <c r="K217" s="303"/>
      <c r="L217" s="302">
        <v>0.7530464604615954</v>
      </c>
      <c r="M217" s="302">
        <v>0.19222633774972939</v>
      </c>
      <c r="N217" s="302">
        <v>0.35478335565598101</v>
      </c>
      <c r="O217" s="302">
        <f t="shared" si="100"/>
        <v>1.3000561538673059</v>
      </c>
    </row>
    <row r="218" spans="1:15" s="236" customFormat="1" x14ac:dyDescent="0.2">
      <c r="A218" s="237" t="str">
        <f>name!E$9</f>
        <v>Caring, leisure and other service occupations</v>
      </c>
      <c r="B218" s="302">
        <v>0.22759895569312941</v>
      </c>
      <c r="C218" s="302">
        <v>0.26016737889886654</v>
      </c>
      <c r="D218" s="302">
        <v>6.140625748974006E-2</v>
      </c>
      <c r="E218" s="302">
        <f t="shared" si="98"/>
        <v>0.54917259208173597</v>
      </c>
      <c r="F218" s="303"/>
      <c r="G218" s="302">
        <v>0.38740530054007266</v>
      </c>
      <c r="H218" s="302">
        <v>0.39180311386589245</v>
      </c>
      <c r="I218" s="302">
        <v>8.4298937352125486E-2</v>
      </c>
      <c r="J218" s="302">
        <f t="shared" ref="J218:J221" si="101">SUM(G218:I218)</f>
        <v>0.86350735175809057</v>
      </c>
      <c r="K218" s="303"/>
      <c r="L218" s="302">
        <v>0.41620627780505209</v>
      </c>
      <c r="M218" s="302">
        <v>0.35160084882898657</v>
      </c>
      <c r="N218" s="302">
        <v>8.7558589926749253E-2</v>
      </c>
      <c r="O218" s="302">
        <f t="shared" si="100"/>
        <v>0.85536571656078797</v>
      </c>
    </row>
    <row r="219" spans="1:15" s="236" customFormat="1" x14ac:dyDescent="0.2">
      <c r="A219" s="237" t="str">
        <f>name!E$10</f>
        <v>Sales and customer service occupations</v>
      </c>
      <c r="B219" s="302">
        <v>0.38728273557785747</v>
      </c>
      <c r="C219" s="302">
        <v>0.4038156505322168</v>
      </c>
      <c r="D219" s="302">
        <v>7.567108672921341E-2</v>
      </c>
      <c r="E219" s="302">
        <f t="shared" si="98"/>
        <v>0.86676947283928762</v>
      </c>
      <c r="F219" s="303"/>
      <c r="G219" s="302">
        <v>0.63690902109016134</v>
      </c>
      <c r="H219" s="302">
        <v>0.48630939269449902</v>
      </c>
      <c r="I219" s="302">
        <v>3.5935947620249244E-2</v>
      </c>
      <c r="J219" s="302">
        <f t="shared" si="101"/>
        <v>1.1591543614049096</v>
      </c>
      <c r="K219" s="303"/>
      <c r="L219" s="302">
        <v>0.73326320994368455</v>
      </c>
      <c r="M219" s="302">
        <v>0.58028609448772595</v>
      </c>
      <c r="N219" s="302">
        <v>3.2493433938926626E-2</v>
      </c>
      <c r="O219" s="302">
        <f t="shared" si="100"/>
        <v>1.3460427383703371</v>
      </c>
    </row>
    <row r="220" spans="1:15" s="236" customFormat="1" x14ac:dyDescent="0.2">
      <c r="A220" s="237" t="str">
        <f>name!E$11</f>
        <v>Process, plant and machine operatives</v>
      </c>
      <c r="B220" s="302">
        <v>0.13227934455511509</v>
      </c>
      <c r="C220" s="302">
        <v>0.25262980332676993</v>
      </c>
      <c r="D220" s="302">
        <v>7.7099214129544652E-2</v>
      </c>
      <c r="E220" s="302">
        <f t="shared" si="98"/>
        <v>0.4620083620114297</v>
      </c>
      <c r="F220" s="303"/>
      <c r="G220" s="302">
        <v>0.19113926655254584</v>
      </c>
      <c r="H220" s="302">
        <v>0.10647226470426373</v>
      </c>
      <c r="I220" s="302">
        <v>7.2156711831970116E-2</v>
      </c>
      <c r="J220" s="302">
        <f t="shared" si="101"/>
        <v>0.36976824308877965</v>
      </c>
      <c r="K220" s="303"/>
      <c r="L220" s="302">
        <v>0.17227830591262661</v>
      </c>
      <c r="M220" s="302">
        <v>0.15813886750839423</v>
      </c>
      <c r="N220" s="302">
        <v>9.0109897111435883E-2</v>
      </c>
      <c r="O220" s="302">
        <f t="shared" si="100"/>
        <v>0.42052707053245675</v>
      </c>
    </row>
    <row r="221" spans="1:15" s="236" customFormat="1" x14ac:dyDescent="0.2">
      <c r="A221" s="237" t="str">
        <f>name!E$12</f>
        <v>Elementary occupations</v>
      </c>
      <c r="B221" s="302">
        <v>0.34605316160311234</v>
      </c>
      <c r="C221" s="302">
        <v>0.8512348309206702</v>
      </c>
      <c r="D221" s="302">
        <v>0.24889489262740605</v>
      </c>
      <c r="E221" s="302">
        <f t="shared" si="98"/>
        <v>1.4461828851511886</v>
      </c>
      <c r="F221" s="303"/>
      <c r="G221" s="302">
        <v>0.59637566321031377</v>
      </c>
      <c r="H221" s="302">
        <v>0.84386967960362991</v>
      </c>
      <c r="I221" s="302">
        <v>0.35302771996098392</v>
      </c>
      <c r="J221" s="302">
        <f t="shared" si="101"/>
        <v>1.7932730627749276</v>
      </c>
      <c r="K221" s="303"/>
      <c r="L221" s="302">
        <v>0.46235361507004574</v>
      </c>
      <c r="M221" s="302">
        <v>0.862575001188709</v>
      </c>
      <c r="N221" s="302">
        <v>0.36717577431632992</v>
      </c>
      <c r="O221" s="302">
        <f t="shared" si="100"/>
        <v>1.6921043905750848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4.8338649051266653</v>
      </c>
      <c r="C223" s="311">
        <f t="shared" ref="C223:E223" si="102">SUM(C213:C221)</f>
        <v>3.7565344129811695</v>
      </c>
      <c r="D223" s="311">
        <f t="shared" si="102"/>
        <v>3.2446006818921842</v>
      </c>
      <c r="E223" s="311">
        <f t="shared" si="102"/>
        <v>11.835000000000019</v>
      </c>
      <c r="F223" s="311"/>
      <c r="G223" s="311">
        <f t="shared" ref="G223:J223" si="103">SUM(G213:G221)</f>
        <v>8.5636402177080377</v>
      </c>
      <c r="H223" s="311">
        <f t="shared" si="103"/>
        <v>3.9269881034436227</v>
      </c>
      <c r="I223" s="311">
        <f t="shared" si="103"/>
        <v>2.536371678848365</v>
      </c>
      <c r="J223" s="311">
        <f t="shared" si="103"/>
        <v>15.027000000000026</v>
      </c>
      <c r="K223" s="311"/>
      <c r="L223" s="311">
        <f t="shared" ref="L223:O223" si="104">SUM(L213:L221)</f>
        <v>8.5732047500387125</v>
      </c>
      <c r="M223" s="311">
        <f t="shared" si="104"/>
        <v>4.2163390996177021</v>
      </c>
      <c r="N223" s="311">
        <f t="shared" si="104"/>
        <v>2.5164561503435854</v>
      </c>
      <c r="O223" s="311">
        <f t="shared" si="104"/>
        <v>15.306000000000001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4.2985417614650245</v>
      </c>
      <c r="C230" s="302">
        <v>0.47522060975079178</v>
      </c>
      <c r="D230" s="302">
        <v>0.35743422369680411</v>
      </c>
      <c r="E230" s="302">
        <f>SUM(B230:D230)</f>
        <v>5.1311965949126197</v>
      </c>
      <c r="F230" s="303"/>
      <c r="G230" s="302">
        <v>4.3053787240787447</v>
      </c>
      <c r="H230" s="302">
        <v>0.45268591948474379</v>
      </c>
      <c r="I230" s="302">
        <v>0.16778165393014011</v>
      </c>
      <c r="J230" s="302">
        <f>SUM(G230:I230)</f>
        <v>4.9258462974936288</v>
      </c>
      <c r="K230" s="303"/>
      <c r="L230" s="302">
        <v>4.8418466441306087</v>
      </c>
      <c r="M230" s="302">
        <v>0.53490505919663056</v>
      </c>
      <c r="N230" s="302">
        <v>0.18963804820587282</v>
      </c>
      <c r="O230" s="302">
        <f>SUM(L230:N230)</f>
        <v>5.5663897515331122</v>
      </c>
    </row>
    <row r="231" spans="1:15" s="236" customFormat="1" x14ac:dyDescent="0.2">
      <c r="A231" s="237" t="str">
        <f>name!E$5</f>
        <v>Professional occupations</v>
      </c>
      <c r="B231" s="302">
        <v>12.838702240784235</v>
      </c>
      <c r="C231" s="302">
        <v>0.70168619313677583</v>
      </c>
      <c r="D231" s="302">
        <v>0.86009377042701951</v>
      </c>
      <c r="E231" s="302">
        <f t="shared" ref="E231:E238" si="105">SUM(B231:D231)</f>
        <v>14.40048220434803</v>
      </c>
      <c r="F231" s="303"/>
      <c r="G231" s="302">
        <v>14.306403317042085</v>
      </c>
      <c r="H231" s="302">
        <v>0.55872925621128067</v>
      </c>
      <c r="I231" s="302">
        <v>0.35138665073835262</v>
      </c>
      <c r="J231" s="302">
        <f t="shared" ref="J231:J233" si="106">SUM(G231:I231)</f>
        <v>15.216519223991718</v>
      </c>
      <c r="K231" s="303"/>
      <c r="L231" s="302">
        <v>17.965377212535515</v>
      </c>
      <c r="M231" s="302">
        <v>0.72531583310390768</v>
      </c>
      <c r="N231" s="302">
        <v>0.31030961181833955</v>
      </c>
      <c r="O231" s="302">
        <f t="shared" ref="O231:O238" si="107">SUM(L231:N231)</f>
        <v>19.001002657457761</v>
      </c>
    </row>
    <row r="232" spans="1:15" s="236" customFormat="1" x14ac:dyDescent="0.2">
      <c r="A232" s="237" t="str">
        <f>name!E$6</f>
        <v>Associate professional occupations</v>
      </c>
      <c r="B232" s="302">
        <v>5.6026281941623761</v>
      </c>
      <c r="C232" s="302">
        <v>0.64709806119825997</v>
      </c>
      <c r="D232" s="302">
        <v>0.3031795161295564</v>
      </c>
      <c r="E232" s="302">
        <f t="shared" si="105"/>
        <v>6.5529057714901926</v>
      </c>
      <c r="F232" s="303"/>
      <c r="G232" s="302">
        <v>5.8730741291506989</v>
      </c>
      <c r="H232" s="302">
        <v>0.50695754885663147</v>
      </c>
      <c r="I232" s="302">
        <v>0.13580266945469896</v>
      </c>
      <c r="J232" s="302">
        <f t="shared" si="106"/>
        <v>6.5158343474620288</v>
      </c>
      <c r="K232" s="303"/>
      <c r="L232" s="302">
        <v>6.4952881093159389</v>
      </c>
      <c r="M232" s="302">
        <v>0.51630368305167185</v>
      </c>
      <c r="N232" s="302">
        <v>0.16225409235002125</v>
      </c>
      <c r="O232" s="302">
        <f t="shared" si="107"/>
        <v>7.1738458847176316</v>
      </c>
    </row>
    <row r="233" spans="1:15" s="236" customFormat="1" x14ac:dyDescent="0.2">
      <c r="A233" s="237" t="str">
        <f>name!E$7</f>
        <v>Administrative and secretarial occupations</v>
      </c>
      <c r="B233" s="302">
        <v>2.8419369540109591</v>
      </c>
      <c r="C233" s="302">
        <v>1.3080281194794827</v>
      </c>
      <c r="D233" s="302">
        <v>5.3436251368892455E-2</v>
      </c>
      <c r="E233" s="302">
        <f t="shared" si="105"/>
        <v>4.2034013248593345</v>
      </c>
      <c r="F233" s="303"/>
      <c r="G233" s="302">
        <v>2.4846444709575519</v>
      </c>
      <c r="H233" s="302">
        <v>0.78627940661791551</v>
      </c>
      <c r="I233" s="302">
        <v>1.6156120547446393E-2</v>
      </c>
      <c r="J233" s="302">
        <f t="shared" si="106"/>
        <v>3.2870799981229135</v>
      </c>
      <c r="K233" s="303"/>
      <c r="L233" s="302">
        <v>2.4512467836612184</v>
      </c>
      <c r="M233" s="302">
        <v>0.72620534377355084</v>
      </c>
      <c r="N233" s="302">
        <v>1.6247227917203448E-2</v>
      </c>
      <c r="O233" s="302">
        <f t="shared" si="107"/>
        <v>3.1936993553519724</v>
      </c>
    </row>
    <row r="234" spans="1:15" s="236" customFormat="1" x14ac:dyDescent="0.2">
      <c r="A234" s="237" t="str">
        <f>name!E$8</f>
        <v>Skilled trades occupations</v>
      </c>
      <c r="B234" s="302">
        <v>2.4753503286041409</v>
      </c>
      <c r="C234" s="302">
        <v>0.20304277082009162</v>
      </c>
      <c r="D234" s="302">
        <v>0.39803821661391486</v>
      </c>
      <c r="E234" s="302">
        <f t="shared" si="105"/>
        <v>3.0764313160381476</v>
      </c>
      <c r="F234" s="303"/>
      <c r="G234" s="302">
        <v>1.8612073835446135</v>
      </c>
      <c r="H234" s="302">
        <v>0.10068955464896596</v>
      </c>
      <c r="I234" s="302">
        <v>0.14533697717353616</v>
      </c>
      <c r="J234" s="302">
        <f>SUM(G234:I234)</f>
        <v>2.1072339153671154</v>
      </c>
      <c r="K234" s="303"/>
      <c r="L234" s="302">
        <v>1.3131916358847953</v>
      </c>
      <c r="M234" s="302">
        <v>0.1292674839608626</v>
      </c>
      <c r="N234" s="302">
        <v>0.26218051628068872</v>
      </c>
      <c r="O234" s="302">
        <f t="shared" si="107"/>
        <v>1.7046396361263465</v>
      </c>
    </row>
    <row r="235" spans="1:15" s="236" customFormat="1" x14ac:dyDescent="0.2">
      <c r="A235" s="237" t="str">
        <f>name!E$9</f>
        <v>Caring, leisure and other service occupations</v>
      </c>
      <c r="B235" s="302">
        <v>0.74805922813675552</v>
      </c>
      <c r="C235" s="302">
        <v>0.14481936404650461</v>
      </c>
      <c r="D235" s="302">
        <v>4.0672381943344146E-2</v>
      </c>
      <c r="E235" s="302">
        <f t="shared" si="105"/>
        <v>0.93355097412660426</v>
      </c>
      <c r="F235" s="303"/>
      <c r="G235" s="302">
        <v>0.6447878806784304</v>
      </c>
      <c r="H235" s="302">
        <v>0.10516752460061367</v>
      </c>
      <c r="I235" s="302">
        <v>2.4359982190052441E-2</v>
      </c>
      <c r="J235" s="302">
        <f t="shared" ref="J235:J238" si="108">SUM(G235:I235)</f>
        <v>0.77431538746909645</v>
      </c>
      <c r="K235" s="303"/>
      <c r="L235" s="302">
        <v>0.93886408303268321</v>
      </c>
      <c r="M235" s="302">
        <v>0.11441382081441145</v>
      </c>
      <c r="N235" s="302">
        <v>3.515770778761259E-2</v>
      </c>
      <c r="O235" s="302">
        <f t="shared" si="107"/>
        <v>1.0884356116347074</v>
      </c>
    </row>
    <row r="236" spans="1:15" s="236" customFormat="1" x14ac:dyDescent="0.2">
      <c r="A236" s="237" t="str">
        <f>name!E$10</f>
        <v>Sales and customer service occupations</v>
      </c>
      <c r="B236" s="302">
        <v>1.9362274964212465</v>
      </c>
      <c r="C236" s="302">
        <v>0.72512859104448513</v>
      </c>
      <c r="D236" s="302">
        <v>5.9888166705415066E-2</v>
      </c>
      <c r="E236" s="302">
        <f t="shared" si="105"/>
        <v>2.7212442541711468</v>
      </c>
      <c r="F236" s="303"/>
      <c r="G236" s="302">
        <v>1.5877063218731395</v>
      </c>
      <c r="H236" s="302">
        <v>0.63773730208313595</v>
      </c>
      <c r="I236" s="302">
        <v>1.7600594611021453E-2</v>
      </c>
      <c r="J236" s="302">
        <f t="shared" si="108"/>
        <v>2.243044218567297</v>
      </c>
      <c r="K236" s="303"/>
      <c r="L236" s="302">
        <v>2.1737718168111093</v>
      </c>
      <c r="M236" s="302">
        <v>0.87151587193680846</v>
      </c>
      <c r="N236" s="302">
        <v>1.7752925966132302E-2</v>
      </c>
      <c r="O236" s="302">
        <f t="shared" si="107"/>
        <v>3.0630406147140503</v>
      </c>
    </row>
    <row r="237" spans="1:15" s="236" customFormat="1" x14ac:dyDescent="0.2">
      <c r="A237" s="237" t="str">
        <f>name!E$11</f>
        <v>Process, plant and machine operatives</v>
      </c>
      <c r="B237" s="302">
        <v>0.24866706793011936</v>
      </c>
      <c r="C237" s="302">
        <v>0.1378873184716029</v>
      </c>
      <c r="D237" s="302">
        <v>0.10803719187903396</v>
      </c>
      <c r="E237" s="302">
        <f t="shared" si="105"/>
        <v>0.49459157828075617</v>
      </c>
      <c r="F237" s="303"/>
      <c r="G237" s="302">
        <v>0.16394312910348643</v>
      </c>
      <c r="H237" s="302">
        <v>0.10446966374068524</v>
      </c>
      <c r="I237" s="302">
        <v>6.5926814347643831E-2</v>
      </c>
      <c r="J237" s="302">
        <f t="shared" si="108"/>
        <v>0.33433960719181555</v>
      </c>
      <c r="K237" s="303"/>
      <c r="L237" s="302">
        <v>0.18020949505096717</v>
      </c>
      <c r="M237" s="302">
        <v>0.12896574861449855</v>
      </c>
      <c r="N237" s="302">
        <v>0.10618688518647644</v>
      </c>
      <c r="O237" s="302">
        <f t="shared" si="107"/>
        <v>0.41536212885194218</v>
      </c>
    </row>
    <row r="238" spans="1:15" s="236" customFormat="1" x14ac:dyDescent="0.2">
      <c r="A238" s="237" t="str">
        <f>name!E$12</f>
        <v>Elementary occupations</v>
      </c>
      <c r="B238" s="302">
        <v>0.5699113828379393</v>
      </c>
      <c r="C238" s="302">
        <v>0.24367152451043456</v>
      </c>
      <c r="D238" s="302">
        <v>0.28461307442481792</v>
      </c>
      <c r="E238" s="302">
        <f t="shared" si="105"/>
        <v>1.0981959817731917</v>
      </c>
      <c r="F238" s="303"/>
      <c r="G238" s="302">
        <v>0.35932207237416319</v>
      </c>
      <c r="H238" s="302">
        <v>0.19630897104607184</v>
      </c>
      <c r="I238" s="302">
        <v>0.22315596091415182</v>
      </c>
      <c r="J238" s="302">
        <f t="shared" si="108"/>
        <v>0.77878700433438686</v>
      </c>
      <c r="K238" s="303"/>
      <c r="L238" s="302">
        <v>0.33661091327545672</v>
      </c>
      <c r="M238" s="302">
        <v>0.17386062297218632</v>
      </c>
      <c r="N238" s="302">
        <v>0.28211282336474053</v>
      </c>
      <c r="O238" s="302">
        <f t="shared" si="107"/>
        <v>0.7925843596123836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31.560024654352798</v>
      </c>
      <c r="C240" s="311">
        <f t="shared" ref="C240:E240" si="109">SUM(C230:C238)</f>
        <v>4.5865825524584283</v>
      </c>
      <c r="D240" s="311">
        <f t="shared" si="109"/>
        <v>2.4653927931887991</v>
      </c>
      <c r="E240" s="311">
        <f t="shared" si="109"/>
        <v>38.612000000000023</v>
      </c>
      <c r="F240" s="311"/>
      <c r="G240" s="311">
        <f t="shared" ref="G240:J240" si="110">SUM(G230:G238)</f>
        <v>31.586467428802909</v>
      </c>
      <c r="H240" s="311">
        <f t="shared" si="110"/>
        <v>3.4490251472900439</v>
      </c>
      <c r="I240" s="311">
        <f t="shared" si="110"/>
        <v>1.1475074239070437</v>
      </c>
      <c r="J240" s="311">
        <f t="shared" si="110"/>
        <v>36.183</v>
      </c>
      <c r="K240" s="311"/>
      <c r="L240" s="311">
        <f t="shared" ref="L240:O240" si="111">SUM(L230:L238)</f>
        <v>36.696406693698293</v>
      </c>
      <c r="M240" s="311">
        <f t="shared" si="111"/>
        <v>3.9207534674245279</v>
      </c>
      <c r="N240" s="311">
        <f t="shared" si="111"/>
        <v>1.3818398388770876</v>
      </c>
      <c r="O240" s="311">
        <f t="shared" si="111"/>
        <v>41.998999999999903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4.3123715274333314</v>
      </c>
      <c r="C247" s="302">
        <v>0.6275689707471942</v>
      </c>
      <c r="D247" s="302">
        <v>0.1748989916847338</v>
      </c>
      <c r="E247" s="302">
        <f>SUM(B247:D247)</f>
        <v>5.1148394898652594</v>
      </c>
      <c r="F247" s="303"/>
      <c r="G247" s="302">
        <v>4.4935654036262198</v>
      </c>
      <c r="H247" s="302">
        <v>0.73474767717146927</v>
      </c>
      <c r="I247" s="302">
        <v>0.21890367347280235</v>
      </c>
      <c r="J247" s="302">
        <f>SUM(G247:I247)</f>
        <v>5.4472167542704915</v>
      </c>
      <c r="K247" s="303"/>
      <c r="L247" s="302">
        <v>4.3035157611942312</v>
      </c>
      <c r="M247" s="302">
        <v>0.94286375037597392</v>
      </c>
      <c r="N247" s="302">
        <v>0.24519459516401945</v>
      </c>
      <c r="O247" s="302">
        <f>SUM(L247:N247)</f>
        <v>5.4915741067342241</v>
      </c>
    </row>
    <row r="248" spans="1:15" s="236" customFormat="1" x14ac:dyDescent="0.2">
      <c r="A248" s="237" t="str">
        <f>name!E$5</f>
        <v>Professional occupations</v>
      </c>
      <c r="B248" s="302">
        <v>6.6593418862886269</v>
      </c>
      <c r="C248" s="302">
        <v>0.48544184207550645</v>
      </c>
      <c r="D248" s="302">
        <v>0.38336352866197321</v>
      </c>
      <c r="E248" s="302">
        <f t="shared" ref="E248:E255" si="112">SUM(B248:D248)</f>
        <v>7.5281472570261068</v>
      </c>
      <c r="F248" s="303"/>
      <c r="G248" s="302">
        <v>8.0273652187453433</v>
      </c>
      <c r="H248" s="302">
        <v>0.51950142984802206</v>
      </c>
      <c r="I248" s="302">
        <v>0.3747112290964541</v>
      </c>
      <c r="J248" s="302">
        <f t="shared" ref="J248:J250" si="113">SUM(G248:I248)</f>
        <v>8.9215778776898187</v>
      </c>
      <c r="K248" s="303"/>
      <c r="L248" s="302">
        <v>9.5958620598130082</v>
      </c>
      <c r="M248" s="302">
        <v>0.63947455441445911</v>
      </c>
      <c r="N248" s="302">
        <v>0.38406727351774339</v>
      </c>
      <c r="O248" s="302">
        <f t="shared" ref="O248:O255" si="114">SUM(L248:N248)</f>
        <v>10.619403887745211</v>
      </c>
    </row>
    <row r="249" spans="1:15" s="236" customFormat="1" x14ac:dyDescent="0.2">
      <c r="A249" s="237" t="str">
        <f>name!E$6</f>
        <v>Associate professional occupations</v>
      </c>
      <c r="B249" s="302">
        <v>7.3360260469116598</v>
      </c>
      <c r="C249" s="302">
        <v>1.0099324442430726</v>
      </c>
      <c r="D249" s="302">
        <v>0.3341809329336789</v>
      </c>
      <c r="E249" s="302">
        <f t="shared" si="112"/>
        <v>8.6801394240884111</v>
      </c>
      <c r="F249" s="303"/>
      <c r="G249" s="302">
        <v>7.7595217859444103</v>
      </c>
      <c r="H249" s="302">
        <v>0.87175936559578793</v>
      </c>
      <c r="I249" s="302">
        <v>0.51075421372969199</v>
      </c>
      <c r="J249" s="302">
        <f t="shared" si="113"/>
        <v>9.1420353652698907</v>
      </c>
      <c r="K249" s="303"/>
      <c r="L249" s="302">
        <v>6.993019085549669</v>
      </c>
      <c r="M249" s="302">
        <v>0.95977116512498883</v>
      </c>
      <c r="N249" s="302">
        <v>0.53364838111222113</v>
      </c>
      <c r="O249" s="302">
        <f t="shared" si="114"/>
        <v>8.4864386317868785</v>
      </c>
    </row>
    <row r="250" spans="1:15" s="236" customFormat="1" x14ac:dyDescent="0.2">
      <c r="A250" s="237" t="str">
        <f>name!E$7</f>
        <v>Administrative and secretarial occupations</v>
      </c>
      <c r="B250" s="302">
        <v>12.316546869713369</v>
      </c>
      <c r="C250" s="302">
        <v>3.7517479129641642</v>
      </c>
      <c r="D250" s="302">
        <v>9.3572477434500506E-2</v>
      </c>
      <c r="E250" s="302">
        <f t="shared" si="112"/>
        <v>16.161867260112032</v>
      </c>
      <c r="F250" s="303"/>
      <c r="G250" s="302">
        <v>11.204150530222675</v>
      </c>
      <c r="H250" s="302">
        <v>2.933555218166819</v>
      </c>
      <c r="I250" s="302">
        <v>0.23011530701970423</v>
      </c>
      <c r="J250" s="302">
        <f t="shared" si="113"/>
        <v>14.367821055409197</v>
      </c>
      <c r="K250" s="303"/>
      <c r="L250" s="302">
        <v>9.3194110433315966</v>
      </c>
      <c r="M250" s="302">
        <v>2.1579087592681829</v>
      </c>
      <c r="N250" s="302">
        <v>0.16788918345797313</v>
      </c>
      <c r="O250" s="302">
        <f t="shared" si="114"/>
        <v>11.645208986057753</v>
      </c>
    </row>
    <row r="251" spans="1:15" s="236" customFormat="1" x14ac:dyDescent="0.2">
      <c r="A251" s="237" t="str">
        <f>name!E$8</f>
        <v>Skilled trades occupations</v>
      </c>
      <c r="B251" s="302">
        <v>0.37850803414141249</v>
      </c>
      <c r="C251" s="302">
        <v>8.4977576483220185E-2</v>
      </c>
      <c r="D251" s="302">
        <v>0.10622680506060841</v>
      </c>
      <c r="E251" s="302">
        <f t="shared" si="112"/>
        <v>0.56971241568524111</v>
      </c>
      <c r="F251" s="303"/>
      <c r="G251" s="302">
        <v>0.28244662369321055</v>
      </c>
      <c r="H251" s="302">
        <v>4.4410648615634075E-2</v>
      </c>
      <c r="I251" s="302">
        <v>8.0411823277278444E-2</v>
      </c>
      <c r="J251" s="302">
        <f>SUM(G251:I251)</f>
        <v>0.40726909558612312</v>
      </c>
      <c r="K251" s="303"/>
      <c r="L251" s="302">
        <v>0.26738540321681387</v>
      </c>
      <c r="M251" s="302">
        <v>5.4973697382028022E-2</v>
      </c>
      <c r="N251" s="302">
        <v>8.7901005650523986E-2</v>
      </c>
      <c r="O251" s="302">
        <f t="shared" si="114"/>
        <v>0.41026010624936587</v>
      </c>
    </row>
    <row r="252" spans="1:15" s="236" customFormat="1" x14ac:dyDescent="0.2">
      <c r="A252" s="237" t="str">
        <f>name!E$9</f>
        <v>Caring, leisure and other service occupations</v>
      </c>
      <c r="B252" s="302">
        <v>0.2069048388474227</v>
      </c>
      <c r="C252" s="302">
        <v>2.7402837817847643E-2</v>
      </c>
      <c r="D252" s="302">
        <v>1.1012560426090627E-2</v>
      </c>
      <c r="E252" s="302">
        <f t="shared" si="112"/>
        <v>0.24532023709136097</v>
      </c>
      <c r="F252" s="303"/>
      <c r="G252" s="302">
        <v>0.1660750767015873</v>
      </c>
      <c r="H252" s="302">
        <v>1.7732628590232991E-2</v>
      </c>
      <c r="I252" s="302">
        <v>7.1014399182700028E-2</v>
      </c>
      <c r="J252" s="302">
        <f t="shared" ref="J252:J255" si="115">SUM(G252:I252)</f>
        <v>0.25482210447452036</v>
      </c>
      <c r="K252" s="303"/>
      <c r="L252" s="302">
        <v>0.18685880328929483</v>
      </c>
      <c r="M252" s="302">
        <v>1.5133262153664524E-2</v>
      </c>
      <c r="N252" s="302">
        <v>0.10691871770092402</v>
      </c>
      <c r="O252" s="302">
        <f t="shared" si="114"/>
        <v>0.30891078314388337</v>
      </c>
    </row>
    <row r="253" spans="1:15" s="236" customFormat="1" x14ac:dyDescent="0.2">
      <c r="A253" s="237" t="str">
        <f>name!E$10</f>
        <v>Sales and customer service occupations</v>
      </c>
      <c r="B253" s="302">
        <v>2.8969149912160637</v>
      </c>
      <c r="C253" s="302">
        <v>1.0881415066365148</v>
      </c>
      <c r="D253" s="302">
        <v>8.736188865329092E-2</v>
      </c>
      <c r="E253" s="302">
        <f t="shared" si="112"/>
        <v>4.072418386505869</v>
      </c>
      <c r="F253" s="303"/>
      <c r="G253" s="302">
        <v>2.5040504182635188</v>
      </c>
      <c r="H253" s="302">
        <v>0.89965489649858366</v>
      </c>
      <c r="I253" s="302">
        <v>0.17923104598065803</v>
      </c>
      <c r="J253" s="302">
        <f t="shared" si="115"/>
        <v>3.5829363607427607</v>
      </c>
      <c r="K253" s="303"/>
      <c r="L253" s="302">
        <v>2.9398286834275544</v>
      </c>
      <c r="M253" s="302">
        <v>1.0556067590207754</v>
      </c>
      <c r="N253" s="302">
        <v>0.15345540260491902</v>
      </c>
      <c r="O253" s="302">
        <f t="shared" si="114"/>
        <v>4.1488908450532493</v>
      </c>
    </row>
    <row r="254" spans="1:15" s="236" customFormat="1" x14ac:dyDescent="0.2">
      <c r="A254" s="237" t="str">
        <f>name!E$11</f>
        <v>Process, plant and machine operatives</v>
      </c>
      <c r="B254" s="302">
        <v>0.16481839748901686</v>
      </c>
      <c r="C254" s="302">
        <v>2.659125219556728E-2</v>
      </c>
      <c r="D254" s="302">
        <v>4.7872768873105889E-2</v>
      </c>
      <c r="E254" s="302">
        <f t="shared" si="112"/>
        <v>0.23928241855769</v>
      </c>
      <c r="F254" s="303"/>
      <c r="G254" s="302">
        <v>0.11802505428755911</v>
      </c>
      <c r="H254" s="302">
        <v>1.4545251250562658E-2</v>
      </c>
      <c r="I254" s="302">
        <v>7.1549000134341123E-2</v>
      </c>
      <c r="J254" s="302">
        <f t="shared" si="115"/>
        <v>0.20411930567246289</v>
      </c>
      <c r="K254" s="303"/>
      <c r="L254" s="302">
        <v>0.13167685453109135</v>
      </c>
      <c r="M254" s="302">
        <v>2.9201253462134126E-2</v>
      </c>
      <c r="N254" s="302">
        <v>0.11687234321177371</v>
      </c>
      <c r="O254" s="302">
        <f t="shared" si="114"/>
        <v>0.27775045120499919</v>
      </c>
    </row>
    <row r="255" spans="1:15" s="236" customFormat="1" x14ac:dyDescent="0.2">
      <c r="A255" s="237" t="str">
        <f>name!E$12</f>
        <v>Elementary occupations</v>
      </c>
      <c r="B255" s="302">
        <v>0.50646019453497804</v>
      </c>
      <c r="C255" s="302">
        <v>0.11970740265352975</v>
      </c>
      <c r="D255" s="302">
        <v>2.9105513879556306E-2</v>
      </c>
      <c r="E255" s="302">
        <f t="shared" si="112"/>
        <v>0.65527311106806407</v>
      </c>
      <c r="F255" s="303"/>
      <c r="G255" s="302">
        <v>0.37115350449090134</v>
      </c>
      <c r="H255" s="302">
        <v>6.6784076958769367E-2</v>
      </c>
      <c r="I255" s="302">
        <v>9.7264499435096116E-2</v>
      </c>
      <c r="J255" s="302">
        <f t="shared" si="115"/>
        <v>0.53520208088476684</v>
      </c>
      <c r="K255" s="303"/>
      <c r="L255" s="302">
        <v>0.33280897079907679</v>
      </c>
      <c r="M255" s="302">
        <v>5.4654322266552272E-2</v>
      </c>
      <c r="N255" s="302">
        <v>0.13309890895876769</v>
      </c>
      <c r="O255" s="302">
        <f t="shared" si="114"/>
        <v>0.52056220202439674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34.777892786575876</v>
      </c>
      <c r="C257" s="311">
        <f t="shared" ref="C257:E257" si="116">SUM(C247:C255)</f>
        <v>7.2215117458166169</v>
      </c>
      <c r="D257" s="311">
        <f t="shared" si="116"/>
        <v>1.2675954676075387</v>
      </c>
      <c r="E257" s="311">
        <f t="shared" si="116"/>
        <v>43.267000000000031</v>
      </c>
      <c r="F257" s="311"/>
      <c r="G257" s="311">
        <f t="shared" ref="G257:J257" si="117">SUM(G247:G255)</f>
        <v>34.926353615975422</v>
      </c>
      <c r="H257" s="311">
        <f t="shared" si="117"/>
        <v>6.1026911926958807</v>
      </c>
      <c r="I257" s="311">
        <f t="shared" si="117"/>
        <v>1.8339551913287264</v>
      </c>
      <c r="J257" s="311">
        <f t="shared" si="117"/>
        <v>42.863000000000035</v>
      </c>
      <c r="K257" s="311"/>
      <c r="L257" s="311">
        <f t="shared" ref="L257:O257" si="118">SUM(L247:L255)</f>
        <v>34.070366665152335</v>
      </c>
      <c r="M257" s="311">
        <f t="shared" si="118"/>
        <v>5.9095875234687592</v>
      </c>
      <c r="N257" s="311">
        <f t="shared" si="118"/>
        <v>1.9290458113788658</v>
      </c>
      <c r="O257" s="311">
        <f t="shared" si="118"/>
        <v>41.908999999999963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2.4730469138833193</v>
      </c>
      <c r="C264" s="302">
        <v>1.0413108704005831</v>
      </c>
      <c r="D264" s="302">
        <v>1.395213342353534</v>
      </c>
      <c r="E264" s="302">
        <f>SUM(B264:D264)</f>
        <v>4.9095711266374362</v>
      </c>
      <c r="F264" s="303"/>
      <c r="G264" s="302">
        <v>2.6367912125466657</v>
      </c>
      <c r="H264" s="302">
        <v>1.0582476468091784</v>
      </c>
      <c r="I264" s="302">
        <v>1.1419173404788907</v>
      </c>
      <c r="J264" s="302">
        <f>SUM(G264:I264)</f>
        <v>4.8369561998347343</v>
      </c>
      <c r="K264" s="303"/>
      <c r="L264" s="302">
        <v>3.5687485781098296</v>
      </c>
      <c r="M264" s="302">
        <v>1.370438377067754</v>
      </c>
      <c r="N264" s="302">
        <v>1.6522272743358808</v>
      </c>
      <c r="O264" s="302">
        <f>SUM(L264:N264)</f>
        <v>6.5914142295134646</v>
      </c>
    </row>
    <row r="265" spans="1:15" s="236" customFormat="1" x14ac:dyDescent="0.2">
      <c r="A265" s="237" t="str">
        <f>name!E$5</f>
        <v>Professional occupations</v>
      </c>
      <c r="B265" s="302">
        <v>2.6970695668390166</v>
      </c>
      <c r="C265" s="302">
        <v>0.36600557868269923</v>
      </c>
      <c r="D265" s="302">
        <v>0.37388679820578724</v>
      </c>
      <c r="E265" s="302">
        <f t="shared" ref="E265:E272" si="119">SUM(B265:D265)</f>
        <v>3.4369619437275034</v>
      </c>
      <c r="F265" s="303"/>
      <c r="G265" s="302">
        <v>3.3263691253227048</v>
      </c>
      <c r="H265" s="302">
        <v>0.39032943133028825</v>
      </c>
      <c r="I265" s="302">
        <v>0.3182637062580797</v>
      </c>
      <c r="J265" s="302">
        <f t="shared" ref="J265:J267" si="120">SUM(G265:I265)</f>
        <v>4.0349622629110726</v>
      </c>
      <c r="K265" s="303"/>
      <c r="L265" s="302">
        <v>4.6715884961405614</v>
      </c>
      <c r="M265" s="302">
        <v>0.47351365459208922</v>
      </c>
      <c r="N265" s="302">
        <v>0.29704278703842885</v>
      </c>
      <c r="O265" s="302">
        <f t="shared" ref="O265:O272" si="121">SUM(L265:N265)</f>
        <v>5.4421449377710793</v>
      </c>
    </row>
    <row r="266" spans="1:15" s="236" customFormat="1" x14ac:dyDescent="0.2">
      <c r="A266" s="237" t="str">
        <f>name!E$6</f>
        <v>Associate professional occupations</v>
      </c>
      <c r="B266" s="302">
        <v>2.6486246819762749</v>
      </c>
      <c r="C266" s="302">
        <v>0.47579629558316244</v>
      </c>
      <c r="D266" s="302">
        <v>0.37387884885429878</v>
      </c>
      <c r="E266" s="302">
        <f t="shared" si="119"/>
        <v>3.4982998264137359</v>
      </c>
      <c r="F266" s="303"/>
      <c r="G266" s="302">
        <v>2.9287544291204299</v>
      </c>
      <c r="H266" s="302">
        <v>0.45366729382808696</v>
      </c>
      <c r="I266" s="302">
        <v>0.27412390778660717</v>
      </c>
      <c r="J266" s="302">
        <f t="shared" si="120"/>
        <v>3.6565456307351241</v>
      </c>
      <c r="K266" s="303"/>
      <c r="L266" s="302">
        <v>3.4998817003818785</v>
      </c>
      <c r="M266" s="302">
        <v>0.46960969156612498</v>
      </c>
      <c r="N266" s="302">
        <v>0.28707646824668598</v>
      </c>
      <c r="O266" s="302">
        <f t="shared" si="121"/>
        <v>4.2565678601946892</v>
      </c>
    </row>
    <row r="267" spans="1:15" s="236" customFormat="1" x14ac:dyDescent="0.2">
      <c r="A267" s="237" t="str">
        <f>name!E$7</f>
        <v>Administrative and secretarial occupations</v>
      </c>
      <c r="B267" s="302">
        <v>4.3524465243303068</v>
      </c>
      <c r="C267" s="302">
        <v>1.8106665134588615</v>
      </c>
      <c r="D267" s="302">
        <v>0.27608695175830955</v>
      </c>
      <c r="E267" s="302">
        <f t="shared" si="119"/>
        <v>6.4391999895474781</v>
      </c>
      <c r="F267" s="303"/>
      <c r="G267" s="302">
        <v>4.2400132950872305</v>
      </c>
      <c r="H267" s="302">
        <v>1.239696382893229</v>
      </c>
      <c r="I267" s="302">
        <v>0.21770291569701727</v>
      </c>
      <c r="J267" s="302">
        <f t="shared" si="120"/>
        <v>5.697412593677476</v>
      </c>
      <c r="K267" s="303"/>
      <c r="L267" s="302">
        <v>4.4812546193628222</v>
      </c>
      <c r="M267" s="302">
        <v>0.89484383970366166</v>
      </c>
      <c r="N267" s="302">
        <v>0.25110307492890016</v>
      </c>
      <c r="O267" s="302">
        <f t="shared" si="121"/>
        <v>5.6272015339953843</v>
      </c>
    </row>
    <row r="268" spans="1:15" s="236" customFormat="1" x14ac:dyDescent="0.2">
      <c r="A268" s="237" t="str">
        <f>name!E$8</f>
        <v>Skilled trades occupations</v>
      </c>
      <c r="B268" s="302">
        <v>1.0743617798579994</v>
      </c>
      <c r="C268" s="302">
        <v>0.26433567296263027</v>
      </c>
      <c r="D268" s="302">
        <v>1.0255270204651168</v>
      </c>
      <c r="E268" s="302">
        <f t="shared" si="119"/>
        <v>2.3642244732857467</v>
      </c>
      <c r="F268" s="303"/>
      <c r="G268" s="302">
        <v>0.82747306223917294</v>
      </c>
      <c r="H268" s="302">
        <v>0.20583616484453096</v>
      </c>
      <c r="I268" s="302">
        <v>0.61816550766238576</v>
      </c>
      <c r="J268" s="302">
        <f>SUM(G268:I268)</f>
        <v>1.6514747347460896</v>
      </c>
      <c r="K268" s="303"/>
      <c r="L268" s="302">
        <v>1.089434896465564</v>
      </c>
      <c r="M268" s="302">
        <v>0.47469507742336897</v>
      </c>
      <c r="N268" s="302">
        <v>0.80934804885200717</v>
      </c>
      <c r="O268" s="302">
        <f t="shared" si="121"/>
        <v>2.3734780227409402</v>
      </c>
    </row>
    <row r="269" spans="1:15" s="236" customFormat="1" x14ac:dyDescent="0.2">
      <c r="A269" s="237" t="str">
        <f>name!E$9</f>
        <v>Caring, leisure and other service occupations</v>
      </c>
      <c r="B269" s="302">
        <v>0.54649234345147291</v>
      </c>
      <c r="C269" s="302">
        <v>0.21578039453319828</v>
      </c>
      <c r="D269" s="302">
        <v>0.13521458648377552</v>
      </c>
      <c r="E269" s="302">
        <f t="shared" si="119"/>
        <v>0.8974873244684467</v>
      </c>
      <c r="F269" s="303"/>
      <c r="G269" s="302">
        <v>0.52424104222092149</v>
      </c>
      <c r="H269" s="302">
        <v>0.15389145653036893</v>
      </c>
      <c r="I269" s="302">
        <v>9.6542258447244955E-2</v>
      </c>
      <c r="J269" s="302">
        <f t="shared" ref="J269:J272" si="122">SUM(G269:I269)</f>
        <v>0.7746747571985354</v>
      </c>
      <c r="K269" s="303"/>
      <c r="L269" s="302">
        <v>0.71386299579025791</v>
      </c>
      <c r="M269" s="302">
        <v>0.1583590034359928</v>
      </c>
      <c r="N269" s="302">
        <v>0.17912297772699634</v>
      </c>
      <c r="O269" s="302">
        <f t="shared" si="121"/>
        <v>1.051344976953247</v>
      </c>
    </row>
    <row r="270" spans="1:15" s="236" customFormat="1" x14ac:dyDescent="0.2">
      <c r="A270" s="237" t="str">
        <f>name!E$10</f>
        <v>Sales and customer service occupations</v>
      </c>
      <c r="B270" s="302">
        <v>3.348575951932852</v>
      </c>
      <c r="C270" s="302">
        <v>1.1886757762527607</v>
      </c>
      <c r="D270" s="302">
        <v>0.38871090830343641</v>
      </c>
      <c r="E270" s="302">
        <f t="shared" si="119"/>
        <v>4.9259626364890492</v>
      </c>
      <c r="F270" s="303"/>
      <c r="G270" s="302">
        <v>2.8862323659103111</v>
      </c>
      <c r="H270" s="302">
        <v>0.81088160777261986</v>
      </c>
      <c r="I270" s="302">
        <v>0.24944277086067812</v>
      </c>
      <c r="J270" s="302">
        <f t="shared" si="122"/>
        <v>3.9465567445436092</v>
      </c>
      <c r="K270" s="303"/>
      <c r="L270" s="302">
        <v>3.6299761154536152</v>
      </c>
      <c r="M270" s="302">
        <v>0.8317775072817809</v>
      </c>
      <c r="N270" s="302">
        <v>0.26433285945574292</v>
      </c>
      <c r="O270" s="302">
        <f t="shared" si="121"/>
        <v>4.726086482191139</v>
      </c>
    </row>
    <row r="271" spans="1:15" s="236" customFormat="1" x14ac:dyDescent="0.2">
      <c r="A271" s="237" t="str">
        <f>name!E$11</f>
        <v>Process, plant and machine operatives</v>
      </c>
      <c r="B271" s="302">
        <v>0.40578676428968646</v>
      </c>
      <c r="C271" s="302">
        <v>2.9752827259592985E-2</v>
      </c>
      <c r="D271" s="302">
        <v>4.2384142376822538E-2</v>
      </c>
      <c r="E271" s="302">
        <f t="shared" si="119"/>
        <v>0.47792373392610199</v>
      </c>
      <c r="F271" s="303"/>
      <c r="G271" s="302">
        <v>0.30285524089785965</v>
      </c>
      <c r="H271" s="302">
        <v>2.5524777097620337E-2</v>
      </c>
      <c r="I271" s="302">
        <v>3.8099764965951702E-2</v>
      </c>
      <c r="J271" s="302">
        <f t="shared" si="122"/>
        <v>0.36647978296143169</v>
      </c>
      <c r="K271" s="303"/>
      <c r="L271" s="302">
        <v>0.33203616755107324</v>
      </c>
      <c r="M271" s="302">
        <v>3.2410335655210773E-2</v>
      </c>
      <c r="N271" s="302">
        <v>6.2896740136865262E-2</v>
      </c>
      <c r="O271" s="302">
        <f t="shared" si="121"/>
        <v>0.42734324334314927</v>
      </c>
    </row>
    <row r="272" spans="1:15" s="236" customFormat="1" x14ac:dyDescent="0.2">
      <c r="A272" s="237" t="str">
        <f>name!E$12</f>
        <v>Elementary occupations</v>
      </c>
      <c r="B272" s="302">
        <v>0.81600353777725865</v>
      </c>
      <c r="C272" s="302">
        <v>0.23233131058450165</v>
      </c>
      <c r="D272" s="302">
        <v>0.17303409714274823</v>
      </c>
      <c r="E272" s="302">
        <f t="shared" si="119"/>
        <v>1.2213689455045085</v>
      </c>
      <c r="F272" s="303"/>
      <c r="G272" s="302">
        <v>0.62978054492671587</v>
      </c>
      <c r="H272" s="302">
        <v>0.14520407434477639</v>
      </c>
      <c r="I272" s="302">
        <v>0.10795267412040555</v>
      </c>
      <c r="J272" s="302">
        <f t="shared" si="122"/>
        <v>0.88293729339189775</v>
      </c>
      <c r="K272" s="303"/>
      <c r="L272" s="302">
        <v>0.67014975200058935</v>
      </c>
      <c r="M272" s="302">
        <v>8.0908680410280542E-2</v>
      </c>
      <c r="N272" s="302">
        <v>0.19936028088606081</v>
      </c>
      <c r="O272" s="302">
        <f t="shared" si="121"/>
        <v>0.95041871329693073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18.36240806433819</v>
      </c>
      <c r="C274" s="311">
        <f t="shared" ref="C274:E274" si="123">SUM(C264:C272)</f>
        <v>5.6246552397179901</v>
      </c>
      <c r="D274" s="311">
        <f t="shared" si="123"/>
        <v>4.1839366959438298</v>
      </c>
      <c r="E274" s="311">
        <f t="shared" si="123"/>
        <v>28.17100000000001</v>
      </c>
      <c r="F274" s="311"/>
      <c r="G274" s="311">
        <f t="shared" ref="G274:J274" si="124">SUM(G264:G272)</f>
        <v>18.302510318272013</v>
      </c>
      <c r="H274" s="311">
        <f t="shared" si="124"/>
        <v>4.4832788354506983</v>
      </c>
      <c r="I274" s="311">
        <f t="shared" si="124"/>
        <v>3.062210846277261</v>
      </c>
      <c r="J274" s="311">
        <f t="shared" si="124"/>
        <v>25.847999999999971</v>
      </c>
      <c r="K274" s="311"/>
      <c r="L274" s="311">
        <f t="shared" ref="L274:O274" si="125">SUM(L264:L272)</f>
        <v>22.656933321256194</v>
      </c>
      <c r="M274" s="311">
        <f t="shared" si="125"/>
        <v>4.7865561671362631</v>
      </c>
      <c r="N274" s="311">
        <f t="shared" si="125"/>
        <v>4.0025105116075688</v>
      </c>
      <c r="O274" s="311">
        <f t="shared" si="125"/>
        <v>31.446000000000023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9.1662533935262314</v>
      </c>
      <c r="C281" s="302">
        <v>1.081462601980782</v>
      </c>
      <c r="D281" s="302">
        <v>2.6116378745606239</v>
      </c>
      <c r="E281" s="302">
        <f>SUM(B281:D281)</f>
        <v>12.859353870067636</v>
      </c>
      <c r="F281" s="303"/>
      <c r="G281" s="302">
        <v>10.082483156670307</v>
      </c>
      <c r="H281" s="302">
        <v>2.8184574787178707</v>
      </c>
      <c r="I281" s="302">
        <v>2.6646886472215296</v>
      </c>
      <c r="J281" s="302">
        <f>SUM(G281:I281)</f>
        <v>15.565629282609708</v>
      </c>
      <c r="K281" s="303"/>
      <c r="L281" s="302">
        <v>10.520936660597203</v>
      </c>
      <c r="M281" s="302">
        <v>3.8188046551721455</v>
      </c>
      <c r="N281" s="302">
        <v>3.4890358603450951</v>
      </c>
      <c r="O281" s="302">
        <f>SUM(L281:N281)</f>
        <v>17.828777176114443</v>
      </c>
    </row>
    <row r="282" spans="1:15" s="236" customFormat="1" x14ac:dyDescent="0.2">
      <c r="A282" s="237" t="str">
        <f>name!E$5</f>
        <v>Professional occupations</v>
      </c>
      <c r="B282" s="302">
        <v>32.121132093886338</v>
      </c>
      <c r="C282" s="302">
        <v>2.2508529367473491</v>
      </c>
      <c r="D282" s="302">
        <v>9.2822506186779616</v>
      </c>
      <c r="E282" s="302">
        <f t="shared" ref="E282:E289" si="126">SUM(B282:D282)</f>
        <v>43.654235649311651</v>
      </c>
      <c r="F282" s="303"/>
      <c r="G282" s="302">
        <v>40.143968842953747</v>
      </c>
      <c r="H282" s="302">
        <v>5.6405564067708136</v>
      </c>
      <c r="I282" s="302">
        <v>7.8318204066976795</v>
      </c>
      <c r="J282" s="302">
        <f t="shared" ref="J282:J284" si="127">SUM(G282:I282)</f>
        <v>53.61634565642224</v>
      </c>
      <c r="K282" s="303"/>
      <c r="L282" s="302">
        <v>49.599438679579649</v>
      </c>
      <c r="M282" s="302">
        <v>7.580220446878795</v>
      </c>
      <c r="N282" s="302">
        <v>7.9114003114266387</v>
      </c>
      <c r="O282" s="302">
        <f t="shared" ref="O282:O289" si="128">SUM(L282:N282)</f>
        <v>65.091059437885079</v>
      </c>
    </row>
    <row r="283" spans="1:15" s="236" customFormat="1" x14ac:dyDescent="0.2">
      <c r="A283" s="237" t="str">
        <f>name!E$6</f>
        <v>Associate professional occupations</v>
      </c>
      <c r="B283" s="302">
        <v>16.152725270722406</v>
      </c>
      <c r="C283" s="302">
        <v>2.0128643869448717</v>
      </c>
      <c r="D283" s="302">
        <v>3.9792165299812705</v>
      </c>
      <c r="E283" s="302">
        <f t="shared" si="126"/>
        <v>22.144806187648548</v>
      </c>
      <c r="F283" s="303"/>
      <c r="G283" s="302">
        <v>18.363745354691165</v>
      </c>
      <c r="H283" s="302">
        <v>4.4137295195913477</v>
      </c>
      <c r="I283" s="302">
        <v>3.730492398616597</v>
      </c>
      <c r="J283" s="302">
        <f t="shared" si="127"/>
        <v>26.507967272899108</v>
      </c>
      <c r="K283" s="303"/>
      <c r="L283" s="302">
        <v>19.018545230797056</v>
      </c>
      <c r="M283" s="302">
        <v>4.9077090618866954</v>
      </c>
      <c r="N283" s="302">
        <v>4.4277591249197279</v>
      </c>
      <c r="O283" s="302">
        <f t="shared" si="128"/>
        <v>28.354013417603479</v>
      </c>
    </row>
    <row r="284" spans="1:15" s="236" customFormat="1" x14ac:dyDescent="0.2">
      <c r="A284" s="237" t="str">
        <f>name!E$7</f>
        <v>Administrative and secretarial occupations</v>
      </c>
      <c r="B284" s="302">
        <v>20.507035836573284</v>
      </c>
      <c r="C284" s="302">
        <v>8.339955052979537</v>
      </c>
      <c r="D284" s="302">
        <v>2.4030344810479449</v>
      </c>
      <c r="E284" s="302">
        <f t="shared" si="126"/>
        <v>31.250025370600767</v>
      </c>
      <c r="F284" s="303"/>
      <c r="G284" s="302">
        <v>19.20016688663484</v>
      </c>
      <c r="H284" s="302">
        <v>15.019235650528547</v>
      </c>
      <c r="I284" s="302">
        <v>2.3216306029050209</v>
      </c>
      <c r="J284" s="302">
        <f t="shared" si="127"/>
        <v>36.541033140068407</v>
      </c>
      <c r="K284" s="303"/>
      <c r="L284" s="302">
        <v>17.599698575865627</v>
      </c>
      <c r="M284" s="302">
        <v>15.402086573447505</v>
      </c>
      <c r="N284" s="302">
        <v>2.5882564500475316</v>
      </c>
      <c r="O284" s="302">
        <f t="shared" si="128"/>
        <v>35.590041599360667</v>
      </c>
    </row>
    <row r="285" spans="1:15" s="236" customFormat="1" x14ac:dyDescent="0.2">
      <c r="A285" s="237" t="str">
        <f>name!E$8</f>
        <v>Skilled trades occupations</v>
      </c>
      <c r="B285" s="302">
        <v>2.7346185335964388</v>
      </c>
      <c r="C285" s="302">
        <v>0.34434094562679674</v>
      </c>
      <c r="D285" s="302">
        <v>0.94661343910856488</v>
      </c>
      <c r="E285" s="302">
        <f t="shared" si="126"/>
        <v>4.0255729183318003</v>
      </c>
      <c r="F285" s="303"/>
      <c r="G285" s="302">
        <v>2.2138687134062915</v>
      </c>
      <c r="H285" s="302">
        <v>0.44028292702028093</v>
      </c>
      <c r="I285" s="302">
        <v>0.66423703947784185</v>
      </c>
      <c r="J285" s="302">
        <f>SUM(G285:I285)</f>
        <v>3.3183886799044142</v>
      </c>
      <c r="K285" s="303"/>
      <c r="L285" s="302">
        <v>1.7886873384424666</v>
      </c>
      <c r="M285" s="302">
        <v>0.59869280496253785</v>
      </c>
      <c r="N285" s="302">
        <v>0.910861941126342</v>
      </c>
      <c r="O285" s="302">
        <f t="shared" si="128"/>
        <v>3.2982420845313465</v>
      </c>
    </row>
    <row r="286" spans="1:15" s="236" customFormat="1" x14ac:dyDescent="0.2">
      <c r="A286" s="237" t="str">
        <f>name!E$9</f>
        <v>Caring, leisure and other service occupations</v>
      </c>
      <c r="B286" s="302">
        <v>1.2114511377674848</v>
      </c>
      <c r="C286" s="302">
        <v>0.38785878772322263</v>
      </c>
      <c r="D286" s="302">
        <v>0.68900381765468155</v>
      </c>
      <c r="E286" s="302">
        <f t="shared" si="126"/>
        <v>2.2883137431453893</v>
      </c>
      <c r="F286" s="303"/>
      <c r="G286" s="302">
        <v>1.0239060629512498</v>
      </c>
      <c r="H286" s="302">
        <v>0.6111012960082437</v>
      </c>
      <c r="I286" s="302">
        <v>0.78125581445787451</v>
      </c>
      <c r="J286" s="302">
        <f t="shared" ref="J286:J289" si="129">SUM(G286:I286)</f>
        <v>2.4162631734173683</v>
      </c>
      <c r="K286" s="303"/>
      <c r="L286" s="302">
        <v>1.2369465655783745</v>
      </c>
      <c r="M286" s="302">
        <v>0.79933530438502653</v>
      </c>
      <c r="N286" s="302">
        <v>1.1716659094250381</v>
      </c>
      <c r="O286" s="302">
        <f t="shared" si="128"/>
        <v>3.207947779388439</v>
      </c>
    </row>
    <row r="287" spans="1:15" s="236" customFormat="1" x14ac:dyDescent="0.2">
      <c r="A287" s="237" t="str">
        <f>name!E$10</f>
        <v>Sales and customer service occupations</v>
      </c>
      <c r="B287" s="302">
        <v>4.101920557978576</v>
      </c>
      <c r="C287" s="302">
        <v>1.5462935784281724</v>
      </c>
      <c r="D287" s="302">
        <v>0.78774870249114382</v>
      </c>
      <c r="E287" s="302">
        <f t="shared" si="126"/>
        <v>6.4359628388978924</v>
      </c>
      <c r="F287" s="303"/>
      <c r="G287" s="302">
        <v>3.6388675346574608</v>
      </c>
      <c r="H287" s="302">
        <v>2.4990499247535416</v>
      </c>
      <c r="I287" s="302">
        <v>0.55579442595702211</v>
      </c>
      <c r="J287" s="302">
        <f t="shared" si="129"/>
        <v>6.6937118853680246</v>
      </c>
      <c r="K287" s="303"/>
      <c r="L287" s="302">
        <v>4.3068255637213095</v>
      </c>
      <c r="M287" s="302">
        <v>3.3611613248790646</v>
      </c>
      <c r="N287" s="302">
        <v>0.55878615254425457</v>
      </c>
      <c r="O287" s="302">
        <f t="shared" si="128"/>
        <v>8.2267730411446287</v>
      </c>
    </row>
    <row r="288" spans="1:15" s="236" customFormat="1" x14ac:dyDescent="0.2">
      <c r="A288" s="237" t="str">
        <f>name!E$11</f>
        <v>Process, plant and machine operatives</v>
      </c>
      <c r="B288" s="302">
        <v>0.99964598573548114</v>
      </c>
      <c r="C288" s="302">
        <v>0.24040924906013483</v>
      </c>
      <c r="D288" s="302">
        <v>0.26082655017091327</v>
      </c>
      <c r="E288" s="302">
        <f t="shared" si="126"/>
        <v>1.5008817849665292</v>
      </c>
      <c r="F288" s="303"/>
      <c r="G288" s="302">
        <v>0.76913425619832387</v>
      </c>
      <c r="H288" s="302">
        <v>0.4557219776205344</v>
      </c>
      <c r="I288" s="302">
        <v>0.2222852636449611</v>
      </c>
      <c r="J288" s="302">
        <f t="shared" si="129"/>
        <v>1.4471414974638193</v>
      </c>
      <c r="K288" s="303"/>
      <c r="L288" s="302">
        <v>0.67502454398881639</v>
      </c>
      <c r="M288" s="302">
        <v>0.57943308999685339</v>
      </c>
      <c r="N288" s="302">
        <v>0.33235927784610808</v>
      </c>
      <c r="O288" s="302">
        <f t="shared" si="128"/>
        <v>1.5868169118317779</v>
      </c>
    </row>
    <row r="289" spans="1:15" s="236" customFormat="1" x14ac:dyDescent="0.2">
      <c r="A289" s="237" t="str">
        <f>name!E$12</f>
        <v>Elementary occupations</v>
      </c>
      <c r="B289" s="302">
        <v>2.0652814391021805</v>
      </c>
      <c r="C289" s="302">
        <v>0.98103107227330733</v>
      </c>
      <c r="D289" s="302">
        <v>0.83853512565420962</v>
      </c>
      <c r="E289" s="302">
        <f t="shared" si="126"/>
        <v>3.8848476370296976</v>
      </c>
      <c r="F289" s="303"/>
      <c r="G289" s="302">
        <v>1.8214047199606338</v>
      </c>
      <c r="H289" s="302">
        <v>1.1622849473371253</v>
      </c>
      <c r="I289" s="302">
        <v>0.7028297445492111</v>
      </c>
      <c r="J289" s="302">
        <f t="shared" si="129"/>
        <v>3.6865194118469704</v>
      </c>
      <c r="K289" s="303"/>
      <c r="L289" s="302">
        <v>1.4728359432654305</v>
      </c>
      <c r="M289" s="302">
        <v>1.1724225240990147</v>
      </c>
      <c r="N289" s="302">
        <v>1.0620700847755515</v>
      </c>
      <c r="O289" s="302">
        <f t="shared" si="128"/>
        <v>3.7073285521399963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89.060064248888409</v>
      </c>
      <c r="C291" s="311">
        <f t="shared" ref="C291:E291" si="130">SUM(C281:C289)</f>
        <v>17.185068611764176</v>
      </c>
      <c r="D291" s="311">
        <f t="shared" si="130"/>
        <v>21.798867139347315</v>
      </c>
      <c r="E291" s="311">
        <f t="shared" si="130"/>
        <v>128.04399999999993</v>
      </c>
      <c r="F291" s="311"/>
      <c r="G291" s="311">
        <f t="shared" ref="G291:J291" si="131">SUM(G281:G289)</f>
        <v>97.257545528124027</v>
      </c>
      <c r="H291" s="311">
        <f t="shared" si="131"/>
        <v>33.060420128348305</v>
      </c>
      <c r="I291" s="311">
        <f t="shared" si="131"/>
        <v>19.475034343527739</v>
      </c>
      <c r="J291" s="311">
        <f t="shared" si="131"/>
        <v>149.79300000000009</v>
      </c>
      <c r="K291" s="311"/>
      <c r="L291" s="311">
        <f t="shared" ref="L291:O291" si="132">SUM(L281:L289)</f>
        <v>106.21893910183594</v>
      </c>
      <c r="M291" s="311">
        <f t="shared" si="132"/>
        <v>38.219865785707633</v>
      </c>
      <c r="N291" s="311">
        <f t="shared" si="132"/>
        <v>22.452195112456288</v>
      </c>
      <c r="O291" s="311">
        <f t="shared" si="132"/>
        <v>166.89099999999988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5.7439431712821598</v>
      </c>
      <c r="C298" s="302">
        <v>2.1933029681334553</v>
      </c>
      <c r="D298" s="302">
        <v>1.6207764423346303</v>
      </c>
      <c r="E298" s="302">
        <f>SUM(B298:D298)</f>
        <v>9.5580225817502455</v>
      </c>
      <c r="F298" s="303"/>
      <c r="G298" s="302">
        <v>6.638307234244043</v>
      </c>
      <c r="H298" s="302">
        <v>3.2512264559898347</v>
      </c>
      <c r="I298" s="302">
        <v>1.605499453416755</v>
      </c>
      <c r="J298" s="302">
        <f>SUM(G298:I298)</f>
        <v>11.495033143650632</v>
      </c>
      <c r="K298" s="303"/>
      <c r="L298" s="302">
        <v>7.9195915662471634</v>
      </c>
      <c r="M298" s="302">
        <v>4.3812472474909061</v>
      </c>
      <c r="N298" s="302">
        <v>1.9556006509697412</v>
      </c>
      <c r="O298" s="302">
        <f>SUM(L298:N298)</f>
        <v>14.25643946470781</v>
      </c>
    </row>
    <row r="299" spans="1:15" s="236" customFormat="1" x14ac:dyDescent="0.2">
      <c r="A299" s="237" t="str">
        <f>name!E$5</f>
        <v>Professional occupations</v>
      </c>
      <c r="B299" s="302">
        <v>8.4430155187911442</v>
      </c>
      <c r="C299" s="302">
        <v>1.8392185122312745</v>
      </c>
      <c r="D299" s="302">
        <v>1.0222179470117696</v>
      </c>
      <c r="E299" s="302">
        <f t="shared" ref="E299:E306" si="133">SUM(B299:D299)</f>
        <v>11.304451978034189</v>
      </c>
      <c r="F299" s="303"/>
      <c r="G299" s="302">
        <v>11.022223511666887</v>
      </c>
      <c r="H299" s="302">
        <v>2.6651277466559558</v>
      </c>
      <c r="I299" s="302">
        <v>1.0428279910584861</v>
      </c>
      <c r="J299" s="302">
        <f t="shared" ref="J299:J301" si="134">SUM(G299:I299)</f>
        <v>14.730179249381328</v>
      </c>
      <c r="K299" s="303"/>
      <c r="L299" s="302">
        <v>14.463044117950911</v>
      </c>
      <c r="M299" s="302">
        <v>3.2915802924169033</v>
      </c>
      <c r="N299" s="302">
        <v>0.90674206504234234</v>
      </c>
      <c r="O299" s="302">
        <f t="shared" ref="O299:O306" si="135">SUM(L299:N299)</f>
        <v>18.661366475410155</v>
      </c>
    </row>
    <row r="300" spans="1:15" s="236" customFormat="1" x14ac:dyDescent="0.2">
      <c r="A300" s="237" t="str">
        <f>name!E$6</f>
        <v>Associate professional occupations</v>
      </c>
      <c r="B300" s="302">
        <v>9.5863746069185574</v>
      </c>
      <c r="C300" s="302">
        <v>2.0201190901809651</v>
      </c>
      <c r="D300" s="302">
        <v>2.3725801867336123</v>
      </c>
      <c r="E300" s="302">
        <f t="shared" si="133"/>
        <v>13.979073883833136</v>
      </c>
      <c r="F300" s="303"/>
      <c r="G300" s="302">
        <v>11.449996383445429</v>
      </c>
      <c r="H300" s="302">
        <v>2.6151710189298849</v>
      </c>
      <c r="I300" s="302">
        <v>2.4140401578737847</v>
      </c>
      <c r="J300" s="302">
        <f t="shared" si="134"/>
        <v>16.479207560249097</v>
      </c>
      <c r="K300" s="303"/>
      <c r="L300" s="302">
        <v>11.524625418006256</v>
      </c>
      <c r="M300" s="302">
        <v>2.8150765851011994</v>
      </c>
      <c r="N300" s="302">
        <v>2.4746673921844997</v>
      </c>
      <c r="O300" s="302">
        <f t="shared" si="135"/>
        <v>16.814369395291955</v>
      </c>
    </row>
    <row r="301" spans="1:15" s="236" customFormat="1" x14ac:dyDescent="0.2">
      <c r="A301" s="237" t="str">
        <f>name!E$7</f>
        <v>Administrative and secretarial occupations</v>
      </c>
      <c r="B301" s="302">
        <v>14.79623203054769</v>
      </c>
      <c r="C301" s="302">
        <v>5.8869388109249998</v>
      </c>
      <c r="D301" s="302">
        <v>0.57495084602929158</v>
      </c>
      <c r="E301" s="302">
        <f t="shared" si="133"/>
        <v>21.258121687501983</v>
      </c>
      <c r="F301" s="303"/>
      <c r="G301" s="302">
        <v>15.807955463017549</v>
      </c>
      <c r="H301" s="302">
        <v>6.6828813832638723</v>
      </c>
      <c r="I301" s="302">
        <v>0.58136585529007623</v>
      </c>
      <c r="J301" s="302">
        <f t="shared" si="134"/>
        <v>23.072202701571499</v>
      </c>
      <c r="K301" s="303"/>
      <c r="L301" s="302">
        <v>16.609314492614278</v>
      </c>
      <c r="M301" s="302">
        <v>5.8541553951649776</v>
      </c>
      <c r="N301" s="302">
        <v>0.64954035849303449</v>
      </c>
      <c r="O301" s="302">
        <f t="shared" si="135"/>
        <v>23.113010246272289</v>
      </c>
    </row>
    <row r="302" spans="1:15" s="236" customFormat="1" x14ac:dyDescent="0.2">
      <c r="A302" s="237" t="str">
        <f>name!E$8</f>
        <v>Skilled trades occupations</v>
      </c>
      <c r="B302" s="302">
        <v>2.9255852035505816</v>
      </c>
      <c r="C302" s="302">
        <v>0.91420445601949429</v>
      </c>
      <c r="D302" s="302">
        <v>1.2411596441193886</v>
      </c>
      <c r="E302" s="302">
        <f t="shared" si="133"/>
        <v>5.0809493036894651</v>
      </c>
      <c r="F302" s="303"/>
      <c r="G302" s="302">
        <v>2.3026834798567544</v>
      </c>
      <c r="H302" s="302">
        <v>0.86148372349709779</v>
      </c>
      <c r="I302" s="302">
        <v>0.9733619976504444</v>
      </c>
      <c r="J302" s="302">
        <f>SUM(G302:I302)</f>
        <v>4.1375292010042966</v>
      </c>
      <c r="K302" s="303"/>
      <c r="L302" s="302">
        <v>2.1240276285660231</v>
      </c>
      <c r="M302" s="302">
        <v>1.5917511421041299</v>
      </c>
      <c r="N302" s="302">
        <v>0.96928761661039242</v>
      </c>
      <c r="O302" s="302">
        <f t="shared" si="135"/>
        <v>4.6850663872805454</v>
      </c>
    </row>
    <row r="303" spans="1:15" s="236" customFormat="1" x14ac:dyDescent="0.2">
      <c r="A303" s="237" t="str">
        <f>name!E$9</f>
        <v>Caring, leisure and other service occupations</v>
      </c>
      <c r="B303" s="302">
        <v>4.1854555830288716</v>
      </c>
      <c r="C303" s="302">
        <v>3.3326736419338423</v>
      </c>
      <c r="D303" s="302">
        <v>0.92453700033537822</v>
      </c>
      <c r="E303" s="302">
        <f t="shared" si="133"/>
        <v>8.4426662252980922</v>
      </c>
      <c r="F303" s="303"/>
      <c r="G303" s="302">
        <v>4.4189598804294503</v>
      </c>
      <c r="H303" s="302">
        <v>3.5572178866975586</v>
      </c>
      <c r="I303" s="302">
        <v>1.0832687087625426</v>
      </c>
      <c r="J303" s="302">
        <f t="shared" ref="J303:J306" si="136">SUM(G303:I303)</f>
        <v>9.0594464758895512</v>
      </c>
      <c r="K303" s="303"/>
      <c r="L303" s="302">
        <v>5.4609455152863928</v>
      </c>
      <c r="M303" s="302">
        <v>3.772726576858644</v>
      </c>
      <c r="N303" s="302">
        <v>1.0926102111645648</v>
      </c>
      <c r="O303" s="302">
        <f t="shared" si="135"/>
        <v>10.326282303309602</v>
      </c>
    </row>
    <row r="304" spans="1:15" s="236" customFormat="1" x14ac:dyDescent="0.2">
      <c r="A304" s="237" t="str">
        <f>name!E$10</f>
        <v>Sales and customer service occupations</v>
      </c>
      <c r="B304" s="302">
        <v>9.0557633339570476</v>
      </c>
      <c r="C304" s="302">
        <v>3.3730011808371816</v>
      </c>
      <c r="D304" s="302">
        <v>0.58726204938876259</v>
      </c>
      <c r="E304" s="302">
        <f t="shared" si="133"/>
        <v>13.016026564182992</v>
      </c>
      <c r="F304" s="303"/>
      <c r="G304" s="302">
        <v>9.321735682986116</v>
      </c>
      <c r="H304" s="302">
        <v>3.9216476634931641</v>
      </c>
      <c r="I304" s="302">
        <v>0.4412571297377425</v>
      </c>
      <c r="J304" s="302">
        <f t="shared" si="136"/>
        <v>13.684640476217023</v>
      </c>
      <c r="K304" s="303"/>
      <c r="L304" s="302">
        <v>12.363092331071705</v>
      </c>
      <c r="M304" s="302">
        <v>5.5184843161405528</v>
      </c>
      <c r="N304" s="302">
        <v>0.39132128957092083</v>
      </c>
      <c r="O304" s="302">
        <f t="shared" si="135"/>
        <v>18.272897936783178</v>
      </c>
    </row>
    <row r="305" spans="1:15" s="236" customFormat="1" x14ac:dyDescent="0.2">
      <c r="A305" s="237" t="str">
        <f>name!E$11</f>
        <v>Process, plant and machine operatives</v>
      </c>
      <c r="B305" s="302">
        <v>4.6698133532887702</v>
      </c>
      <c r="C305" s="302">
        <v>1.2567697286306088</v>
      </c>
      <c r="D305" s="302">
        <v>0.28166720480890362</v>
      </c>
      <c r="E305" s="302">
        <f t="shared" si="133"/>
        <v>6.2082502867282825</v>
      </c>
      <c r="F305" s="303"/>
      <c r="G305" s="302">
        <v>3.8747890570458745</v>
      </c>
      <c r="H305" s="302">
        <v>1.5417924911519558</v>
      </c>
      <c r="I305" s="302">
        <v>0.29033220676694399</v>
      </c>
      <c r="J305" s="302">
        <f t="shared" si="136"/>
        <v>5.7069137549647744</v>
      </c>
      <c r="K305" s="303"/>
      <c r="L305" s="302">
        <v>4.044834200304491</v>
      </c>
      <c r="M305" s="302">
        <v>1.8662077164236135</v>
      </c>
      <c r="N305" s="302">
        <v>0.3170224850489568</v>
      </c>
      <c r="O305" s="302">
        <f t="shared" si="135"/>
        <v>6.2280644017770612</v>
      </c>
    </row>
    <row r="306" spans="1:15" s="236" customFormat="1" x14ac:dyDescent="0.2">
      <c r="A306" s="237" t="str">
        <f>name!E$12</f>
        <v>Elementary occupations</v>
      </c>
      <c r="B306" s="302">
        <v>20.585785167889931</v>
      </c>
      <c r="C306" s="302">
        <v>13.775996675519417</v>
      </c>
      <c r="D306" s="302">
        <v>3.1126556455725316</v>
      </c>
      <c r="E306" s="302">
        <f t="shared" si="133"/>
        <v>37.474437488981877</v>
      </c>
      <c r="F306" s="303"/>
      <c r="G306" s="302">
        <v>18.729847900111167</v>
      </c>
      <c r="H306" s="302">
        <v>12.923864094048701</v>
      </c>
      <c r="I306" s="302">
        <v>2.7091354429119732</v>
      </c>
      <c r="J306" s="302">
        <f t="shared" si="136"/>
        <v>34.362847437071842</v>
      </c>
      <c r="K306" s="303"/>
      <c r="L306" s="302">
        <v>20.416075519043869</v>
      </c>
      <c r="M306" s="302">
        <v>12.039626452185601</v>
      </c>
      <c r="N306" s="302">
        <v>3.5968014179381496</v>
      </c>
      <c r="O306" s="302">
        <f t="shared" si="135"/>
        <v>36.052503389167626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79.991967969254745</v>
      </c>
      <c r="C308" s="311">
        <f t="shared" ref="C308:E308" si="137">SUM(C298:C306)</f>
        <v>34.592225064411238</v>
      </c>
      <c r="D308" s="311">
        <f t="shared" si="137"/>
        <v>11.737806966334269</v>
      </c>
      <c r="E308" s="311">
        <f t="shared" si="137"/>
        <v>126.32200000000027</v>
      </c>
      <c r="F308" s="311"/>
      <c r="G308" s="311">
        <f t="shared" ref="G308:J308" si="138">SUM(G298:G306)</f>
        <v>83.566498592803271</v>
      </c>
      <c r="H308" s="311">
        <f t="shared" si="138"/>
        <v>38.020412463728022</v>
      </c>
      <c r="I308" s="311">
        <f t="shared" si="138"/>
        <v>11.141088943468748</v>
      </c>
      <c r="J308" s="311">
        <f t="shared" si="138"/>
        <v>132.72800000000007</v>
      </c>
      <c r="K308" s="311"/>
      <c r="L308" s="311">
        <f t="shared" ref="L308:O308" si="139">SUM(L298:L306)</f>
        <v>94.925550789091091</v>
      </c>
      <c r="M308" s="311">
        <f t="shared" si="139"/>
        <v>41.130855723886526</v>
      </c>
      <c r="N308" s="311">
        <f t="shared" si="139"/>
        <v>12.353593487022604</v>
      </c>
      <c r="O308" s="311">
        <f t="shared" si="139"/>
        <v>148.41000000000022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2.4541925838775089</v>
      </c>
      <c r="C315" s="302">
        <v>0.70998953424933064</v>
      </c>
      <c r="D315" s="302">
        <v>0.27426493432796095</v>
      </c>
      <c r="E315" s="302">
        <f>SUM(B315:D315)</f>
        <v>3.4384470524548005</v>
      </c>
      <c r="F315" s="303"/>
      <c r="G315" s="302">
        <v>2.7549603902119633</v>
      </c>
      <c r="H315" s="302">
        <v>0.95728272869168241</v>
      </c>
      <c r="I315" s="302">
        <v>0.39106142276221556</v>
      </c>
      <c r="J315" s="302">
        <f>SUM(G315:I315)</f>
        <v>4.1033045416658611</v>
      </c>
      <c r="K315" s="303"/>
      <c r="L315" s="302">
        <v>2.6931489561619908</v>
      </c>
      <c r="M315" s="302">
        <v>1.1456393555438196</v>
      </c>
      <c r="N315" s="302">
        <v>0.40890601120622666</v>
      </c>
      <c r="O315" s="302">
        <f>SUM(L315:N315)</f>
        <v>4.2476943229120376</v>
      </c>
    </row>
    <row r="316" spans="1:15" s="236" customFormat="1" x14ac:dyDescent="0.2">
      <c r="A316" s="237" t="str">
        <f>name!E$5</f>
        <v>Professional occupations</v>
      </c>
      <c r="B316" s="302">
        <v>7.4484976814513866</v>
      </c>
      <c r="C316" s="302">
        <v>2.31940897163497</v>
      </c>
      <c r="D316" s="302">
        <v>0.805053126344912</v>
      </c>
      <c r="E316" s="302">
        <f t="shared" ref="E316:E323" si="140">SUM(B316:D316)</f>
        <v>10.572959779431269</v>
      </c>
      <c r="F316" s="303"/>
      <c r="G316" s="302">
        <v>9.390745182112564</v>
      </c>
      <c r="H316" s="302">
        <v>2.9013973606425023</v>
      </c>
      <c r="I316" s="302">
        <v>1.0086971642617144</v>
      </c>
      <c r="J316" s="302">
        <f t="shared" ref="J316:J318" si="141">SUM(G316:I316)</f>
        <v>13.300839707016781</v>
      </c>
      <c r="K316" s="303"/>
      <c r="L316" s="302">
        <v>10.710480475564456</v>
      </c>
      <c r="M316" s="302">
        <v>3.7478540753987852</v>
      </c>
      <c r="N316" s="302">
        <v>0.74505908135446564</v>
      </c>
      <c r="O316" s="302">
        <f t="shared" ref="O316:O323" si="142">SUM(L316:N316)</f>
        <v>15.203393632317706</v>
      </c>
    </row>
    <row r="317" spans="1:15" s="236" customFormat="1" x14ac:dyDescent="0.2">
      <c r="A317" s="237" t="str">
        <f>name!E$6</f>
        <v>Associate professional occupations</v>
      </c>
      <c r="B317" s="302">
        <v>11.64409976580113</v>
      </c>
      <c r="C317" s="302">
        <v>2.7697899045790964</v>
      </c>
      <c r="D317" s="302">
        <v>0.43204150394607949</v>
      </c>
      <c r="E317" s="302">
        <f t="shared" si="140"/>
        <v>14.845931174326305</v>
      </c>
      <c r="F317" s="303"/>
      <c r="G317" s="302">
        <v>13.163190307600907</v>
      </c>
      <c r="H317" s="302">
        <v>2.9240316061303475</v>
      </c>
      <c r="I317" s="302">
        <v>0.48877286793926122</v>
      </c>
      <c r="J317" s="302">
        <f t="shared" si="141"/>
        <v>16.575994781670516</v>
      </c>
      <c r="K317" s="303"/>
      <c r="L317" s="302">
        <v>14.303829248378467</v>
      </c>
      <c r="M317" s="302">
        <v>3.4097669344334216</v>
      </c>
      <c r="N317" s="302">
        <v>0.38246869764719033</v>
      </c>
      <c r="O317" s="302">
        <f t="shared" si="142"/>
        <v>18.096064880459078</v>
      </c>
    </row>
    <row r="318" spans="1:15" s="236" customFormat="1" x14ac:dyDescent="0.2">
      <c r="A318" s="237" t="str">
        <f>name!E$7</f>
        <v>Administrative and secretarial occupations</v>
      </c>
      <c r="B318" s="302">
        <v>8.8223413314257471</v>
      </c>
      <c r="C318" s="302">
        <v>8.3088955383116083</v>
      </c>
      <c r="D318" s="302">
        <v>0.14319612689096844</v>
      </c>
      <c r="E318" s="302">
        <f t="shared" si="140"/>
        <v>17.274432996628324</v>
      </c>
      <c r="F318" s="303"/>
      <c r="G318" s="302">
        <v>8.5363094683492804</v>
      </c>
      <c r="H318" s="302">
        <v>7.4905929272772438</v>
      </c>
      <c r="I318" s="302">
        <v>0.15427555492608253</v>
      </c>
      <c r="J318" s="302">
        <f t="shared" si="141"/>
        <v>16.181177950552609</v>
      </c>
      <c r="K318" s="303"/>
      <c r="L318" s="302">
        <v>5.8932445593105225</v>
      </c>
      <c r="M318" s="302">
        <v>6.2380184148746185</v>
      </c>
      <c r="N318" s="302">
        <v>0.14844797404485308</v>
      </c>
      <c r="O318" s="302">
        <f t="shared" si="142"/>
        <v>12.279710948229994</v>
      </c>
    </row>
    <row r="319" spans="1:15" s="236" customFormat="1" x14ac:dyDescent="0.2">
      <c r="A319" s="237" t="str">
        <f>name!E$8</f>
        <v>Skilled trades occupations</v>
      </c>
      <c r="B319" s="302">
        <v>0.40405042233231747</v>
      </c>
      <c r="C319" s="302">
        <v>7.9009777978038875E-2</v>
      </c>
      <c r="D319" s="302">
        <v>0.10972287836898235</v>
      </c>
      <c r="E319" s="302">
        <f t="shared" si="140"/>
        <v>0.59278307867933866</v>
      </c>
      <c r="F319" s="303"/>
      <c r="G319" s="302">
        <v>0.337373414524819</v>
      </c>
      <c r="H319" s="302">
        <v>7.0275112265911904E-2</v>
      </c>
      <c r="I319" s="302">
        <v>0.10663643303026521</v>
      </c>
      <c r="J319" s="302">
        <f>SUM(G319:I319)</f>
        <v>0.5142849598209962</v>
      </c>
      <c r="K319" s="303"/>
      <c r="L319" s="302">
        <v>0.33248208812162444</v>
      </c>
      <c r="M319" s="302">
        <v>0.1789929065442922</v>
      </c>
      <c r="N319" s="302">
        <v>0.12606413045564099</v>
      </c>
      <c r="O319" s="302">
        <f t="shared" si="142"/>
        <v>0.63753912512155764</v>
      </c>
    </row>
    <row r="320" spans="1:15" s="236" customFormat="1" x14ac:dyDescent="0.2">
      <c r="A320" s="237" t="str">
        <f>name!E$9</f>
        <v>Caring, leisure and other service occupations</v>
      </c>
      <c r="B320" s="302">
        <v>1.5662844863756353</v>
      </c>
      <c r="C320" s="302">
        <v>1.6336431359434282</v>
      </c>
      <c r="D320" s="302">
        <v>0.16246235419568927</v>
      </c>
      <c r="E320" s="302">
        <f t="shared" si="140"/>
        <v>3.3623899765147529</v>
      </c>
      <c r="F320" s="303"/>
      <c r="G320" s="302">
        <v>1.5171713655001378</v>
      </c>
      <c r="H320" s="302">
        <v>1.5051776255927112</v>
      </c>
      <c r="I320" s="302">
        <v>0.21907023479654233</v>
      </c>
      <c r="J320" s="302">
        <f t="shared" ref="J320:J323" si="143">SUM(G320:I320)</f>
        <v>3.2414192258893912</v>
      </c>
      <c r="K320" s="303"/>
      <c r="L320" s="302">
        <v>1.6701265869462656</v>
      </c>
      <c r="M320" s="302">
        <v>1.6769869485517861</v>
      </c>
      <c r="N320" s="302">
        <v>0.19222388619158989</v>
      </c>
      <c r="O320" s="302">
        <f t="shared" si="142"/>
        <v>3.5393374216896412</v>
      </c>
    </row>
    <row r="321" spans="1:15" s="236" customFormat="1" x14ac:dyDescent="0.2">
      <c r="A321" s="237" t="str">
        <f>name!E$10</f>
        <v>Sales and customer service occupations</v>
      </c>
      <c r="B321" s="302">
        <v>0.71672550676332114</v>
      </c>
      <c r="C321" s="302">
        <v>0.88624675116077412</v>
      </c>
      <c r="D321" s="302">
        <v>0.10027677824168037</v>
      </c>
      <c r="E321" s="302">
        <f t="shared" si="140"/>
        <v>1.7032490361657757</v>
      </c>
      <c r="F321" s="303"/>
      <c r="G321" s="302">
        <v>0.6979338343601551</v>
      </c>
      <c r="H321" s="302">
        <v>0.85039316794206998</v>
      </c>
      <c r="I321" s="302">
        <v>8.2400189548381769E-2</v>
      </c>
      <c r="J321" s="302">
        <f t="shared" si="143"/>
        <v>1.6307271918506068</v>
      </c>
      <c r="K321" s="303"/>
      <c r="L321" s="302">
        <v>0.77285724733782624</v>
      </c>
      <c r="M321" s="302">
        <v>1.0852122708588032</v>
      </c>
      <c r="N321" s="302">
        <v>7.9567587057648284E-2</v>
      </c>
      <c r="O321" s="302">
        <f t="shared" si="142"/>
        <v>1.9376371052542778</v>
      </c>
    </row>
    <row r="322" spans="1:15" s="236" customFormat="1" x14ac:dyDescent="0.2">
      <c r="A322" s="237" t="str">
        <f>name!E$11</f>
        <v>Process, plant and machine operatives</v>
      </c>
      <c r="B322" s="302">
        <v>0.2254123238458387</v>
      </c>
      <c r="C322" s="302">
        <v>0.18225378420524138</v>
      </c>
      <c r="D322" s="302">
        <v>4.4613354944238057E-2</v>
      </c>
      <c r="E322" s="302">
        <f t="shared" si="140"/>
        <v>0.45227946299531813</v>
      </c>
      <c r="F322" s="303"/>
      <c r="G322" s="302">
        <v>0.17432146879783764</v>
      </c>
      <c r="H322" s="302">
        <v>0.13328048588014185</v>
      </c>
      <c r="I322" s="302">
        <v>6.4247959546874039E-2</v>
      </c>
      <c r="J322" s="302">
        <f t="shared" si="143"/>
        <v>0.37184991422485347</v>
      </c>
      <c r="K322" s="303"/>
      <c r="L322" s="302">
        <v>0.14648329174660024</v>
      </c>
      <c r="M322" s="302">
        <v>0.20328345472663154</v>
      </c>
      <c r="N322" s="302">
        <v>0.13738970798245884</v>
      </c>
      <c r="O322" s="302">
        <f t="shared" si="142"/>
        <v>0.48715645445569067</v>
      </c>
    </row>
    <row r="323" spans="1:15" s="236" customFormat="1" x14ac:dyDescent="0.2">
      <c r="A323" s="237" t="str">
        <f>name!E$12</f>
        <v>Elementary occupations</v>
      </c>
      <c r="B323" s="302">
        <v>0.77724490215784314</v>
      </c>
      <c r="C323" s="302">
        <v>1.3833153316141285</v>
      </c>
      <c r="D323" s="302">
        <v>0.64196720903218674</v>
      </c>
      <c r="E323" s="302">
        <f t="shared" si="140"/>
        <v>2.8025274428041587</v>
      </c>
      <c r="F323" s="303"/>
      <c r="G323" s="302">
        <v>0.62642446268500029</v>
      </c>
      <c r="H323" s="302">
        <v>1.0066807193515033</v>
      </c>
      <c r="I323" s="302">
        <v>0.5592965452720281</v>
      </c>
      <c r="J323" s="302">
        <f t="shared" si="143"/>
        <v>2.1924017273085319</v>
      </c>
      <c r="K323" s="303"/>
      <c r="L323" s="302">
        <v>0.44751265085164837</v>
      </c>
      <c r="M323" s="302">
        <v>1.1120647162025883</v>
      </c>
      <c r="N323" s="302">
        <v>0.96888874250577284</v>
      </c>
      <c r="O323" s="302">
        <f t="shared" si="142"/>
        <v>2.5284661095600098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34.058849004030719</v>
      </c>
      <c r="C325" s="311">
        <f t="shared" ref="C325:E325" si="144">SUM(C315:C323)</f>
        <v>18.272552729676615</v>
      </c>
      <c r="D325" s="311">
        <f t="shared" si="144"/>
        <v>2.7135982662926978</v>
      </c>
      <c r="E325" s="311">
        <f t="shared" si="144"/>
        <v>55.045000000000037</v>
      </c>
      <c r="F325" s="311"/>
      <c r="G325" s="311">
        <f t="shared" ref="G325:J325" si="145">SUM(G315:G323)</f>
        <v>37.19842989414267</v>
      </c>
      <c r="H325" s="311">
        <f t="shared" si="145"/>
        <v>17.839111733774118</v>
      </c>
      <c r="I325" s="311">
        <f t="shared" si="145"/>
        <v>3.0744583720833654</v>
      </c>
      <c r="J325" s="311">
        <f t="shared" si="145"/>
        <v>58.112000000000151</v>
      </c>
      <c r="K325" s="311"/>
      <c r="L325" s="311">
        <f t="shared" ref="L325:O325" si="146">SUM(L315:L323)</f>
        <v>36.970165104419401</v>
      </c>
      <c r="M325" s="311">
        <f t="shared" si="146"/>
        <v>18.797819077134747</v>
      </c>
      <c r="N325" s="311">
        <f t="shared" si="146"/>
        <v>3.1890158184458457</v>
      </c>
      <c r="O325" s="311">
        <f t="shared" si="146"/>
        <v>58.956999999999987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1.2572191845744556</v>
      </c>
      <c r="C332" s="302">
        <v>0.5078104557120221</v>
      </c>
      <c r="D332" s="302">
        <v>0.42740748890677061</v>
      </c>
      <c r="E332" s="302">
        <f>SUM(B332:D332)</f>
        <v>2.1924371291932485</v>
      </c>
      <c r="F332" s="303"/>
      <c r="G332" s="302">
        <v>1.3763128820829662</v>
      </c>
      <c r="H332" s="302">
        <v>0.71748963039953173</v>
      </c>
      <c r="I332" s="302">
        <v>0.51126284450504123</v>
      </c>
      <c r="J332" s="302">
        <f>SUM(G332:I332)</f>
        <v>2.6050653569875393</v>
      </c>
      <c r="K332" s="303"/>
      <c r="L332" s="302">
        <v>1.4489427386999942</v>
      </c>
      <c r="M332" s="302">
        <v>0.88982283794479033</v>
      </c>
      <c r="N332" s="302">
        <v>0.52087843050824556</v>
      </c>
      <c r="O332" s="302">
        <f>SUM(L332:N332)</f>
        <v>2.8596440071530305</v>
      </c>
    </row>
    <row r="333" spans="1:15" s="236" customFormat="1" x14ac:dyDescent="0.2">
      <c r="A333" s="237" t="str">
        <f>name!E$5</f>
        <v>Professional occupations</v>
      </c>
      <c r="B333" s="302">
        <v>39.587245126509416</v>
      </c>
      <c r="C333" s="302">
        <v>16.583882159967111</v>
      </c>
      <c r="D333" s="302">
        <v>3.9449475266559486</v>
      </c>
      <c r="E333" s="302">
        <f t="shared" ref="E333:E340" si="147">SUM(B333:D333)</f>
        <v>60.116074813132478</v>
      </c>
      <c r="F333" s="303"/>
      <c r="G333" s="302">
        <v>45.414846120680323</v>
      </c>
      <c r="H333" s="302">
        <v>20.700299256733032</v>
      </c>
      <c r="I333" s="302">
        <v>5.565742319161787</v>
      </c>
      <c r="J333" s="302">
        <f t="shared" ref="J333:J335" si="148">SUM(G333:I333)</f>
        <v>71.680887696575141</v>
      </c>
      <c r="K333" s="303"/>
      <c r="L333" s="302">
        <v>53.057797603687696</v>
      </c>
      <c r="M333" s="302">
        <v>26.944742504605067</v>
      </c>
      <c r="N333" s="302">
        <v>6.0053750197276647</v>
      </c>
      <c r="O333" s="302">
        <f t="shared" ref="O333:O340" si="149">SUM(L333:N333)</f>
        <v>86.007915128020429</v>
      </c>
    </row>
    <row r="334" spans="1:15" s="236" customFormat="1" x14ac:dyDescent="0.2">
      <c r="A334" s="237" t="str">
        <f>name!E$6</f>
        <v>Associate professional occupations</v>
      </c>
      <c r="B334" s="302">
        <v>3.4056252733909376</v>
      </c>
      <c r="C334" s="302">
        <v>3.2769765343790516</v>
      </c>
      <c r="D334" s="302">
        <v>1.5441649055856284</v>
      </c>
      <c r="E334" s="302">
        <f t="shared" si="147"/>
        <v>8.2267667133556177</v>
      </c>
      <c r="F334" s="303"/>
      <c r="G334" s="302">
        <v>3.9443417473734543</v>
      </c>
      <c r="H334" s="302">
        <v>4.0097086978014973</v>
      </c>
      <c r="I334" s="302">
        <v>1.5057666558073832</v>
      </c>
      <c r="J334" s="302">
        <f t="shared" si="148"/>
        <v>9.4598171009823346</v>
      </c>
      <c r="K334" s="303"/>
      <c r="L334" s="302">
        <v>3.6946548890795037</v>
      </c>
      <c r="M334" s="302">
        <v>4.1242380274034698</v>
      </c>
      <c r="N334" s="302">
        <v>1.4905580877080653</v>
      </c>
      <c r="O334" s="302">
        <f t="shared" si="149"/>
        <v>9.3094510041910379</v>
      </c>
    </row>
    <row r="335" spans="1:15" s="236" customFormat="1" x14ac:dyDescent="0.2">
      <c r="A335" s="237" t="str">
        <f>name!E$7</f>
        <v>Administrative and secretarial occupations</v>
      </c>
      <c r="B335" s="302">
        <v>1.7014731138937249</v>
      </c>
      <c r="C335" s="302">
        <v>4.6649476654603292</v>
      </c>
      <c r="D335" s="302">
        <v>0.17033869734491214</v>
      </c>
      <c r="E335" s="302">
        <f t="shared" si="147"/>
        <v>6.5367594766989665</v>
      </c>
      <c r="F335" s="303"/>
      <c r="G335" s="302">
        <v>1.5527423478537332</v>
      </c>
      <c r="H335" s="302">
        <v>4.5587362903296498</v>
      </c>
      <c r="I335" s="302">
        <v>0.15420182249452088</v>
      </c>
      <c r="J335" s="302">
        <f t="shared" si="148"/>
        <v>6.2656804606779044</v>
      </c>
      <c r="K335" s="303"/>
      <c r="L335" s="302">
        <v>0.78278584461720369</v>
      </c>
      <c r="M335" s="302">
        <v>2.5109908465377528</v>
      </c>
      <c r="N335" s="302">
        <v>9.6597661361302822E-2</v>
      </c>
      <c r="O335" s="302">
        <f t="shared" si="149"/>
        <v>3.3903743525162593</v>
      </c>
    </row>
    <row r="336" spans="1:15" s="236" customFormat="1" x14ac:dyDescent="0.2">
      <c r="A336" s="237" t="str">
        <f>name!E$8</f>
        <v>Skilled trades occupations</v>
      </c>
      <c r="B336" s="302">
        <v>0.5485199264493178</v>
      </c>
      <c r="C336" s="302">
        <v>0.59687921976958058</v>
      </c>
      <c r="D336" s="302">
        <v>0.3972380642743964</v>
      </c>
      <c r="E336" s="302">
        <f t="shared" si="147"/>
        <v>1.5426372104932948</v>
      </c>
      <c r="F336" s="303"/>
      <c r="G336" s="302">
        <v>0.42451494082986579</v>
      </c>
      <c r="H336" s="302">
        <v>0.46987474713080907</v>
      </c>
      <c r="I336" s="302">
        <v>0.39228775225148665</v>
      </c>
      <c r="J336" s="302">
        <f>SUM(G336:I336)</f>
        <v>1.2866774402121615</v>
      </c>
      <c r="K336" s="303"/>
      <c r="L336" s="302">
        <v>0.19728236134473401</v>
      </c>
      <c r="M336" s="302">
        <v>0.20513046065736543</v>
      </c>
      <c r="N336" s="302">
        <v>0.6234089011185372</v>
      </c>
      <c r="O336" s="302">
        <f t="shared" si="149"/>
        <v>1.0258217231206366</v>
      </c>
    </row>
    <row r="337" spans="1:15" s="236" customFormat="1" x14ac:dyDescent="0.2">
      <c r="A337" s="237" t="str">
        <f>name!E$9</f>
        <v>Caring, leisure and other service occupations</v>
      </c>
      <c r="B337" s="302">
        <v>11.315799055279369</v>
      </c>
      <c r="C337" s="302">
        <v>15.207532879414584</v>
      </c>
      <c r="D337" s="302">
        <v>0.83733881009925337</v>
      </c>
      <c r="E337" s="302">
        <f t="shared" si="147"/>
        <v>27.360670744793207</v>
      </c>
      <c r="F337" s="303"/>
      <c r="G337" s="302">
        <v>10.577164297630038</v>
      </c>
      <c r="H337" s="302">
        <v>15.890688748560207</v>
      </c>
      <c r="I337" s="302">
        <v>0.82060422033694347</v>
      </c>
      <c r="J337" s="302">
        <f t="shared" ref="J337:J340" si="150">SUM(G337:I337)</f>
        <v>27.288457266527185</v>
      </c>
      <c r="K337" s="303"/>
      <c r="L337" s="302">
        <v>12.744740157940576</v>
      </c>
      <c r="M337" s="302">
        <v>17.440518143124802</v>
      </c>
      <c r="N337" s="302">
        <v>0.75709213693673616</v>
      </c>
      <c r="O337" s="302">
        <f t="shared" si="149"/>
        <v>30.942350438002116</v>
      </c>
    </row>
    <row r="338" spans="1:15" s="236" customFormat="1" x14ac:dyDescent="0.2">
      <c r="A338" s="237" t="str">
        <f>name!E$10</f>
        <v>Sales and customer service occupations</v>
      </c>
      <c r="B338" s="302">
        <v>0.17177854722646438</v>
      </c>
      <c r="C338" s="302">
        <v>0.48630834129900791</v>
      </c>
      <c r="D338" s="302">
        <v>0.18294383390211227</v>
      </c>
      <c r="E338" s="302">
        <f t="shared" si="147"/>
        <v>0.84103072242758459</v>
      </c>
      <c r="F338" s="303"/>
      <c r="G338" s="302">
        <v>0.15867481226907931</v>
      </c>
      <c r="H338" s="302">
        <v>0.46338591433920007</v>
      </c>
      <c r="I338" s="302">
        <v>0.15073889791141573</v>
      </c>
      <c r="J338" s="302">
        <f t="shared" si="150"/>
        <v>0.77279962451969508</v>
      </c>
      <c r="K338" s="303"/>
      <c r="L338" s="302">
        <v>0.15677203739778947</v>
      </c>
      <c r="M338" s="302">
        <v>0.43157004258614967</v>
      </c>
      <c r="N338" s="302">
        <v>0.2035157742204701</v>
      </c>
      <c r="O338" s="302">
        <f t="shared" si="149"/>
        <v>0.79185785420440924</v>
      </c>
    </row>
    <row r="339" spans="1:15" s="236" customFormat="1" x14ac:dyDescent="0.2">
      <c r="A339" s="237" t="str">
        <f>name!E$11</f>
        <v>Process, plant and machine operatives</v>
      </c>
      <c r="B339" s="302">
        <v>0.10016150680091006</v>
      </c>
      <c r="C339" s="302">
        <v>0.21350836159844211</v>
      </c>
      <c r="D339" s="302">
        <v>1.5228388857216901</v>
      </c>
      <c r="E339" s="302">
        <f t="shared" si="147"/>
        <v>1.8365087541210423</v>
      </c>
      <c r="F339" s="303"/>
      <c r="G339" s="302">
        <v>7.6138886027736843E-2</v>
      </c>
      <c r="H339" s="302">
        <v>0.16950508252347651</v>
      </c>
      <c r="I339" s="302">
        <v>2.0172192396245916</v>
      </c>
      <c r="J339" s="302">
        <f t="shared" si="150"/>
        <v>2.2628632081758049</v>
      </c>
      <c r="K339" s="303"/>
      <c r="L339" s="302">
        <v>4.958087521619952E-2</v>
      </c>
      <c r="M339" s="302">
        <v>0.19027317624997062</v>
      </c>
      <c r="N339" s="302">
        <v>2.5848547406347833</v>
      </c>
      <c r="O339" s="302">
        <f t="shared" si="149"/>
        <v>2.8247087921009535</v>
      </c>
    </row>
    <row r="340" spans="1:15" s="236" customFormat="1" x14ac:dyDescent="0.2">
      <c r="A340" s="237" t="str">
        <f>name!E$12</f>
        <v>Elementary occupations</v>
      </c>
      <c r="B340" s="302">
        <v>0.28857954116390055</v>
      </c>
      <c r="C340" s="302">
        <v>6.6925400129995625</v>
      </c>
      <c r="D340" s="302">
        <v>0.51899488162121743</v>
      </c>
      <c r="E340" s="302">
        <f t="shared" si="147"/>
        <v>7.5001144357846803</v>
      </c>
      <c r="F340" s="303"/>
      <c r="G340" s="302">
        <v>0.22441169532379887</v>
      </c>
      <c r="H340" s="302">
        <v>5.6505523991966768</v>
      </c>
      <c r="I340" s="302">
        <v>0.41778775082162689</v>
      </c>
      <c r="J340" s="302">
        <f t="shared" si="150"/>
        <v>6.2927518453421021</v>
      </c>
      <c r="K340" s="303"/>
      <c r="L340" s="302">
        <v>9.8367521202391298E-2</v>
      </c>
      <c r="M340" s="302">
        <v>2.621146998260643</v>
      </c>
      <c r="N340" s="302">
        <v>0.81636218122786797</v>
      </c>
      <c r="O340" s="302">
        <f t="shared" si="149"/>
        <v>3.5358767006909022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58.376401275288494</v>
      </c>
      <c r="C342" s="311">
        <f t="shared" ref="C342:E342" si="151">SUM(C332:C340)</f>
        <v>48.230385630599692</v>
      </c>
      <c r="D342" s="311">
        <f t="shared" si="151"/>
        <v>9.5462130941119305</v>
      </c>
      <c r="E342" s="311">
        <f t="shared" si="151"/>
        <v>116.15300000000013</v>
      </c>
      <c r="F342" s="311"/>
      <c r="G342" s="311">
        <f t="shared" ref="G342:J342" si="152">SUM(G332:G340)</f>
        <v>63.749147730070987</v>
      </c>
      <c r="H342" s="311">
        <f t="shared" si="152"/>
        <v>52.630240767014079</v>
      </c>
      <c r="I342" s="311">
        <f t="shared" si="152"/>
        <v>11.535611502914795</v>
      </c>
      <c r="J342" s="311">
        <f t="shared" si="152"/>
        <v>127.91499999999985</v>
      </c>
      <c r="K342" s="311"/>
      <c r="L342" s="311">
        <f t="shared" ref="L342:O342" si="153">SUM(L332:L340)</f>
        <v>72.23092402918607</v>
      </c>
      <c r="M342" s="311">
        <f t="shared" si="153"/>
        <v>55.358433037370013</v>
      </c>
      <c r="N342" s="311">
        <f t="shared" si="153"/>
        <v>13.098642933443674</v>
      </c>
      <c r="O342" s="311">
        <f t="shared" si="153"/>
        <v>140.68799999999976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4.2702454785209341</v>
      </c>
      <c r="C349" s="302">
        <v>1.2644474148818268</v>
      </c>
      <c r="D349" s="302">
        <v>0.88209086954167604</v>
      </c>
      <c r="E349" s="302">
        <f>SUM(B349:D349)</f>
        <v>6.4167837629444371</v>
      </c>
      <c r="F349" s="303"/>
      <c r="G349" s="302">
        <v>4.7991328158704301</v>
      </c>
      <c r="H349" s="302">
        <v>1.7661659429156564</v>
      </c>
      <c r="I349" s="302">
        <v>0.91335794752815891</v>
      </c>
      <c r="J349" s="302">
        <f>SUM(G349:I349)</f>
        <v>7.4786567063142453</v>
      </c>
      <c r="K349" s="303"/>
      <c r="L349" s="302">
        <v>6.0025700363565919</v>
      </c>
      <c r="M349" s="302">
        <v>2.1861577158153769</v>
      </c>
      <c r="N349" s="302">
        <v>1.0039633444611598</v>
      </c>
      <c r="O349" s="302">
        <f>SUM(L349:N349)</f>
        <v>9.1926910966331299</v>
      </c>
    </row>
    <row r="350" spans="1:15" s="236" customFormat="1" x14ac:dyDescent="0.2">
      <c r="A350" s="237" t="str">
        <f>name!E$5</f>
        <v>Professional occupations</v>
      </c>
      <c r="B350" s="302">
        <v>32.021673652889568</v>
      </c>
      <c r="C350" s="302">
        <v>14.181553270688561</v>
      </c>
      <c r="D350" s="302">
        <v>5.605054586101553</v>
      </c>
      <c r="E350" s="302">
        <f t="shared" ref="E350:E357" si="154">SUM(B350:D350)</f>
        <v>51.808281509679681</v>
      </c>
      <c r="F350" s="303"/>
      <c r="G350" s="302">
        <v>37.774038864806833</v>
      </c>
      <c r="H350" s="302">
        <v>17.793665686656464</v>
      </c>
      <c r="I350" s="302">
        <v>5.9299382383608101</v>
      </c>
      <c r="J350" s="302">
        <f t="shared" ref="J350:J352" si="155">SUM(G350:I350)</f>
        <v>61.497642789824106</v>
      </c>
      <c r="K350" s="303"/>
      <c r="L350" s="302">
        <v>47.920194593376678</v>
      </c>
      <c r="M350" s="302">
        <v>22.119274855019015</v>
      </c>
      <c r="N350" s="302">
        <v>7.3391002705815573</v>
      </c>
      <c r="O350" s="302">
        <f t="shared" ref="O350:O357" si="156">SUM(L350:N350)</f>
        <v>77.378569718977246</v>
      </c>
    </row>
    <row r="351" spans="1:15" s="236" customFormat="1" x14ac:dyDescent="0.2">
      <c r="A351" s="237" t="str">
        <f>name!E$6</f>
        <v>Associate professional occupations</v>
      </c>
      <c r="B351" s="302">
        <v>13.011694435629419</v>
      </c>
      <c r="C351" s="302">
        <v>8.092696091517773</v>
      </c>
      <c r="D351" s="302">
        <v>2.1352427874986848</v>
      </c>
      <c r="E351" s="302">
        <f t="shared" si="154"/>
        <v>23.239633314645879</v>
      </c>
      <c r="F351" s="303"/>
      <c r="G351" s="302">
        <v>14.988753186101883</v>
      </c>
      <c r="H351" s="302">
        <v>10.025665522576965</v>
      </c>
      <c r="I351" s="302">
        <v>2.0533098346061318</v>
      </c>
      <c r="J351" s="302">
        <f t="shared" si="155"/>
        <v>27.067728543284979</v>
      </c>
      <c r="K351" s="303"/>
      <c r="L351" s="302">
        <v>17.251523077917977</v>
      </c>
      <c r="M351" s="302">
        <v>11.091852308423412</v>
      </c>
      <c r="N351" s="302">
        <v>2.9352366722375782</v>
      </c>
      <c r="O351" s="302">
        <f t="shared" si="156"/>
        <v>31.278612058578968</v>
      </c>
    </row>
    <row r="352" spans="1:15" s="236" customFormat="1" x14ac:dyDescent="0.2">
      <c r="A352" s="237" t="str">
        <f>name!E$7</f>
        <v>Administrative and secretarial occupations</v>
      </c>
      <c r="B352" s="302">
        <v>6.4969385474975718</v>
      </c>
      <c r="C352" s="302">
        <v>9.4880032797803153</v>
      </c>
      <c r="D352" s="302">
        <v>0.39437420538231366</v>
      </c>
      <c r="E352" s="302">
        <f t="shared" si="154"/>
        <v>16.379316032660199</v>
      </c>
      <c r="F352" s="303"/>
      <c r="G352" s="302">
        <v>6.2537405166640321</v>
      </c>
      <c r="H352" s="302">
        <v>9.0211596840590182</v>
      </c>
      <c r="I352" s="302">
        <v>0.32317670269723775</v>
      </c>
      <c r="J352" s="302">
        <f t="shared" si="155"/>
        <v>15.598076903420287</v>
      </c>
      <c r="K352" s="303"/>
      <c r="L352" s="302">
        <v>4.9841013606131144</v>
      </c>
      <c r="M352" s="302">
        <v>4.0627340261956819</v>
      </c>
      <c r="N352" s="302">
        <v>0.19047444370982083</v>
      </c>
      <c r="O352" s="302">
        <f t="shared" si="156"/>
        <v>9.2373098305186172</v>
      </c>
    </row>
    <row r="353" spans="1:15" s="236" customFormat="1" x14ac:dyDescent="0.2">
      <c r="A353" s="237" t="str">
        <f>name!E$8</f>
        <v>Skilled trades occupations</v>
      </c>
      <c r="B353" s="302">
        <v>0.71620735462440777</v>
      </c>
      <c r="C353" s="302">
        <v>1.0704846895922937</v>
      </c>
      <c r="D353" s="302">
        <v>0.34998356316247686</v>
      </c>
      <c r="E353" s="302">
        <f t="shared" si="154"/>
        <v>2.1366756073791784</v>
      </c>
      <c r="F353" s="303"/>
      <c r="G353" s="302">
        <v>0.57977826747434691</v>
      </c>
      <c r="H353" s="302">
        <v>0.8216165078842933</v>
      </c>
      <c r="I353" s="302">
        <v>0.25760496915272946</v>
      </c>
      <c r="J353" s="302">
        <f>SUM(G353:I353)</f>
        <v>1.6589997445113696</v>
      </c>
      <c r="K353" s="303"/>
      <c r="L353" s="302">
        <v>0.34520798095749922</v>
      </c>
      <c r="M353" s="302">
        <v>0.56947470347532159</v>
      </c>
      <c r="N353" s="302">
        <v>0.24412523504449726</v>
      </c>
      <c r="O353" s="302">
        <f t="shared" si="156"/>
        <v>1.1588079194773182</v>
      </c>
    </row>
    <row r="354" spans="1:15" s="236" customFormat="1" x14ac:dyDescent="0.2">
      <c r="A354" s="237" t="str">
        <f>name!E$9</f>
        <v>Caring, leisure and other service occupations</v>
      </c>
      <c r="B354" s="302">
        <v>34.046000918905612</v>
      </c>
      <c r="C354" s="302">
        <v>30.24653245013144</v>
      </c>
      <c r="D354" s="302">
        <v>3.6515948939012968</v>
      </c>
      <c r="E354" s="302">
        <f t="shared" si="154"/>
        <v>67.944128262938335</v>
      </c>
      <c r="F354" s="303"/>
      <c r="G354" s="302">
        <v>34.756220336633909</v>
      </c>
      <c r="H354" s="302">
        <v>31.272957143591736</v>
      </c>
      <c r="I354" s="302">
        <v>4.8751941736484321</v>
      </c>
      <c r="J354" s="302">
        <f t="shared" ref="J354:J357" si="157">SUM(G354:I354)</f>
        <v>70.90437165387408</v>
      </c>
      <c r="K354" s="303"/>
      <c r="L354" s="302">
        <v>44.944648448770678</v>
      </c>
      <c r="M354" s="302">
        <v>37.01708811659956</v>
      </c>
      <c r="N354" s="302">
        <v>6.1528657785775023</v>
      </c>
      <c r="O354" s="302">
        <f t="shared" si="156"/>
        <v>88.114602343947752</v>
      </c>
    </row>
    <row r="355" spans="1:15" s="236" customFormat="1" x14ac:dyDescent="0.2">
      <c r="A355" s="237" t="str">
        <f>name!E$10</f>
        <v>Sales and customer service occupations</v>
      </c>
      <c r="B355" s="302">
        <v>1.0035778310184651</v>
      </c>
      <c r="C355" s="302">
        <v>1.4715059582261376</v>
      </c>
      <c r="D355" s="302">
        <v>0.15903428348764684</v>
      </c>
      <c r="E355" s="302">
        <f t="shared" si="154"/>
        <v>2.6341180727322495</v>
      </c>
      <c r="F355" s="303"/>
      <c r="G355" s="302">
        <v>0.96030967930160682</v>
      </c>
      <c r="H355" s="302">
        <v>1.3666875720195497</v>
      </c>
      <c r="I355" s="302">
        <v>0.10730128863507933</v>
      </c>
      <c r="J355" s="302">
        <f t="shared" si="157"/>
        <v>2.4342985399562358</v>
      </c>
      <c r="K355" s="303"/>
      <c r="L355" s="302">
        <v>1.1171559047387576</v>
      </c>
      <c r="M355" s="302">
        <v>1.441141539100264</v>
      </c>
      <c r="N355" s="302">
        <v>0.15532683655719659</v>
      </c>
      <c r="O355" s="302">
        <f t="shared" si="156"/>
        <v>2.7136242803962181</v>
      </c>
    </row>
    <row r="356" spans="1:15" s="236" customFormat="1" x14ac:dyDescent="0.2">
      <c r="A356" s="237" t="str">
        <f>name!E$11</f>
        <v>Process, plant and machine operatives</v>
      </c>
      <c r="B356" s="302">
        <v>0.286020573728898</v>
      </c>
      <c r="C356" s="302">
        <v>0.64053024752246279</v>
      </c>
      <c r="D356" s="302">
        <v>4.685030558866618E-2</v>
      </c>
      <c r="E356" s="302">
        <f t="shared" si="154"/>
        <v>0.973401126840027</v>
      </c>
      <c r="F356" s="303"/>
      <c r="G356" s="302">
        <v>0.22512561698349032</v>
      </c>
      <c r="H356" s="302">
        <v>0.51584782706797738</v>
      </c>
      <c r="I356" s="302">
        <v>3.7611071337990611E-2</v>
      </c>
      <c r="J356" s="302">
        <f t="shared" si="157"/>
        <v>0.77858451538945828</v>
      </c>
      <c r="K356" s="303"/>
      <c r="L356" s="302">
        <v>0.10007485978162448</v>
      </c>
      <c r="M356" s="302">
        <v>0.37647033382132555</v>
      </c>
      <c r="N356" s="302">
        <v>2.1874147582101301E-2</v>
      </c>
      <c r="O356" s="302">
        <f t="shared" si="156"/>
        <v>0.49841934118505132</v>
      </c>
    </row>
    <row r="357" spans="1:15" s="236" customFormat="1" x14ac:dyDescent="0.2">
      <c r="A357" s="237" t="str">
        <f>name!E$12</f>
        <v>Elementary occupations</v>
      </c>
      <c r="B357" s="302">
        <v>1.0929005258507174</v>
      </c>
      <c r="C357" s="302">
        <v>4.0450094353381063</v>
      </c>
      <c r="D357" s="302">
        <v>0.10275234899116513</v>
      </c>
      <c r="E357" s="302">
        <f t="shared" si="154"/>
        <v>5.2406623101799887</v>
      </c>
      <c r="F357" s="303"/>
      <c r="G357" s="302">
        <v>0.97167261618660183</v>
      </c>
      <c r="H357" s="302">
        <v>3.1061991472253436</v>
      </c>
      <c r="I357" s="302">
        <v>6.5768840013229454E-2</v>
      </c>
      <c r="J357" s="302">
        <f t="shared" si="157"/>
        <v>4.1436406034251743</v>
      </c>
      <c r="K357" s="303"/>
      <c r="L357" s="302">
        <v>0.54716230240723096</v>
      </c>
      <c r="M357" s="302">
        <v>1.5629775604882916</v>
      </c>
      <c r="N357" s="302">
        <v>1.3223547389861888E-2</v>
      </c>
      <c r="O357" s="302">
        <f t="shared" si="156"/>
        <v>2.1233634102853842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92.945259318665606</v>
      </c>
      <c r="C359" s="311">
        <f t="shared" ref="C359:E359" si="158">SUM(C349:C357)</f>
        <v>70.500762837678906</v>
      </c>
      <c r="D359" s="311">
        <f t="shared" si="158"/>
        <v>13.326977843655479</v>
      </c>
      <c r="E359" s="311">
        <f t="shared" si="158"/>
        <v>176.773</v>
      </c>
      <c r="F359" s="311"/>
      <c r="G359" s="311">
        <f t="shared" ref="G359:J359" si="159">SUM(G349:G357)</f>
        <v>101.30877190002313</v>
      </c>
      <c r="H359" s="311">
        <f t="shared" si="159"/>
        <v>75.689965033996984</v>
      </c>
      <c r="I359" s="311">
        <f t="shared" si="159"/>
        <v>14.563263065979799</v>
      </c>
      <c r="J359" s="311">
        <f t="shared" si="159"/>
        <v>191.56199999999995</v>
      </c>
      <c r="K359" s="311"/>
      <c r="L359" s="311">
        <f t="shared" ref="L359:O359" si="160">SUM(L349:L357)</f>
        <v>123.21263856492014</v>
      </c>
      <c r="M359" s="311">
        <f t="shared" si="160"/>
        <v>80.427171158938251</v>
      </c>
      <c r="N359" s="311">
        <f t="shared" si="160"/>
        <v>18.056190276141276</v>
      </c>
      <c r="O359" s="311">
        <f t="shared" si="160"/>
        <v>221.69599999999969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1.8238279043213708</v>
      </c>
      <c r="C366" s="302">
        <v>0.69002352929727184</v>
      </c>
      <c r="D366" s="302">
        <v>0.21057107561747271</v>
      </c>
      <c r="E366" s="302">
        <f>SUM(B366:D366)</f>
        <v>2.7244225092361152</v>
      </c>
      <c r="F366" s="303"/>
      <c r="G366" s="302">
        <v>1.9813625173949618</v>
      </c>
      <c r="H366" s="302">
        <v>1.3776954296682247</v>
      </c>
      <c r="I366" s="302">
        <v>0.3011240967446106</v>
      </c>
      <c r="J366" s="302">
        <f>SUM(G366:I366)</f>
        <v>3.6601820438077972</v>
      </c>
      <c r="K366" s="303"/>
      <c r="L366" s="302">
        <v>2.1145978049376528</v>
      </c>
      <c r="M366" s="302">
        <v>1.7712113414133173</v>
      </c>
      <c r="N366" s="302">
        <v>0.24998474587354944</v>
      </c>
      <c r="O366" s="302">
        <f>SUM(L366:N366)</f>
        <v>4.1357938922245197</v>
      </c>
    </row>
    <row r="367" spans="1:15" s="236" customFormat="1" x14ac:dyDescent="0.2">
      <c r="A367" s="237" t="str">
        <f>name!E$5</f>
        <v>Professional occupations</v>
      </c>
      <c r="B367" s="302">
        <v>1.6163450976091633</v>
      </c>
      <c r="C367" s="302">
        <v>0.63209723683874997</v>
      </c>
      <c r="D367" s="302">
        <v>0.90827614840112614</v>
      </c>
      <c r="E367" s="302">
        <f t="shared" ref="E367:E374" si="161">SUM(B367:D367)</f>
        <v>3.1567184828490396</v>
      </c>
      <c r="F367" s="303"/>
      <c r="G367" s="302">
        <v>2.0592726402477752</v>
      </c>
      <c r="H367" s="302">
        <v>1.3994086987249819</v>
      </c>
      <c r="I367" s="302">
        <v>1.285361624010217</v>
      </c>
      <c r="J367" s="302">
        <f t="shared" ref="J367:J369" si="162">SUM(G367:I367)</f>
        <v>4.7440429629829737</v>
      </c>
      <c r="K367" s="303"/>
      <c r="L367" s="302">
        <v>2.1745622753678395</v>
      </c>
      <c r="M367" s="302">
        <v>1.7650350751325548</v>
      </c>
      <c r="N367" s="302">
        <v>1.0199213608599111</v>
      </c>
      <c r="O367" s="302">
        <f t="shared" ref="O367:O374" si="163">SUM(L367:N367)</f>
        <v>4.959518711360305</v>
      </c>
    </row>
    <row r="368" spans="1:15" s="236" customFormat="1" x14ac:dyDescent="0.2">
      <c r="A368" s="237" t="str">
        <f>name!E$6</f>
        <v>Associate professional occupations</v>
      </c>
      <c r="B368" s="302">
        <v>1.6625193387270583</v>
      </c>
      <c r="C368" s="302">
        <v>1.032987190966423</v>
      </c>
      <c r="D368" s="302">
        <v>2.5529090960064194</v>
      </c>
      <c r="E368" s="302">
        <f t="shared" si="161"/>
        <v>5.2484156256999004</v>
      </c>
      <c r="F368" s="303"/>
      <c r="G368" s="302">
        <v>1.8836432500199403</v>
      </c>
      <c r="H368" s="302">
        <v>1.7711188515680019</v>
      </c>
      <c r="I368" s="302">
        <v>3.5787971491963395</v>
      </c>
      <c r="J368" s="302">
        <f t="shared" si="162"/>
        <v>7.2335592507842819</v>
      </c>
      <c r="K368" s="303"/>
      <c r="L368" s="302">
        <v>1.7371862417978641</v>
      </c>
      <c r="M368" s="302">
        <v>1.7724523164658401</v>
      </c>
      <c r="N368" s="302">
        <v>3.2865607687493354</v>
      </c>
      <c r="O368" s="302">
        <f t="shared" si="163"/>
        <v>6.7961993270130403</v>
      </c>
    </row>
    <row r="369" spans="1:15" s="236" customFormat="1" x14ac:dyDescent="0.2">
      <c r="A369" s="237" t="str">
        <f>name!E$7</f>
        <v>Administrative and secretarial occupations</v>
      </c>
      <c r="B369" s="302">
        <v>2.2256026820501278</v>
      </c>
      <c r="C369" s="302">
        <v>4.3959346003819206</v>
      </c>
      <c r="D369" s="302">
        <v>0.10265953673099518</v>
      </c>
      <c r="E369" s="302">
        <f t="shared" si="161"/>
        <v>6.7241968191630432</v>
      </c>
      <c r="F369" s="303"/>
      <c r="G369" s="302">
        <v>2.2208031958924499</v>
      </c>
      <c r="H369" s="302">
        <v>6.3045967155256406</v>
      </c>
      <c r="I369" s="302">
        <v>0.11978734041484373</v>
      </c>
      <c r="J369" s="302">
        <f t="shared" si="162"/>
        <v>8.6451872518329349</v>
      </c>
      <c r="K369" s="303"/>
      <c r="L369" s="302">
        <v>2.1101959700373127</v>
      </c>
      <c r="M369" s="302">
        <v>6.5054521339520655</v>
      </c>
      <c r="N369" s="302">
        <v>7.4816570892574624E-2</v>
      </c>
      <c r="O369" s="302">
        <f t="shared" si="163"/>
        <v>8.6904646748819534</v>
      </c>
    </row>
    <row r="370" spans="1:15" s="236" customFormat="1" x14ac:dyDescent="0.2">
      <c r="A370" s="237" t="str">
        <f>name!E$8</f>
        <v>Skilled trades occupations</v>
      </c>
      <c r="B370" s="302">
        <v>1.3265344218678818</v>
      </c>
      <c r="C370" s="302">
        <v>0.61964932304991427</v>
      </c>
      <c r="D370" s="302">
        <v>0.62693400631903728</v>
      </c>
      <c r="E370" s="302">
        <f t="shared" si="161"/>
        <v>2.5731177512368335</v>
      </c>
      <c r="F370" s="303"/>
      <c r="G370" s="302">
        <v>1.1851418998739731</v>
      </c>
      <c r="H370" s="302">
        <v>0.74911368800528033</v>
      </c>
      <c r="I370" s="302">
        <v>0.78909460144005539</v>
      </c>
      <c r="J370" s="302">
        <f>SUM(G370:I370)</f>
        <v>2.7233501893193091</v>
      </c>
      <c r="K370" s="303"/>
      <c r="L370" s="302">
        <v>0.92891571179989529</v>
      </c>
      <c r="M370" s="302">
        <v>1.0710545112083727</v>
      </c>
      <c r="N370" s="302">
        <v>0.73954048047607579</v>
      </c>
      <c r="O370" s="302">
        <f t="shared" si="163"/>
        <v>2.7395107034843438</v>
      </c>
    </row>
    <row r="371" spans="1:15" s="236" customFormat="1" x14ac:dyDescent="0.2">
      <c r="A371" s="237" t="str">
        <f>name!E$9</f>
        <v>Caring, leisure and other service occupations</v>
      </c>
      <c r="B371" s="302">
        <v>1.2918852596065789</v>
      </c>
      <c r="C371" s="302">
        <v>1.9610849430167647</v>
      </c>
      <c r="D371" s="302">
        <v>0.17935006048289956</v>
      </c>
      <c r="E371" s="302">
        <f t="shared" si="161"/>
        <v>3.4323202631062428</v>
      </c>
      <c r="F371" s="303"/>
      <c r="G371" s="302">
        <v>1.1620424497986832</v>
      </c>
      <c r="H371" s="302">
        <v>2.4874747482383142</v>
      </c>
      <c r="I371" s="302">
        <v>0.23332518207347419</v>
      </c>
      <c r="J371" s="302">
        <f t="shared" ref="J371:J374" si="164">SUM(G371:I371)</f>
        <v>3.8828423801104717</v>
      </c>
      <c r="K371" s="303"/>
      <c r="L371" s="302">
        <v>1.0993144053051953</v>
      </c>
      <c r="M371" s="302">
        <v>2.4935073768843501</v>
      </c>
      <c r="N371" s="302">
        <v>0.19882187878556343</v>
      </c>
      <c r="O371" s="302">
        <f t="shared" si="163"/>
        <v>3.791643660975109</v>
      </c>
    </row>
    <row r="372" spans="1:15" s="236" customFormat="1" x14ac:dyDescent="0.2">
      <c r="A372" s="237" t="str">
        <f>name!E$10</f>
        <v>Sales and customer service occupations</v>
      </c>
      <c r="B372" s="302">
        <v>1.1438777516377177</v>
      </c>
      <c r="C372" s="302">
        <v>1.9921388428791291</v>
      </c>
      <c r="D372" s="302">
        <v>5.2186486769836365E-2</v>
      </c>
      <c r="E372" s="302">
        <f t="shared" si="161"/>
        <v>3.1882030812866833</v>
      </c>
      <c r="F372" s="303"/>
      <c r="G372" s="302">
        <v>1.1030972652649365</v>
      </c>
      <c r="H372" s="302">
        <v>2.7655612300901331</v>
      </c>
      <c r="I372" s="302">
        <v>5.4434700406885791E-2</v>
      </c>
      <c r="J372" s="302">
        <f t="shared" si="164"/>
        <v>3.9230931957619557</v>
      </c>
      <c r="K372" s="303"/>
      <c r="L372" s="302">
        <v>1.2591903103627657</v>
      </c>
      <c r="M372" s="302">
        <v>3.4125550164999332</v>
      </c>
      <c r="N372" s="302">
        <v>3.8274252156558233E-2</v>
      </c>
      <c r="O372" s="302">
        <f t="shared" si="163"/>
        <v>4.7100195790192574</v>
      </c>
    </row>
    <row r="373" spans="1:15" s="236" customFormat="1" x14ac:dyDescent="0.2">
      <c r="A373" s="237" t="str">
        <f>name!E$11</f>
        <v>Process, plant and machine operatives</v>
      </c>
      <c r="B373" s="302">
        <v>0.18747910012895883</v>
      </c>
      <c r="C373" s="302">
        <v>0.14912520889388683</v>
      </c>
      <c r="D373" s="302">
        <v>2.9214099516568608E-2</v>
      </c>
      <c r="E373" s="302">
        <f t="shared" si="161"/>
        <v>0.36581840853941427</v>
      </c>
      <c r="F373" s="303"/>
      <c r="G373" s="302">
        <v>0.14755697329208814</v>
      </c>
      <c r="H373" s="302">
        <v>0.20541024997694435</v>
      </c>
      <c r="I373" s="302">
        <v>4.0001920694690087E-2</v>
      </c>
      <c r="J373" s="302">
        <f t="shared" si="164"/>
        <v>0.39296914396372262</v>
      </c>
      <c r="K373" s="303"/>
      <c r="L373" s="302">
        <v>0.12018148452740343</v>
      </c>
      <c r="M373" s="302">
        <v>0.28372825608756486</v>
      </c>
      <c r="N373" s="302">
        <v>4.3126278087371572E-2</v>
      </c>
      <c r="O373" s="302">
        <f t="shared" si="163"/>
        <v>0.44703601870233989</v>
      </c>
    </row>
    <row r="374" spans="1:15" s="236" customFormat="1" x14ac:dyDescent="0.2">
      <c r="A374" s="237" t="str">
        <f>name!E$12</f>
        <v>Elementary occupations</v>
      </c>
      <c r="B374" s="302">
        <v>0.8094353594772008</v>
      </c>
      <c r="C374" s="302">
        <v>2.7752299214859191</v>
      </c>
      <c r="D374" s="302">
        <v>0.12512177791961501</v>
      </c>
      <c r="E374" s="302">
        <f t="shared" si="161"/>
        <v>3.7097870588827346</v>
      </c>
      <c r="F374" s="303"/>
      <c r="G374" s="302">
        <v>0.66254031003622227</v>
      </c>
      <c r="H374" s="302">
        <v>3.2207736936789679</v>
      </c>
      <c r="I374" s="302">
        <v>0.1214595777213307</v>
      </c>
      <c r="J374" s="302">
        <f t="shared" si="164"/>
        <v>4.0047735814365213</v>
      </c>
      <c r="K374" s="303"/>
      <c r="L374" s="302">
        <v>0.52502499030862881</v>
      </c>
      <c r="M374" s="302">
        <v>2.3464073979861526</v>
      </c>
      <c r="N374" s="302">
        <v>0.14438104404442456</v>
      </c>
      <c r="O374" s="302">
        <f t="shared" si="163"/>
        <v>3.0158134323392063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12.087506915426058</v>
      </c>
      <c r="C376" s="311">
        <f t="shared" ref="C376:E376" si="165">SUM(C366:C374)</f>
        <v>14.24827079680998</v>
      </c>
      <c r="D376" s="311">
        <f t="shared" si="165"/>
        <v>4.7872222877639716</v>
      </c>
      <c r="E376" s="311">
        <f t="shared" si="165"/>
        <v>31.123000000000008</v>
      </c>
      <c r="F376" s="311"/>
      <c r="G376" s="311">
        <f t="shared" ref="G376:J376" si="166">SUM(G366:G374)</f>
        <v>12.405460501821031</v>
      </c>
      <c r="H376" s="311">
        <f t="shared" si="166"/>
        <v>20.281153305476487</v>
      </c>
      <c r="I376" s="311">
        <f t="shared" si="166"/>
        <v>6.5233861927024472</v>
      </c>
      <c r="J376" s="311">
        <f t="shared" si="166"/>
        <v>39.209999999999972</v>
      </c>
      <c r="K376" s="311"/>
      <c r="L376" s="311">
        <f t="shared" ref="L376:O376" si="167">SUM(L366:L374)</f>
        <v>12.069169194444557</v>
      </c>
      <c r="M376" s="311">
        <f t="shared" si="167"/>
        <v>21.42140342563015</v>
      </c>
      <c r="N376" s="311">
        <f t="shared" si="167"/>
        <v>5.7954273799253633</v>
      </c>
      <c r="O376" s="311">
        <f t="shared" si="167"/>
        <v>39.286000000000072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2.0150482935007021</v>
      </c>
      <c r="C383" s="302">
        <v>0.34041201295693152</v>
      </c>
      <c r="D383" s="302">
        <v>0.61007900706735918</v>
      </c>
      <c r="E383" s="302">
        <f>SUM(B383:D383)</f>
        <v>2.9655393135249932</v>
      </c>
      <c r="F383" s="303"/>
      <c r="G383" s="302">
        <v>1.8897511171722026</v>
      </c>
      <c r="H383" s="302">
        <v>0.49234368291437797</v>
      </c>
      <c r="I383" s="302">
        <v>1.5011617436793727</v>
      </c>
      <c r="J383" s="302">
        <f>SUM(G383:I383)</f>
        <v>3.8832565437659534</v>
      </c>
      <c r="K383" s="303"/>
      <c r="L383" s="302">
        <v>2.0245140635065475</v>
      </c>
      <c r="M383" s="302">
        <v>0.58190824293986787</v>
      </c>
      <c r="N383" s="302">
        <v>1.6955498377451494</v>
      </c>
      <c r="O383" s="302">
        <f>SUM(L383:N383)</f>
        <v>4.3019721441915646</v>
      </c>
    </row>
    <row r="384" spans="1:15" s="236" customFormat="1" x14ac:dyDescent="0.2">
      <c r="A384" s="237" t="str">
        <f>name!E$5</f>
        <v>Professional occupations</v>
      </c>
      <c r="B384" s="302">
        <v>3.6040878597212487</v>
      </c>
      <c r="C384" s="302">
        <v>0.67588073976485474</v>
      </c>
      <c r="D384" s="302">
        <v>1.7251003883866782</v>
      </c>
      <c r="E384" s="302">
        <f t="shared" ref="E384:E391" si="168">SUM(B384:D384)</f>
        <v>6.0050689878727823</v>
      </c>
      <c r="F384" s="303"/>
      <c r="G384" s="302">
        <v>3.6954627415426065</v>
      </c>
      <c r="H384" s="302">
        <v>0.82102152941760986</v>
      </c>
      <c r="I384" s="302">
        <v>2.2539709368672765</v>
      </c>
      <c r="J384" s="302">
        <f t="shared" ref="J384:J386" si="169">SUM(G384:I384)</f>
        <v>6.7704552078274922</v>
      </c>
      <c r="K384" s="303"/>
      <c r="L384" s="302">
        <v>4.141400199006906</v>
      </c>
      <c r="M384" s="302">
        <v>0.8457419727602653</v>
      </c>
      <c r="N384" s="302">
        <v>2.1778471915364523</v>
      </c>
      <c r="O384" s="302">
        <f t="shared" ref="O384:O391" si="170">SUM(L384:N384)</f>
        <v>7.1649893633036239</v>
      </c>
    </row>
    <row r="385" spans="1:15" s="236" customFormat="1" x14ac:dyDescent="0.2">
      <c r="A385" s="237" t="str">
        <f>name!E$6</f>
        <v>Associate professional occupations</v>
      </c>
      <c r="B385" s="302">
        <v>1.8270844734385863</v>
      </c>
      <c r="C385" s="302">
        <v>0.55227311340678154</v>
      </c>
      <c r="D385" s="302">
        <v>1.4311427507549361</v>
      </c>
      <c r="E385" s="302">
        <f t="shared" si="168"/>
        <v>3.8105003376003035</v>
      </c>
      <c r="F385" s="303"/>
      <c r="G385" s="302">
        <v>1.7394426141553432</v>
      </c>
      <c r="H385" s="302">
        <v>0.5994151475418168</v>
      </c>
      <c r="I385" s="302">
        <v>1.7627735466906389</v>
      </c>
      <c r="J385" s="302">
        <f t="shared" si="169"/>
        <v>4.1016313083877991</v>
      </c>
      <c r="K385" s="303"/>
      <c r="L385" s="302">
        <v>1.6900056885536254</v>
      </c>
      <c r="M385" s="302">
        <v>0.62071582425689753</v>
      </c>
      <c r="N385" s="302">
        <v>1.9606151887282903</v>
      </c>
      <c r="O385" s="302">
        <f t="shared" si="170"/>
        <v>4.2713367015388135</v>
      </c>
    </row>
    <row r="386" spans="1:15" s="236" customFormat="1" x14ac:dyDescent="0.2">
      <c r="A386" s="237" t="str">
        <f>name!E$7</f>
        <v>Administrative and secretarial occupations</v>
      </c>
      <c r="B386" s="302">
        <v>3.3390907702981178</v>
      </c>
      <c r="C386" s="302">
        <v>2.3463617193181312</v>
      </c>
      <c r="D386" s="302">
        <v>0.58145889079618085</v>
      </c>
      <c r="E386" s="302">
        <f t="shared" si="168"/>
        <v>6.2669113804124308</v>
      </c>
      <c r="F386" s="303"/>
      <c r="G386" s="302">
        <v>2.5490565549557278</v>
      </c>
      <c r="H386" s="302">
        <v>2.3265765943189005</v>
      </c>
      <c r="I386" s="302">
        <v>0.50786074642728818</v>
      </c>
      <c r="J386" s="302">
        <f t="shared" si="169"/>
        <v>5.3834938957019167</v>
      </c>
      <c r="K386" s="303"/>
      <c r="L386" s="302">
        <v>2.1110149434761851</v>
      </c>
      <c r="M386" s="302">
        <v>2.5451920191288204</v>
      </c>
      <c r="N386" s="302">
        <v>0.30112693767226112</v>
      </c>
      <c r="O386" s="302">
        <f t="shared" si="170"/>
        <v>4.9573339002772663</v>
      </c>
    </row>
    <row r="387" spans="1:15" s="236" customFormat="1" x14ac:dyDescent="0.2">
      <c r="A387" s="237" t="str">
        <f>name!E$8</f>
        <v>Skilled trades occupations</v>
      </c>
      <c r="B387" s="302">
        <v>0.71651814349644116</v>
      </c>
      <c r="C387" s="302">
        <v>0.24537661406844033</v>
      </c>
      <c r="D387" s="302">
        <v>0.5276169053530434</v>
      </c>
      <c r="E387" s="302">
        <f t="shared" si="168"/>
        <v>1.4895116629179248</v>
      </c>
      <c r="F387" s="303"/>
      <c r="G387" s="302">
        <v>0.53206771112386353</v>
      </c>
      <c r="H387" s="302">
        <v>0.16354483468885012</v>
      </c>
      <c r="I387" s="302">
        <v>0.92171807506544656</v>
      </c>
      <c r="J387" s="302">
        <f>SUM(G387:I387)</f>
        <v>1.6173306208781602</v>
      </c>
      <c r="K387" s="303"/>
      <c r="L387" s="302">
        <v>0.50477061047606053</v>
      </c>
      <c r="M387" s="302">
        <v>0.21972855201513597</v>
      </c>
      <c r="N387" s="302">
        <v>1.1600517697950141</v>
      </c>
      <c r="O387" s="302">
        <f t="shared" si="170"/>
        <v>1.8845509322862106</v>
      </c>
    </row>
    <row r="388" spans="1:15" s="236" customFormat="1" x14ac:dyDescent="0.2">
      <c r="A388" s="237" t="str">
        <f>name!E$9</f>
        <v>Caring, leisure and other service occupations</v>
      </c>
      <c r="B388" s="302">
        <v>4.7096737900784014</v>
      </c>
      <c r="C388" s="302">
        <v>2.4426685165454431</v>
      </c>
      <c r="D388" s="302">
        <v>4.536616304560539</v>
      </c>
      <c r="E388" s="302">
        <f t="shared" si="168"/>
        <v>11.688958611184383</v>
      </c>
      <c r="F388" s="303"/>
      <c r="G388" s="302">
        <v>3.4657107234579558</v>
      </c>
      <c r="H388" s="302">
        <v>2.0056268673927589</v>
      </c>
      <c r="I388" s="302">
        <v>4.4067234670268647</v>
      </c>
      <c r="J388" s="302">
        <f t="shared" ref="J388:J391" si="171">SUM(G388:I388)</f>
        <v>9.8780610578775789</v>
      </c>
      <c r="K388" s="303"/>
      <c r="L388" s="302">
        <v>3.2330581768005979</v>
      </c>
      <c r="M388" s="302">
        <v>1.2641353047494468</v>
      </c>
      <c r="N388" s="302">
        <v>4.2509916960068637</v>
      </c>
      <c r="O388" s="302">
        <f t="shared" si="170"/>
        <v>8.7481851775569091</v>
      </c>
    </row>
    <row r="389" spans="1:15" s="236" customFormat="1" x14ac:dyDescent="0.2">
      <c r="A389" s="237" t="str">
        <f>name!E$10</f>
        <v>Sales and customer service occupations</v>
      </c>
      <c r="B389" s="302">
        <v>1.1089601794802233</v>
      </c>
      <c r="C389" s="302">
        <v>0.89870727868273048</v>
      </c>
      <c r="D389" s="302">
        <v>0.33204850686734466</v>
      </c>
      <c r="E389" s="302">
        <f t="shared" si="168"/>
        <v>2.3397159650302983</v>
      </c>
      <c r="F389" s="303"/>
      <c r="G389" s="302">
        <v>0.94184957112672574</v>
      </c>
      <c r="H389" s="302">
        <v>0.96500916491686262</v>
      </c>
      <c r="I389" s="302">
        <v>0.52937381036279985</v>
      </c>
      <c r="J389" s="302">
        <f t="shared" si="171"/>
        <v>2.4362325464063881</v>
      </c>
      <c r="K389" s="303"/>
      <c r="L389" s="302">
        <v>0.88774614335676982</v>
      </c>
      <c r="M389" s="302">
        <v>0.98289529376226636</v>
      </c>
      <c r="N389" s="302">
        <v>0.34876781919995392</v>
      </c>
      <c r="O389" s="302">
        <f t="shared" si="170"/>
        <v>2.2194092563189898</v>
      </c>
    </row>
    <row r="390" spans="1:15" s="236" customFormat="1" x14ac:dyDescent="0.2">
      <c r="A390" s="237" t="str">
        <f>name!E$11</f>
        <v>Process, plant and machine operatives</v>
      </c>
      <c r="B390" s="302">
        <v>0.62289654958397844</v>
      </c>
      <c r="C390" s="302">
        <v>0.27176279587506247</v>
      </c>
      <c r="D390" s="302">
        <v>0.17130018786888709</v>
      </c>
      <c r="E390" s="302">
        <f t="shared" si="168"/>
        <v>1.0659595333279279</v>
      </c>
      <c r="F390" s="303"/>
      <c r="G390" s="302">
        <v>0.42208335989246565</v>
      </c>
      <c r="H390" s="302">
        <v>0.18286966022038662</v>
      </c>
      <c r="I390" s="302">
        <v>0.23531820177053975</v>
      </c>
      <c r="J390" s="302">
        <f t="shared" si="171"/>
        <v>0.84027122188339198</v>
      </c>
      <c r="K390" s="303"/>
      <c r="L390" s="302">
        <v>0.33023090003630529</v>
      </c>
      <c r="M390" s="302">
        <v>0.3484224182904811</v>
      </c>
      <c r="N390" s="302">
        <v>0.2207708579155219</v>
      </c>
      <c r="O390" s="302">
        <f t="shared" si="170"/>
        <v>0.8994241762423083</v>
      </c>
    </row>
    <row r="391" spans="1:15" s="236" customFormat="1" x14ac:dyDescent="0.2">
      <c r="A391" s="237" t="str">
        <f>name!E$12</f>
        <v>Elementary occupations</v>
      </c>
      <c r="B391" s="302">
        <v>1.3110805725392416</v>
      </c>
      <c r="C391" s="302">
        <v>1.1283825488823056</v>
      </c>
      <c r="D391" s="302">
        <v>0.89437108670741183</v>
      </c>
      <c r="E391" s="302">
        <f t="shared" si="168"/>
        <v>3.3338342081289594</v>
      </c>
      <c r="F391" s="303"/>
      <c r="G391" s="302">
        <v>0.95217862082175631</v>
      </c>
      <c r="H391" s="302">
        <v>0.77667365155597046</v>
      </c>
      <c r="I391" s="302">
        <v>0.69841532489365521</v>
      </c>
      <c r="J391" s="302">
        <f t="shared" si="171"/>
        <v>2.4272675972713822</v>
      </c>
      <c r="K391" s="303"/>
      <c r="L391" s="302">
        <v>0.88337345847221382</v>
      </c>
      <c r="M391" s="302">
        <v>0.3911683787387919</v>
      </c>
      <c r="N391" s="302">
        <v>0.63725651107329118</v>
      </c>
      <c r="O391" s="302">
        <f t="shared" si="170"/>
        <v>1.9117983482842971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19.254440632136941</v>
      </c>
      <c r="C393" s="311">
        <f t="shared" ref="C393:E393" si="172">SUM(C383:C391)</f>
        <v>8.9018253395006806</v>
      </c>
      <c r="D393" s="311">
        <f t="shared" si="172"/>
        <v>10.809734028362382</v>
      </c>
      <c r="E393" s="311">
        <f t="shared" si="172"/>
        <v>38.966000000000001</v>
      </c>
      <c r="F393" s="311"/>
      <c r="G393" s="311">
        <f t="shared" ref="G393:J393" si="173">SUM(G383:G391)</f>
        <v>16.187603014248644</v>
      </c>
      <c r="H393" s="311">
        <f t="shared" si="173"/>
        <v>8.3330811329675338</v>
      </c>
      <c r="I393" s="311">
        <f t="shared" si="173"/>
        <v>12.817315852783883</v>
      </c>
      <c r="J393" s="311">
        <f t="shared" si="173"/>
        <v>37.338000000000058</v>
      </c>
      <c r="K393" s="311"/>
      <c r="L393" s="311">
        <f t="shared" ref="L393:O393" si="174">SUM(L383:L391)</f>
        <v>15.806114183685212</v>
      </c>
      <c r="M393" s="311">
        <f t="shared" si="174"/>
        <v>7.7999080066419717</v>
      </c>
      <c r="N393" s="311">
        <f t="shared" si="174"/>
        <v>12.752977809672798</v>
      </c>
      <c r="O393" s="311">
        <f t="shared" si="174"/>
        <v>36.358999999999988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Manchester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Manchester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Manchester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115.79768248255706</v>
      </c>
      <c r="C8" s="11">
        <f t="array" ref="C8:C16">MMULT(aggregation!$B$13:$AA$21,'Occ T2'!C8:C33)</f>
        <v>136.25971817280163</v>
      </c>
      <c r="D8" s="11">
        <f t="array" ref="D8:D16">MMULT(aggregation!$B$13:$AA$21,'Occ T2'!D8:D33)</f>
        <v>139.40528609935251</v>
      </c>
      <c r="E8" s="11">
        <f t="array" ref="E8:E16">MMULT(aggregation!$B$13:$AA$21,'Occ T2'!E8:E33)</f>
        <v>143.91202066641409</v>
      </c>
      <c r="F8" s="11">
        <f t="array" ref="F8:F16">MMULT(aggregation!$B$13:$AA$21,'Occ T2'!F8:F33)</f>
        <v>163.00856759201628</v>
      </c>
      <c r="G8" s="11"/>
      <c r="H8" s="11">
        <f>F8-D8</f>
        <v>23.603281492663768</v>
      </c>
      <c r="I8" s="11">
        <f t="array" ref="I8:I16">MMULT(aggregation!$B$13:$AA$21,'Occ T2'!I8:I33)</f>
        <v>79.196219215854555</v>
      </c>
      <c r="J8" s="11">
        <f>SUM(H8:I8)</f>
        <v>102.79950070851832</v>
      </c>
      <c r="L8" s="10" t="str">
        <f>name!E4</f>
        <v>Managers, directors and senior officials</v>
      </c>
      <c r="M8" s="11">
        <f t="array" ref="M8:M16">MMULT(aggregation!$B$13:$AA$21,'Occ T2'!M8:M33)</f>
        <v>78.247441662048118</v>
      </c>
      <c r="N8" s="11">
        <f t="array" ref="N8:N16">MMULT(aggregation!$B$13:$AA$21,'Occ T2'!N8:N33)</f>
        <v>88.675679915538538</v>
      </c>
      <c r="O8" s="11">
        <f t="array" ref="O8:O16">MMULT(aggregation!$B$13:$AA$21,'Occ T2'!O8:O33)</f>
        <v>89.240832342776173</v>
      </c>
      <c r="P8" s="11">
        <f t="array" ref="P8:P16">MMULT(aggregation!$B$13:$AA$21,'Occ T2'!P8:P33)</f>
        <v>89.789869423851684</v>
      </c>
      <c r="Q8" s="11">
        <f t="array" ref="Q8:Q16">MMULT(aggregation!$B$13:$AA$21,'Occ T2'!Q8:Q33)</f>
        <v>97.941090353429956</v>
      </c>
      <c r="R8" s="11"/>
      <c r="S8" s="11">
        <f>Q8-O8</f>
        <v>8.7002580106537835</v>
      </c>
      <c r="T8" s="11">
        <f t="array" ref="T8:T16">MMULT(aggregation!$B$13:$AA$21,'Occ T2'!T8:T33)</f>
        <v>44.257854181115121</v>
      </c>
      <c r="U8" s="11">
        <f>SUM(S8:T8)</f>
        <v>52.958112191768905</v>
      </c>
      <c r="W8" s="10" t="str">
        <f>name!E4</f>
        <v>Managers, directors and senior officials</v>
      </c>
      <c r="X8" s="11">
        <f t="array" ref="X8:X16">MMULT(aggregation!$B$13:$AA$21,'Occ T2'!X8:X33)</f>
        <v>37.550240820509089</v>
      </c>
      <c r="Y8" s="11">
        <f t="array" ref="Y8:Y16">MMULT(aggregation!$B$13:$AA$21,'Occ T2'!Y8:Y33)</f>
        <v>47.584038257263124</v>
      </c>
      <c r="Z8" s="11">
        <f t="array" ref="Z8:Z16">MMULT(aggregation!$B$13:$AA$21,'Occ T2'!Z8:Z33)</f>
        <v>50.164453756576137</v>
      </c>
      <c r="AA8" s="11">
        <f t="array" ref="AA8:AA16">MMULT(aggregation!$B$13:$AA$21,'Occ T2'!AA8:AA33)</f>
        <v>54.122151242562296</v>
      </c>
      <c r="AB8" s="11">
        <f t="array" ref="AB8:AB16">MMULT(aggregation!$B$13:$AA$21,'Occ T2'!AB8:AB33)</f>
        <v>65.067477238586306</v>
      </c>
      <c r="AC8" s="11"/>
      <c r="AD8" s="11">
        <f>AB8-Z8</f>
        <v>14.90302348201017</v>
      </c>
      <c r="AE8" s="11">
        <f t="array" ref="AE8:AE16">MMULT(aggregation!$B$13:$AA$21,'Occ T2'!AE8:AE33)</f>
        <v>34.938365034739434</v>
      </c>
      <c r="AF8" s="11">
        <f>SUM(AD8:AE8)</f>
        <v>49.841388516749603</v>
      </c>
    </row>
    <row r="9" spans="1:32" x14ac:dyDescent="0.2">
      <c r="A9" t="str">
        <f>name!E5</f>
        <v>Professional occupations</v>
      </c>
      <c r="B9" s="11">
        <v>260.37328519320522</v>
      </c>
      <c r="C9" s="11">
        <v>305.53575210128639</v>
      </c>
      <c r="D9" s="11">
        <v>320.51655776161272</v>
      </c>
      <c r="E9" s="11">
        <v>347.97613932307632</v>
      </c>
      <c r="F9" s="11">
        <v>387.75884973953669</v>
      </c>
      <c r="G9" s="11"/>
      <c r="H9" s="11">
        <f t="shared" ref="H9:H16" si="0">F9-D9</f>
        <v>67.242291977923969</v>
      </c>
      <c r="I9" s="11">
        <v>166.51727327706098</v>
      </c>
      <c r="J9" s="11">
        <f t="shared" ref="J9:J15" si="1">SUM(H9:I9)</f>
        <v>233.75956525498495</v>
      </c>
      <c r="L9" s="10" t="str">
        <f>name!E5</f>
        <v>Professional occupations</v>
      </c>
      <c r="M9" s="11">
        <v>137.40408559626823</v>
      </c>
      <c r="N9" s="11">
        <v>160.37943815084853</v>
      </c>
      <c r="O9" s="11">
        <v>164.78074124245617</v>
      </c>
      <c r="P9" s="11">
        <v>176.16841604819717</v>
      </c>
      <c r="Q9" s="11">
        <v>189.33285054995284</v>
      </c>
      <c r="R9" s="11"/>
      <c r="S9" s="11">
        <f t="shared" ref="S9:S16" si="2">Q9-O9</f>
        <v>24.552109307496664</v>
      </c>
      <c r="T9" s="11">
        <v>68.236156561297719</v>
      </c>
      <c r="U9" s="11">
        <f t="shared" ref="U9:U12" si="3">SUM(S9:T9)</f>
        <v>92.788265868794383</v>
      </c>
      <c r="W9" s="10" t="str">
        <f>name!E5</f>
        <v>Professional occupations</v>
      </c>
      <c r="X9" s="11">
        <v>122.96919959693716</v>
      </c>
      <c r="Y9" s="11">
        <v>145.15631395043766</v>
      </c>
      <c r="Z9" s="11">
        <v>155.73581651915617</v>
      </c>
      <c r="AA9" s="11">
        <v>171.80772327487895</v>
      </c>
      <c r="AB9" s="11">
        <v>198.42599918958402</v>
      </c>
      <c r="AC9" s="11"/>
      <c r="AD9" s="11">
        <f t="shared" ref="AD9:AD16" si="4">AB9-Z9</f>
        <v>42.690182670427845</v>
      </c>
      <c r="AE9" s="11">
        <v>98.281116715763247</v>
      </c>
      <c r="AF9" s="11">
        <f t="shared" ref="AF9:AF12" si="5">SUM(AD9:AE9)</f>
        <v>140.97129938619111</v>
      </c>
    </row>
    <row r="10" spans="1:32" x14ac:dyDescent="0.2">
      <c r="A10" t="str">
        <f>name!E6</f>
        <v>Associate professional occupations</v>
      </c>
      <c r="B10" s="11">
        <v>151.80584937731714</v>
      </c>
      <c r="C10" s="11">
        <v>175.76822187573885</v>
      </c>
      <c r="D10" s="11">
        <v>180.28193217860206</v>
      </c>
      <c r="E10" s="11">
        <v>175.21306107280225</v>
      </c>
      <c r="F10" s="11">
        <v>189.15835970453423</v>
      </c>
      <c r="G10" s="11"/>
      <c r="H10" s="11">
        <f t="shared" si="0"/>
        <v>8.8764275259321721</v>
      </c>
      <c r="I10" s="11">
        <v>82.525861006155225</v>
      </c>
      <c r="J10" s="11">
        <f t="shared" si="1"/>
        <v>91.402288532087397</v>
      </c>
      <c r="L10" s="10" t="str">
        <f>name!E6</f>
        <v>Associate professional occupations</v>
      </c>
      <c r="M10" s="11">
        <v>84.049276925916359</v>
      </c>
      <c r="N10" s="11">
        <v>96.973761459807889</v>
      </c>
      <c r="O10" s="11">
        <v>97.40873005616568</v>
      </c>
      <c r="P10" s="11">
        <v>89.667437699548628</v>
      </c>
      <c r="Q10" s="11">
        <v>91.398630189154204</v>
      </c>
      <c r="R10" s="11"/>
      <c r="S10" s="11">
        <f t="shared" si="2"/>
        <v>-6.0100998670114762</v>
      </c>
      <c r="T10" s="11">
        <v>33.965421344159658</v>
      </c>
      <c r="U10" s="11">
        <f t="shared" si="3"/>
        <v>27.955321477148182</v>
      </c>
      <c r="W10" s="10" t="str">
        <f>name!E6</f>
        <v>Associate professional occupations</v>
      </c>
      <c r="X10" s="11">
        <v>67.756572451400956</v>
      </c>
      <c r="Y10" s="11">
        <v>78.794460415931027</v>
      </c>
      <c r="Z10" s="11">
        <v>82.873202122436481</v>
      </c>
      <c r="AA10" s="11">
        <v>85.545623373253477</v>
      </c>
      <c r="AB10" s="11">
        <v>97.759729515380059</v>
      </c>
      <c r="AC10" s="11"/>
      <c r="AD10" s="11">
        <f t="shared" si="4"/>
        <v>14.886527392943577</v>
      </c>
      <c r="AE10" s="11">
        <v>48.560439661995574</v>
      </c>
      <c r="AF10" s="11">
        <f t="shared" si="5"/>
        <v>63.446967054939151</v>
      </c>
    </row>
    <row r="11" spans="1:32" x14ac:dyDescent="0.2">
      <c r="A11" t="str">
        <f>name!E7</f>
        <v>Administrative and secretarial occupations</v>
      </c>
      <c r="B11" s="11">
        <v>181.39048492986748</v>
      </c>
      <c r="C11" s="11">
        <v>188.76321834733761</v>
      </c>
      <c r="D11" s="11">
        <v>193.81578214179302</v>
      </c>
      <c r="E11" s="11">
        <v>186.21292898127732</v>
      </c>
      <c r="F11" s="11">
        <v>174.52966516229986</v>
      </c>
      <c r="G11" s="11"/>
      <c r="H11" s="11">
        <f t="shared" si="0"/>
        <v>-19.286116979493158</v>
      </c>
      <c r="I11" s="11">
        <v>89.404129774991517</v>
      </c>
      <c r="J11" s="11">
        <f t="shared" si="1"/>
        <v>70.118012795498359</v>
      </c>
      <c r="L11" s="10" t="str">
        <f>name!E7</f>
        <v>Administrative and secretarial occupations</v>
      </c>
      <c r="M11" s="11">
        <v>55.604345738140353</v>
      </c>
      <c r="N11" s="11">
        <v>57.306815957358062</v>
      </c>
      <c r="O11" s="11">
        <v>66.524042620593434</v>
      </c>
      <c r="P11" s="11">
        <v>66.031422492111005</v>
      </c>
      <c r="Q11" s="11">
        <v>74.016908668756074</v>
      </c>
      <c r="R11" s="11"/>
      <c r="S11" s="11">
        <f t="shared" si="2"/>
        <v>7.4928660481626395</v>
      </c>
      <c r="T11" s="11">
        <v>25.648146124890523</v>
      </c>
      <c r="U11" s="11">
        <f t="shared" si="3"/>
        <v>33.141012173053163</v>
      </c>
      <c r="W11" s="10" t="str">
        <f>name!E7</f>
        <v>Administrative and secretarial occupations</v>
      </c>
      <c r="X11" s="11">
        <v>125.78613919172726</v>
      </c>
      <c r="Y11" s="11">
        <v>131.45640238997939</v>
      </c>
      <c r="Z11" s="11">
        <v>127.29173952119987</v>
      </c>
      <c r="AA11" s="11">
        <v>120.18150648916631</v>
      </c>
      <c r="AB11" s="11">
        <v>100.51275649354382</v>
      </c>
      <c r="AC11" s="11"/>
      <c r="AD11" s="11">
        <f t="shared" si="4"/>
        <v>-26.778983027656054</v>
      </c>
      <c r="AE11" s="11">
        <v>63.755983650101022</v>
      </c>
      <c r="AF11" s="11">
        <f t="shared" si="5"/>
        <v>36.977000622444969</v>
      </c>
    </row>
    <row r="12" spans="1:32" x14ac:dyDescent="0.2">
      <c r="A12" t="str">
        <f>name!E8</f>
        <v>Skilled trades occupations</v>
      </c>
      <c r="B12" s="11">
        <v>129.14520225407156</v>
      </c>
      <c r="C12" s="11">
        <v>136.62477222269442</v>
      </c>
      <c r="D12" s="11">
        <v>119.41217050949723</v>
      </c>
      <c r="E12" s="11">
        <v>118.36687896258867</v>
      </c>
      <c r="F12" s="11">
        <v>112.9244934660156</v>
      </c>
      <c r="G12" s="11"/>
      <c r="H12" s="11">
        <f t="shared" si="0"/>
        <v>-6.4876770434816251</v>
      </c>
      <c r="I12" s="11">
        <v>49.012405128688883</v>
      </c>
      <c r="J12" s="11">
        <f t="shared" si="1"/>
        <v>42.524728085207258</v>
      </c>
      <c r="L12" s="10" t="str">
        <f>name!E8</f>
        <v>Skilled trades occupations</v>
      </c>
      <c r="M12" s="11">
        <v>114.99190778158126</v>
      </c>
      <c r="N12" s="11">
        <v>122.84427801674127</v>
      </c>
      <c r="O12" s="11">
        <v>104.85340626716814</v>
      </c>
      <c r="P12" s="11">
        <v>102.37468651347334</v>
      </c>
      <c r="Q12" s="11">
        <v>95.072223941194764</v>
      </c>
      <c r="R12" s="11"/>
      <c r="S12" s="11">
        <f t="shared" si="2"/>
        <v>-9.7811823259733757</v>
      </c>
      <c r="T12" s="11">
        <v>39.330050958079632</v>
      </c>
      <c r="U12" s="11">
        <f t="shared" si="3"/>
        <v>29.548868632106256</v>
      </c>
      <c r="W12" s="10" t="str">
        <f>name!E8</f>
        <v>Skilled trades occupations</v>
      </c>
      <c r="X12" s="11">
        <v>14.153294472490249</v>
      </c>
      <c r="Y12" s="11">
        <v>13.780494205953158</v>
      </c>
      <c r="Z12" s="11">
        <v>14.558764242329197</v>
      </c>
      <c r="AA12" s="11">
        <v>15.992192449115317</v>
      </c>
      <c r="AB12" s="11">
        <v>17.852269524820851</v>
      </c>
      <c r="AC12" s="11"/>
      <c r="AD12" s="11">
        <f t="shared" si="4"/>
        <v>3.2935052824916546</v>
      </c>
      <c r="AE12" s="11">
        <v>9.6823541706092513</v>
      </c>
      <c r="AF12" s="11">
        <f t="shared" si="5"/>
        <v>12.975859453100906</v>
      </c>
    </row>
    <row r="13" spans="1:32" x14ac:dyDescent="0.2">
      <c r="A13" t="str">
        <f>name!E9</f>
        <v>Caring, leisure and other service occupations</v>
      </c>
      <c r="B13" s="11">
        <v>139.40821239940601</v>
      </c>
      <c r="C13" s="11">
        <v>147.86410434139424</v>
      </c>
      <c r="D13" s="11">
        <v>142.94886328508844</v>
      </c>
      <c r="E13" s="11">
        <v>154.35969365955719</v>
      </c>
      <c r="F13" s="11">
        <v>168.13988074673571</v>
      </c>
      <c r="G13" s="11"/>
      <c r="H13" s="11">
        <f t="shared" si="0"/>
        <v>25.191017461647277</v>
      </c>
      <c r="I13" s="11">
        <v>85.820409860961092</v>
      </c>
      <c r="J13" s="11">
        <f>SUM(H13:I13)</f>
        <v>111.01142732260837</v>
      </c>
      <c r="L13" s="10" t="str">
        <f>name!E9</f>
        <v>Caring, leisure and other service occupations</v>
      </c>
      <c r="M13" s="11">
        <v>25.816147080334552</v>
      </c>
      <c r="N13" s="11">
        <v>28.371156616885237</v>
      </c>
      <c r="O13" s="11">
        <v>26.824224945588099</v>
      </c>
      <c r="P13" s="11">
        <v>30.273041908429374</v>
      </c>
      <c r="Q13" s="11">
        <v>34.161615508123091</v>
      </c>
      <c r="R13" s="11"/>
      <c r="S13" s="11">
        <f t="shared" si="2"/>
        <v>7.337390562534992</v>
      </c>
      <c r="T13" s="11">
        <v>13.445468033844671</v>
      </c>
      <c r="U13" s="11">
        <f>SUM(S13:T13)</f>
        <v>20.782858596379661</v>
      </c>
      <c r="W13" s="10" t="str">
        <f>name!E9</f>
        <v>Caring, leisure and other service occupations</v>
      </c>
      <c r="X13" s="11">
        <v>113.59206531907144</v>
      </c>
      <c r="Y13" s="11">
        <v>119.49294772450895</v>
      </c>
      <c r="Z13" s="11">
        <v>116.12463833950035</v>
      </c>
      <c r="AA13" s="11">
        <v>124.08665175112782</v>
      </c>
      <c r="AB13" s="11">
        <v>133.97826523861247</v>
      </c>
      <c r="AC13" s="11"/>
      <c r="AD13" s="11">
        <f t="shared" si="4"/>
        <v>17.853626899112115</v>
      </c>
      <c r="AE13" s="11">
        <v>72.374941827116416</v>
      </c>
      <c r="AF13" s="11">
        <f>SUM(AD13:AE13)</f>
        <v>90.228568726228531</v>
      </c>
    </row>
    <row r="14" spans="1:32" x14ac:dyDescent="0.2">
      <c r="A14" t="str">
        <f>name!E10</f>
        <v>Sales and customer service occupations</v>
      </c>
      <c r="B14" s="11">
        <v>139.96606709865344</v>
      </c>
      <c r="C14" s="11">
        <v>152.85624480420731</v>
      </c>
      <c r="D14" s="11">
        <v>146.32222189461828</v>
      </c>
      <c r="E14" s="11">
        <v>149.93733361494682</v>
      </c>
      <c r="F14" s="11">
        <v>152.62811363164695</v>
      </c>
      <c r="G14" s="11"/>
      <c r="H14" s="11">
        <f t="shared" si="0"/>
        <v>6.3058917370286736</v>
      </c>
      <c r="I14" s="11">
        <v>69.061800136940434</v>
      </c>
      <c r="J14" s="11">
        <f t="shared" si="1"/>
        <v>75.367691873969108</v>
      </c>
      <c r="L14" s="10" t="str">
        <f>name!E10</f>
        <v>Sales and customer service occupations</v>
      </c>
      <c r="M14" s="11">
        <v>53.944122798680979</v>
      </c>
      <c r="N14" s="11">
        <v>57.684956519170797</v>
      </c>
      <c r="O14" s="11">
        <v>56.465385936341704</v>
      </c>
      <c r="P14" s="11">
        <v>60.113777169803726</v>
      </c>
      <c r="Q14" s="11">
        <v>63.099226722240118</v>
      </c>
      <c r="R14" s="11"/>
      <c r="S14" s="11">
        <f t="shared" si="2"/>
        <v>6.6338407858984141</v>
      </c>
      <c r="T14" s="11">
        <v>20.224269475803531</v>
      </c>
      <c r="U14" s="11">
        <f t="shared" ref="U14:U15" si="6">SUM(S14:T14)</f>
        <v>26.858110261701945</v>
      </c>
      <c r="W14" s="10" t="str">
        <f>name!E10</f>
        <v>Sales and customer service occupations</v>
      </c>
      <c r="X14" s="11">
        <v>86.021944299972432</v>
      </c>
      <c r="Y14" s="11">
        <v>95.171288285036511</v>
      </c>
      <c r="Z14" s="11">
        <v>89.856835958276491</v>
      </c>
      <c r="AA14" s="11">
        <v>89.823556445143069</v>
      </c>
      <c r="AB14" s="11">
        <v>89.528886909406836</v>
      </c>
      <c r="AC14" s="11"/>
      <c r="AD14" s="11">
        <f t="shared" si="4"/>
        <v>-0.32794904886965526</v>
      </c>
      <c r="AE14" s="11">
        <v>48.837530661136903</v>
      </c>
      <c r="AF14" s="11">
        <f t="shared" ref="AF14:AF15" si="7">SUM(AD14:AE14)</f>
        <v>48.509581612267247</v>
      </c>
    </row>
    <row r="15" spans="1:32" x14ac:dyDescent="0.2">
      <c r="A15" t="str">
        <f>name!E11</f>
        <v>Process, plant and machine operatives</v>
      </c>
      <c r="B15" s="11">
        <v>94.533698941347524</v>
      </c>
      <c r="C15" s="11">
        <v>107.83063315752774</v>
      </c>
      <c r="D15" s="11">
        <v>94.815266990519845</v>
      </c>
      <c r="E15" s="11">
        <v>104.58250429997508</v>
      </c>
      <c r="F15" s="11">
        <v>103.25814242545403</v>
      </c>
      <c r="G15" s="11"/>
      <c r="H15" s="11">
        <f t="shared" si="0"/>
        <v>8.4428754349341801</v>
      </c>
      <c r="I15" s="11">
        <v>49.318936688127437</v>
      </c>
      <c r="J15" s="11">
        <f t="shared" si="1"/>
        <v>57.761812123061617</v>
      </c>
      <c r="L15" s="10" t="str">
        <f>name!E11</f>
        <v>Process, plant and machine operatives</v>
      </c>
      <c r="M15" s="11">
        <v>83.670308915566977</v>
      </c>
      <c r="N15" s="11">
        <v>96.315939571819882</v>
      </c>
      <c r="O15" s="11">
        <v>84.834730534363203</v>
      </c>
      <c r="P15" s="11">
        <v>91.89047618463475</v>
      </c>
      <c r="Q15" s="11">
        <v>90.729823853877747</v>
      </c>
      <c r="R15" s="11"/>
      <c r="S15" s="11">
        <f t="shared" si="2"/>
        <v>5.8950933195145439</v>
      </c>
      <c r="T15" s="11">
        <v>42.907485623514191</v>
      </c>
      <c r="U15" s="11">
        <f t="shared" si="6"/>
        <v>48.802578943028735</v>
      </c>
      <c r="W15" s="10" t="str">
        <f>name!E11</f>
        <v>Process, plant and machine operatives</v>
      </c>
      <c r="X15" s="11">
        <v>10.863390025780634</v>
      </c>
      <c r="Y15" s="11">
        <v>11.514693585707894</v>
      </c>
      <c r="Z15" s="11">
        <v>9.9805364561565817</v>
      </c>
      <c r="AA15" s="11">
        <v>12.692028115340346</v>
      </c>
      <c r="AB15" s="11">
        <v>12.528318571576223</v>
      </c>
      <c r="AC15" s="11"/>
      <c r="AD15" s="11">
        <f t="shared" si="4"/>
        <v>2.5477821154196416</v>
      </c>
      <c r="AE15" s="11">
        <v>6.4114510646132405</v>
      </c>
      <c r="AF15" s="11">
        <f t="shared" si="7"/>
        <v>8.9592331800328822</v>
      </c>
    </row>
    <row r="16" spans="1:32" x14ac:dyDescent="0.2">
      <c r="A16" t="str">
        <f>name!E12</f>
        <v>Elementary occupations</v>
      </c>
      <c r="B16" s="11">
        <v>160.35951732357472</v>
      </c>
      <c r="C16" s="11">
        <v>171.44533497701246</v>
      </c>
      <c r="D16" s="11">
        <v>150.12691913891592</v>
      </c>
      <c r="E16" s="11">
        <v>151.53343941936279</v>
      </c>
      <c r="F16" s="11">
        <v>147.65592753176037</v>
      </c>
      <c r="G16" s="11"/>
      <c r="H16" s="11">
        <f t="shared" si="0"/>
        <v>-2.470991607155554</v>
      </c>
      <c r="I16" s="11">
        <v>69.811005622921812</v>
      </c>
      <c r="J16" s="11">
        <f>SUM(H16:I16)</f>
        <v>67.340014015766258</v>
      </c>
      <c r="L16" s="10" t="str">
        <f>name!E12</f>
        <v>Elementary occupations</v>
      </c>
      <c r="M16" s="11">
        <v>90.056961669226055</v>
      </c>
      <c r="N16" s="11">
        <v>94.978758368425588</v>
      </c>
      <c r="O16" s="11">
        <v>83.629326997524387</v>
      </c>
      <c r="P16" s="11">
        <v>86.142408868856492</v>
      </c>
      <c r="Q16" s="11">
        <v>82.986052825511607</v>
      </c>
      <c r="R16" s="11"/>
      <c r="S16" s="11">
        <f t="shared" si="2"/>
        <v>-0.64327417201278081</v>
      </c>
      <c r="T16" s="11">
        <v>32.847609166608592</v>
      </c>
      <c r="U16" s="11">
        <f>SUM(S16:T16)</f>
        <v>32.204334994595811</v>
      </c>
      <c r="W16" s="10" t="str">
        <f>name!E12</f>
        <v>Elementary occupations</v>
      </c>
      <c r="X16" s="11">
        <v>70.302555654348623</v>
      </c>
      <c r="Y16" s="11">
        <v>76.466576608586834</v>
      </c>
      <c r="Z16" s="11">
        <v>66.497592141391237</v>
      </c>
      <c r="AA16" s="11">
        <v>65.391030550506116</v>
      </c>
      <c r="AB16" s="11">
        <v>64.669874706248763</v>
      </c>
      <c r="AC16" s="11"/>
      <c r="AD16" s="11">
        <f t="shared" si="4"/>
        <v>-1.8277174351424748</v>
      </c>
      <c r="AE16" s="11">
        <v>36.963396456313234</v>
      </c>
      <c r="AF16" s="11">
        <f>SUM(AD16:AE16)</f>
        <v>35.135679021170759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1372.7800000000002</v>
      </c>
      <c r="C18" s="34">
        <f>SUM(C8:C16)</f>
        <v>1522.9480000000008</v>
      </c>
      <c r="D18" s="34">
        <f>SUM(D8:D16)</f>
        <v>1487.645</v>
      </c>
      <c r="E18" s="34">
        <f>SUM(E8:E16)</f>
        <v>1532.0940000000005</v>
      </c>
      <c r="F18" s="34">
        <f>SUM(F8:F16)</f>
        <v>1599.0619999999997</v>
      </c>
      <c r="G18" s="11"/>
      <c r="H18" s="34">
        <f>SUM(H8:H16)</f>
        <v>111.4169999999997</v>
      </c>
      <c r="I18" s="34">
        <f>SUM(I8:I16)</f>
        <v>740.66804071170191</v>
      </c>
      <c r="J18" s="34">
        <f>SUM(H18:I18)</f>
        <v>852.08504071170159</v>
      </c>
      <c r="L18" s="231" t="str">
        <f>name!E3</f>
        <v>All occupations</v>
      </c>
      <c r="M18" s="34">
        <f>SUM(M8:M16)</f>
        <v>723.78459816776297</v>
      </c>
      <c r="N18" s="34">
        <f>SUM(N8:N16)</f>
        <v>803.53078457659581</v>
      </c>
      <c r="O18" s="34">
        <f>SUM(O8:O16)</f>
        <v>774.56142094297695</v>
      </c>
      <c r="P18" s="34">
        <f>SUM(P8:P16)</f>
        <v>792.45153630890604</v>
      </c>
      <c r="Q18" s="34">
        <f>SUM(Q8:Q16)</f>
        <v>818.73842261224047</v>
      </c>
      <c r="R18" s="11"/>
      <c r="S18" s="34">
        <f>SUM(S8:S16)</f>
        <v>44.177001669263404</v>
      </c>
      <c r="T18" s="34">
        <f>SUM(T8:T16)</f>
        <v>320.86246146931364</v>
      </c>
      <c r="U18" s="34">
        <f>SUM(S18:T18)</f>
        <v>365.03946313857705</v>
      </c>
      <c r="W18" s="231" t="str">
        <f>name!E3</f>
        <v>All occupations</v>
      </c>
      <c r="X18" s="34">
        <f>SUM(X8:X16)</f>
        <v>648.9954018322378</v>
      </c>
      <c r="Y18" s="34">
        <f>SUM(Y8:Y16)</f>
        <v>719.41721542340451</v>
      </c>
      <c r="Z18" s="34">
        <f>SUM(Z8:Z16)</f>
        <v>713.08357905702246</v>
      </c>
      <c r="AA18" s="34">
        <f>SUM(AA8:AA16)</f>
        <v>739.64246369109367</v>
      </c>
      <c r="AB18" s="34">
        <f>SUM(AB8:AB16)</f>
        <v>780.32357738775931</v>
      </c>
      <c r="AC18" s="11"/>
      <c r="AD18" s="34">
        <f>SUM(AD8:AD16)</f>
        <v>67.23999833073681</v>
      </c>
      <c r="AE18" s="34">
        <f>SUM(AE8:AE16)</f>
        <v>419.80557924238826</v>
      </c>
      <c r="AF18" s="34">
        <f>SUM(AD18:AE18)</f>
        <v>487.04557757312506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8.4352687599292704</v>
      </c>
      <c r="C26" s="18">
        <f t="shared" si="8"/>
        <v>8.9471024731508599</v>
      </c>
      <c r="D26" s="18">
        <f t="shared" si="8"/>
        <v>9.370870476447843</v>
      </c>
      <c r="E26" s="18">
        <f t="shared" si="8"/>
        <v>9.3931586878098905</v>
      </c>
      <c r="F26" s="18">
        <f t="shared" si="8"/>
        <v>10.194011713868274</v>
      </c>
      <c r="G26" s="11"/>
      <c r="H26" s="40">
        <f>IF(D8&gt;0,(H8/D8)*100,0)</f>
        <v>16.931410675375673</v>
      </c>
      <c r="I26" s="40">
        <f>IF(D8&gt;0,(I8/D8)*100,0)</f>
        <v>56.810054648438758</v>
      </c>
      <c r="J26" s="40">
        <f>IF(D8&gt;0,(J8/D8)*100,0)</f>
        <v>73.741465323814424</v>
      </c>
      <c r="L26" t="str">
        <f>$A$8</f>
        <v>Managers, directors and senior officials</v>
      </c>
      <c r="M26" s="18">
        <f t="shared" ref="M26:Q26" si="9">M8/M$18*100</f>
        <v>10.810874099853597</v>
      </c>
      <c r="N26" s="18">
        <f t="shared" si="9"/>
        <v>11.035753902355388</v>
      </c>
      <c r="O26" s="18">
        <f t="shared" si="9"/>
        <v>11.521466203949506</v>
      </c>
      <c r="P26" s="18">
        <f t="shared" si="9"/>
        <v>11.330644879821476</v>
      </c>
      <c r="Q26" s="18">
        <f t="shared" si="9"/>
        <v>11.962439730255028</v>
      </c>
      <c r="R26" s="11"/>
      <c r="S26" s="40">
        <f>IF(O8&gt;0,(S8/O8)*100,0)</f>
        <v>9.7491896727676011</v>
      </c>
      <c r="T26" s="40">
        <f>IF(O8&gt;0,(T8/O8)*100,0)</f>
        <v>49.593726346163649</v>
      </c>
      <c r="U26" s="40">
        <f>IF(O8&gt;0,(U8/O8)*100,0)</f>
        <v>59.342916018931255</v>
      </c>
      <c r="W26" t="str">
        <f>$A$8</f>
        <v>Managers, directors and senior officials</v>
      </c>
      <c r="X26" s="18">
        <f t="shared" ref="X26:AB26" si="10">X8/X$18*100</f>
        <v>5.7859024446856786</v>
      </c>
      <c r="Y26" s="18">
        <f t="shared" si="10"/>
        <v>6.6142479269498855</v>
      </c>
      <c r="Z26" s="18">
        <f t="shared" si="10"/>
        <v>7.034863125429605</v>
      </c>
      <c r="AA26" s="18">
        <f t="shared" si="10"/>
        <v>7.3173396471144221</v>
      </c>
      <c r="AB26" s="18">
        <f t="shared" si="10"/>
        <v>8.338525084223221</v>
      </c>
      <c r="AC26" s="11"/>
      <c r="AD26" s="40">
        <f>IF(Z8&gt;0,(AD8/Z8)*100,0)</f>
        <v>29.708334021391607</v>
      </c>
      <c r="AE26" s="40">
        <f>IF(Z8&gt;0,(AE8/Z8)*100,0)</f>
        <v>69.647653703713075</v>
      </c>
      <c r="AF26" s="40">
        <f>IF(Z8&gt;0,(AF8/Z8)*100,0)</f>
        <v>99.355987725104683</v>
      </c>
    </row>
    <row r="27" spans="1:32" x14ac:dyDescent="0.2">
      <c r="A27" t="str">
        <f>$A$9</f>
        <v>Professional occupations</v>
      </c>
      <c r="B27" s="18">
        <f t="shared" si="8"/>
        <v>18.966861783621933</v>
      </c>
      <c r="C27" s="18">
        <f t="shared" si="8"/>
        <v>20.062126356335622</v>
      </c>
      <c r="D27" s="18">
        <f t="shared" si="8"/>
        <v>21.545231406794816</v>
      </c>
      <c r="E27" s="18">
        <f t="shared" si="8"/>
        <v>22.712453630330529</v>
      </c>
      <c r="F27" s="18">
        <f t="shared" si="8"/>
        <v>24.24914416949041</v>
      </c>
      <c r="G27" s="11"/>
      <c r="H27" s="40">
        <f t="shared" ref="H27:H36" si="11">IF(D9&gt;0,(H9/D9)*100,0)</f>
        <v>20.97935047334936</v>
      </c>
      <c r="I27" s="40">
        <f t="shared" ref="I27:I36" si="12">IF(D9&gt;0,(I9/D9)*100,0)</f>
        <v>51.952783481753798</v>
      </c>
      <c r="J27" s="40">
        <f t="shared" ref="J27:J36" si="13">IF(D9&gt;0,(J9/D9)*100,0)</f>
        <v>72.932133955103154</v>
      </c>
      <c r="L27" t="str">
        <f>$A$9</f>
        <v>Professional occupations</v>
      </c>
      <c r="M27" s="18">
        <f t="shared" ref="M27:Q27" si="14">M9/M$18*100</f>
        <v>18.984112945219085</v>
      </c>
      <c r="N27" s="18">
        <f t="shared" si="14"/>
        <v>19.959339608296052</v>
      </c>
      <c r="O27" s="18">
        <f t="shared" si="14"/>
        <v>21.274070304437135</v>
      </c>
      <c r="P27" s="18">
        <f t="shared" si="14"/>
        <v>22.230812608270956</v>
      </c>
      <c r="Q27" s="18">
        <f t="shared" si="14"/>
        <v>23.124949962147074</v>
      </c>
      <c r="R27" s="11"/>
      <c r="S27" s="40">
        <f t="shared" ref="S27:S34" si="15">IF(O9&gt;0,(S9/O9)*100,0)</f>
        <v>14.899865798862391</v>
      </c>
      <c r="T27" s="40">
        <f t="shared" ref="T27:T34" si="16">IF(O9&gt;0,(T9/O9)*100,0)</f>
        <v>41.410274068919229</v>
      </c>
      <c r="U27" s="40">
        <f t="shared" ref="U27:U34" si="17">IF(O9&gt;0,(U9/O9)*100,0)</f>
        <v>56.310139867781615</v>
      </c>
      <c r="W27" t="str">
        <f>$A$9</f>
        <v>Professional occupations</v>
      </c>
      <c r="X27" s="18">
        <f t="shared" ref="X27:AB27" si="18">X9/X$18*100</f>
        <v>18.947622625641362</v>
      </c>
      <c r="Y27" s="18">
        <f t="shared" si="18"/>
        <v>20.17693083213301</v>
      </c>
      <c r="Z27" s="18">
        <f t="shared" si="18"/>
        <v>21.839770413041947</v>
      </c>
      <c r="AA27" s="18">
        <f t="shared" si="18"/>
        <v>23.228482910174449</v>
      </c>
      <c r="AB27" s="18">
        <f t="shared" si="18"/>
        <v>25.428681759667239</v>
      </c>
      <c r="AC27" s="11"/>
      <c r="AD27" s="40">
        <f t="shared" ref="AD27:AD34" si="19">IF(Z9&gt;0,(AD9/Z9)*100,0)</f>
        <v>27.411923361365474</v>
      </c>
      <c r="AE27" s="40">
        <f t="shared" ref="AE27:AE34" si="20">IF(Z9&gt;0,(AE9/Z9)*100,0)</f>
        <v>63.107587523820662</v>
      </c>
      <c r="AF27" s="40">
        <f t="shared" ref="AF27:AF34" si="21">IF(Z9&gt;0,(AF9/Z9)*100,0)</f>
        <v>90.519510885186151</v>
      </c>
    </row>
    <row r="28" spans="1:32" x14ac:dyDescent="0.2">
      <c r="A28" t="str">
        <f>$A$10</f>
        <v>Associate professional occupations</v>
      </c>
      <c r="B28" s="18">
        <f t="shared" si="8"/>
        <v>11.058279504167974</v>
      </c>
      <c r="C28" s="18">
        <f t="shared" si="8"/>
        <v>11.541314731411628</v>
      </c>
      <c r="D28" s="18">
        <f t="shared" si="8"/>
        <v>12.118612449784866</v>
      </c>
      <c r="E28" s="18">
        <f t="shared" si="8"/>
        <v>11.436182184174221</v>
      </c>
      <c r="F28" s="18">
        <f t="shared" si="8"/>
        <v>11.829332427669113</v>
      </c>
      <c r="G28" s="11"/>
      <c r="H28" s="40">
        <f t="shared" si="11"/>
        <v>4.9236367830462653</v>
      </c>
      <c r="I28" s="40">
        <f t="shared" si="12"/>
        <v>45.776002070134425</v>
      </c>
      <c r="J28" s="40">
        <f t="shared" si="13"/>
        <v>50.699638853180694</v>
      </c>
      <c r="L28" t="str">
        <f>$A$10</f>
        <v>Associate professional occupations</v>
      </c>
      <c r="M28" s="18">
        <f t="shared" ref="M28:Q28" si="22">M10/M$18*100</f>
        <v>11.612471049906887</v>
      </c>
      <c r="N28" s="18">
        <f t="shared" si="22"/>
        <v>12.068456283340314</v>
      </c>
      <c r="O28" s="18">
        <f t="shared" si="22"/>
        <v>12.575985250798707</v>
      </c>
      <c r="P28" s="18">
        <f t="shared" si="22"/>
        <v>11.315195137005238</v>
      </c>
      <c r="Q28" s="18">
        <f t="shared" si="22"/>
        <v>11.163349326826593</v>
      </c>
      <c r="R28" s="11"/>
      <c r="S28" s="40">
        <f t="shared" si="15"/>
        <v>-6.1699807230276633</v>
      </c>
      <c r="T28" s="40">
        <f t="shared" si="16"/>
        <v>34.868970496356191</v>
      </c>
      <c r="U28" s="40">
        <f t="shared" si="17"/>
        <v>28.698989773328531</v>
      </c>
      <c r="W28" t="str">
        <f>$A$10</f>
        <v>Associate professional occupations</v>
      </c>
      <c r="X28" s="18">
        <f t="shared" ref="X28:AB28" si="23">X10/X$18*100</f>
        <v>10.44022380745861</v>
      </c>
      <c r="Y28" s="18">
        <f t="shared" si="23"/>
        <v>10.952540296044692</v>
      </c>
      <c r="Z28" s="18">
        <f t="shared" si="23"/>
        <v>11.621807675339756</v>
      </c>
      <c r="AA28" s="18">
        <f t="shared" si="23"/>
        <v>11.565807477622187</v>
      </c>
      <c r="AB28" s="18">
        <f t="shared" si="23"/>
        <v>12.528101463067953</v>
      </c>
      <c r="AC28" s="11"/>
      <c r="AD28" s="40">
        <f t="shared" si="19"/>
        <v>17.963017008743417</v>
      </c>
      <c r="AE28" s="40">
        <f t="shared" si="20"/>
        <v>58.596070163009514</v>
      </c>
      <c r="AF28" s="40">
        <f t="shared" si="21"/>
        <v>76.559087171752935</v>
      </c>
    </row>
    <row r="29" spans="1:32" x14ac:dyDescent="0.2">
      <c r="A29" t="str">
        <f>$A$11</f>
        <v>Administrative and secretarial occupations</v>
      </c>
      <c r="B29" s="18">
        <f t="shared" si="8"/>
        <v>13.213368852246351</v>
      </c>
      <c r="C29" s="18">
        <f t="shared" si="8"/>
        <v>12.394593797512293</v>
      </c>
      <c r="D29" s="18">
        <f t="shared" si="8"/>
        <v>13.028362421262669</v>
      </c>
      <c r="E29" s="18">
        <f t="shared" si="8"/>
        <v>12.154145175248859</v>
      </c>
      <c r="F29" s="18">
        <f t="shared" si="8"/>
        <v>10.914502699851532</v>
      </c>
      <c r="G29" s="11"/>
      <c r="H29" s="40">
        <f t="shared" si="11"/>
        <v>-9.9507464079389027</v>
      </c>
      <c r="I29" s="40">
        <f t="shared" si="12"/>
        <v>46.128405430670583</v>
      </c>
      <c r="J29" s="40">
        <f t="shared" si="13"/>
        <v>36.177659022731682</v>
      </c>
      <c r="L29" t="str">
        <f>$A$11</f>
        <v>Administrative and secretarial occupations</v>
      </c>
      <c r="M29" s="18">
        <f t="shared" ref="M29:Q29" si="24">M11/M$18*100</f>
        <v>7.6824439037388936</v>
      </c>
      <c r="N29" s="18">
        <f t="shared" si="24"/>
        <v>7.1318755992098941</v>
      </c>
      <c r="O29" s="18">
        <f t="shared" si="24"/>
        <v>8.5886078007351365</v>
      </c>
      <c r="P29" s="18">
        <f t="shared" si="24"/>
        <v>8.3325502528108242</v>
      </c>
      <c r="Q29" s="18">
        <f t="shared" si="24"/>
        <v>9.0403609534532539</v>
      </c>
      <c r="R29" s="11"/>
      <c r="S29" s="40">
        <f t="shared" si="15"/>
        <v>11.26339553790605</v>
      </c>
      <c r="T29" s="40">
        <f t="shared" si="16"/>
        <v>38.554701600396704</v>
      </c>
      <c r="U29" s="40">
        <f t="shared" si="17"/>
        <v>49.818097138302754</v>
      </c>
      <c r="W29" t="str">
        <f>$A$11</f>
        <v>Administrative and secretarial occupations</v>
      </c>
      <c r="X29" s="18">
        <f t="shared" ref="X29:AB29" si="25">X11/X$18*100</f>
        <v>19.381668781721565</v>
      </c>
      <c r="Y29" s="18">
        <f t="shared" si="25"/>
        <v>18.272623947789778</v>
      </c>
      <c r="Z29" s="18">
        <f t="shared" si="25"/>
        <v>17.850886384107977</v>
      </c>
      <c r="AA29" s="18">
        <f t="shared" si="25"/>
        <v>16.248594745279423</v>
      </c>
      <c r="AB29" s="18">
        <f t="shared" si="25"/>
        <v>12.88090728080063</v>
      </c>
      <c r="AC29" s="11"/>
      <c r="AD29" s="40">
        <f t="shared" si="19"/>
        <v>-21.037486900865339</v>
      </c>
      <c r="AE29" s="40">
        <f t="shared" si="20"/>
        <v>50.08650513373081</v>
      </c>
      <c r="AF29" s="40">
        <f t="shared" si="21"/>
        <v>29.049018232865471</v>
      </c>
    </row>
    <row r="30" spans="1:32" x14ac:dyDescent="0.2">
      <c r="A30" t="str">
        <f>$A$12</f>
        <v>Skilled trades occupations</v>
      </c>
      <c r="B30" s="18">
        <f t="shared" si="8"/>
        <v>9.4075672907582835</v>
      </c>
      <c r="C30" s="18">
        <f t="shared" si="8"/>
        <v>8.9710726973405741</v>
      </c>
      <c r="D30" s="18">
        <f t="shared" si="8"/>
        <v>8.0269264851155508</v>
      </c>
      <c r="E30" s="18">
        <f t="shared" si="8"/>
        <v>7.7258235436330036</v>
      </c>
      <c r="F30" s="18">
        <f t="shared" si="8"/>
        <v>7.0619208927493515</v>
      </c>
      <c r="G30" s="11"/>
      <c r="H30" s="40">
        <f t="shared" si="11"/>
        <v>-5.4330115731089901</v>
      </c>
      <c r="I30" s="40">
        <f t="shared" si="12"/>
        <v>41.044731805449238</v>
      </c>
      <c r="J30" s="40">
        <f t="shared" si="13"/>
        <v>35.611720232340247</v>
      </c>
      <c r="L30" t="str">
        <f>$A$12</f>
        <v>Skilled trades occupations</v>
      </c>
      <c r="M30" s="18">
        <f t="shared" ref="M30:Q30" si="26">M12/M$18*100</f>
        <v>15.887587007609655</v>
      </c>
      <c r="N30" s="18">
        <f t="shared" si="26"/>
        <v>15.288061188778418</v>
      </c>
      <c r="O30" s="18">
        <f t="shared" si="26"/>
        <v>13.537132554254521</v>
      </c>
      <c r="P30" s="18">
        <f t="shared" si="26"/>
        <v>12.918731534084198</v>
      </c>
      <c r="Q30" s="18">
        <f t="shared" si="26"/>
        <v>11.612038877796939</v>
      </c>
      <c r="R30" s="11"/>
      <c r="S30" s="40">
        <f t="shared" si="15"/>
        <v>-9.3284354549729809</v>
      </c>
      <c r="T30" s="40">
        <f t="shared" si="16"/>
        <v>37.509559639737446</v>
      </c>
      <c r="U30" s="40">
        <f t="shared" si="17"/>
        <v>28.18112418476446</v>
      </c>
      <c r="W30" t="str">
        <f>$A$12</f>
        <v>Skilled trades occupations</v>
      </c>
      <c r="X30" s="18">
        <f t="shared" ref="X30:AB30" si="27">X12/X$18*100</f>
        <v>2.1808004236290119</v>
      </c>
      <c r="Y30" s="18">
        <f t="shared" si="27"/>
        <v>1.9155079848683925</v>
      </c>
      <c r="Z30" s="18">
        <f t="shared" si="27"/>
        <v>2.0416630911037976</v>
      </c>
      <c r="AA30" s="18">
        <f t="shared" si="27"/>
        <v>2.162151746846479</v>
      </c>
      <c r="AB30" s="18">
        <f t="shared" si="27"/>
        <v>2.2878034243927092</v>
      </c>
      <c r="AC30" s="11"/>
      <c r="AD30" s="40">
        <f t="shared" si="19"/>
        <v>22.622148608711452</v>
      </c>
      <c r="AE30" s="40">
        <f t="shared" si="20"/>
        <v>66.505329775573117</v>
      </c>
      <c r="AF30" s="40">
        <f t="shared" si="21"/>
        <v>89.127478384284558</v>
      </c>
    </row>
    <row r="31" spans="1:32" x14ac:dyDescent="0.2">
      <c r="A31" t="str">
        <f>$A$13</f>
        <v>Caring, leisure and other service occupations</v>
      </c>
      <c r="B31" s="18">
        <f t="shared" si="8"/>
        <v>10.155175075351185</v>
      </c>
      <c r="C31" s="18">
        <f t="shared" si="8"/>
        <v>9.7090711134847787</v>
      </c>
      <c r="D31" s="18">
        <f t="shared" si="8"/>
        <v>9.6090709332595097</v>
      </c>
      <c r="E31" s="18">
        <f t="shared" si="8"/>
        <v>10.075079835803621</v>
      </c>
      <c r="F31" s="18">
        <f t="shared" si="8"/>
        <v>10.514906910847468</v>
      </c>
      <c r="G31" s="11"/>
      <c r="H31" s="40">
        <f t="shared" si="11"/>
        <v>17.622397886024359</v>
      </c>
      <c r="I31" s="40">
        <f t="shared" si="12"/>
        <v>60.035741375435869</v>
      </c>
      <c r="J31" s="40">
        <f t="shared" si="13"/>
        <v>77.658139261460221</v>
      </c>
      <c r="L31" t="str">
        <f>$A$13</f>
        <v>Caring, leisure and other service occupations</v>
      </c>
      <c r="M31" s="18">
        <f t="shared" ref="M31:Q31" si="28">M13/M$18*100</f>
        <v>3.5668273607489414</v>
      </c>
      <c r="N31" s="18">
        <f t="shared" si="28"/>
        <v>3.5308114090283227</v>
      </c>
      <c r="O31" s="18">
        <f t="shared" si="28"/>
        <v>3.4631501415254311</v>
      </c>
      <c r="P31" s="18">
        <f t="shared" si="28"/>
        <v>3.8201758115626414</v>
      </c>
      <c r="Q31" s="18">
        <f t="shared" si="28"/>
        <v>4.1724700544928792</v>
      </c>
      <c r="R31" s="11"/>
      <c r="S31" s="40">
        <f t="shared" si="15"/>
        <v>27.353597643244509</v>
      </c>
      <c r="T31" s="40">
        <f t="shared" si="16"/>
        <v>50.124348647978763</v>
      </c>
      <c r="U31" s="40">
        <f t="shared" si="17"/>
        <v>77.477946291223262</v>
      </c>
      <c r="W31" t="str">
        <f>$A$13</f>
        <v>Caring, leisure and other service occupations</v>
      </c>
      <c r="X31" s="18">
        <f t="shared" ref="X31:AB31" si="29">X13/X$18*100</f>
        <v>17.502753486138634</v>
      </c>
      <c r="Y31" s="18">
        <f t="shared" si="29"/>
        <v>16.609687002580664</v>
      </c>
      <c r="Z31" s="18">
        <f t="shared" si="29"/>
        <v>16.284856607280577</v>
      </c>
      <c r="AA31" s="18">
        <f t="shared" si="29"/>
        <v>16.776572174059453</v>
      </c>
      <c r="AB31" s="18">
        <f t="shared" si="29"/>
        <v>17.169577995723667</v>
      </c>
      <c r="AC31" s="11"/>
      <c r="AD31" s="40">
        <f t="shared" si="19"/>
        <v>15.374538215495237</v>
      </c>
      <c r="AE31" s="40">
        <f t="shared" si="20"/>
        <v>62.325224743023142</v>
      </c>
      <c r="AF31" s="40">
        <f t="shared" si="21"/>
        <v>77.699762958518377</v>
      </c>
    </row>
    <row r="32" spans="1:32" x14ac:dyDescent="0.2">
      <c r="A32" t="str">
        <f>$A$14</f>
        <v>Sales and customer service occupations</v>
      </c>
      <c r="B32" s="18">
        <f t="shared" si="8"/>
        <v>10.195811936264617</v>
      </c>
      <c r="C32" s="18">
        <f t="shared" si="8"/>
        <v>10.036865658197602</v>
      </c>
      <c r="D32" s="18">
        <f t="shared" si="8"/>
        <v>9.8358292398131457</v>
      </c>
      <c r="E32" s="18">
        <f t="shared" si="8"/>
        <v>9.7864317473305658</v>
      </c>
      <c r="F32" s="18">
        <f t="shared" si="8"/>
        <v>9.5448527719154725</v>
      </c>
      <c r="H32" s="40">
        <f t="shared" si="11"/>
        <v>4.3095926615782227</v>
      </c>
      <c r="I32" s="40">
        <f t="shared" si="12"/>
        <v>47.198435919513962</v>
      </c>
      <c r="J32" s="40">
        <f t="shared" si="13"/>
        <v>51.508028581092177</v>
      </c>
      <c r="L32" t="str">
        <f>$A$14</f>
        <v>Sales and customer service occupations</v>
      </c>
      <c r="M32" s="18">
        <f t="shared" ref="M32:Q32" si="30">M14/M$18*100</f>
        <v>7.4530630985017856</v>
      </c>
      <c r="N32" s="18">
        <f t="shared" si="30"/>
        <v>7.1789354715969855</v>
      </c>
      <c r="O32" s="18">
        <f t="shared" si="30"/>
        <v>7.28998171217963</v>
      </c>
      <c r="P32" s="18">
        <f t="shared" si="30"/>
        <v>7.5857985524014095</v>
      </c>
      <c r="Q32" s="18">
        <f t="shared" si="30"/>
        <v>7.7068847606928905</v>
      </c>
      <c r="S32" s="40">
        <f t="shared" si="15"/>
        <v>11.748508711828013</v>
      </c>
      <c r="T32" s="40">
        <f t="shared" si="16"/>
        <v>35.81711014709807</v>
      </c>
      <c r="U32" s="40">
        <f t="shared" si="17"/>
        <v>47.565618858926086</v>
      </c>
      <c r="W32" t="str">
        <f>$A$14</f>
        <v>Sales and customer service occupations</v>
      </c>
      <c r="X32" s="18">
        <f t="shared" ref="X32:AB32" si="31">X14/X$18*100</f>
        <v>13.25463078122219</v>
      </c>
      <c r="Y32" s="18">
        <f t="shared" si="31"/>
        <v>13.228942294496605</v>
      </c>
      <c r="Z32" s="18">
        <f t="shared" si="31"/>
        <v>12.601164659702674</v>
      </c>
      <c r="AA32" s="18">
        <f t="shared" si="31"/>
        <v>12.144185989118283</v>
      </c>
      <c r="AB32" s="18">
        <f t="shared" si="31"/>
        <v>11.473302807165858</v>
      </c>
      <c r="AD32" s="40">
        <f t="shared" si="19"/>
        <v>-0.36496839152219079</v>
      </c>
      <c r="AE32" s="40">
        <f t="shared" si="20"/>
        <v>54.35037873335957</v>
      </c>
      <c r="AF32" s="40">
        <f t="shared" si="21"/>
        <v>53.98541034183738</v>
      </c>
    </row>
    <row r="33" spans="1:32" x14ac:dyDescent="0.2">
      <c r="A33" t="str">
        <f>$A$15</f>
        <v>Process, plant and machine operatives</v>
      </c>
      <c r="B33" s="18">
        <f t="shared" si="8"/>
        <v>6.8862963432849771</v>
      </c>
      <c r="C33" s="18">
        <f t="shared" si="8"/>
        <v>7.0803883755405765</v>
      </c>
      <c r="D33" s="18">
        <f t="shared" si="8"/>
        <v>6.3735143122532492</v>
      </c>
      <c r="E33" s="18">
        <f t="shared" si="8"/>
        <v>6.8261153884797574</v>
      </c>
      <c r="F33" s="18">
        <f t="shared" si="8"/>
        <v>6.457419563810161</v>
      </c>
      <c r="G33" s="11"/>
      <c r="H33" s="40">
        <f t="shared" si="11"/>
        <v>8.904552719108354</v>
      </c>
      <c r="I33" s="40">
        <f t="shared" si="12"/>
        <v>52.01581797270962</v>
      </c>
      <c r="J33" s="40">
        <f t="shared" si="13"/>
        <v>60.920370691817979</v>
      </c>
      <c r="L33" t="str">
        <f>$A$15</f>
        <v>Process, plant and machine operatives</v>
      </c>
      <c r="M33" s="18">
        <f t="shared" ref="M33:Q33" si="32">M15/M$18*100</f>
        <v>11.560111824343268</v>
      </c>
      <c r="N33" s="18">
        <f t="shared" si="32"/>
        <v>11.986589863208739</v>
      </c>
      <c r="O33" s="18">
        <f t="shared" si="32"/>
        <v>10.95261502065034</v>
      </c>
      <c r="P33" s="18">
        <f t="shared" si="32"/>
        <v>11.595721880058903</v>
      </c>
      <c r="Q33" s="18">
        <f t="shared" si="32"/>
        <v>11.081661901782756</v>
      </c>
      <c r="R33" s="11"/>
      <c r="S33" s="40">
        <f t="shared" si="15"/>
        <v>6.9489150049538662</v>
      </c>
      <c r="T33" s="40">
        <f t="shared" si="16"/>
        <v>50.577735502011244</v>
      </c>
      <c r="U33" s="40">
        <f t="shared" si="17"/>
        <v>57.526650506965119</v>
      </c>
      <c r="W33" t="str">
        <f>$A$15</f>
        <v>Process, plant and machine operatives</v>
      </c>
      <c r="X33" s="18">
        <f t="shared" ref="X33:AB33" si="33">X15/X$18*100</f>
        <v>1.6738778110154882</v>
      </c>
      <c r="Y33" s="18">
        <f t="shared" si="33"/>
        <v>1.6005585269364255</v>
      </c>
      <c r="Z33" s="18">
        <f t="shared" si="33"/>
        <v>1.3996306673272136</v>
      </c>
      <c r="AA33" s="18">
        <f t="shared" si="33"/>
        <v>1.7159680167634452</v>
      </c>
      <c r="AB33" s="18">
        <f t="shared" si="33"/>
        <v>1.6055286466566212</v>
      </c>
      <c r="AC33" s="11"/>
      <c r="AD33" s="40">
        <f t="shared" si="19"/>
        <v>25.527506728839413</v>
      </c>
      <c r="AE33" s="40">
        <f t="shared" si="20"/>
        <v>64.239543563395145</v>
      </c>
      <c r="AF33" s="40">
        <f t="shared" si="21"/>
        <v>89.767050292234558</v>
      </c>
    </row>
    <row r="34" spans="1:32" x14ac:dyDescent="0.2">
      <c r="A34" t="str">
        <f>$A$16</f>
        <v>Elementary occupations</v>
      </c>
      <c r="B34" s="18">
        <f t="shared" si="8"/>
        <v>11.681370454375406</v>
      </c>
      <c r="C34" s="18">
        <f t="shared" si="8"/>
        <v>11.257464797026055</v>
      </c>
      <c r="D34" s="18">
        <f t="shared" si="8"/>
        <v>10.091582275268356</v>
      </c>
      <c r="E34" s="18">
        <f t="shared" si="8"/>
        <v>9.8906098071895556</v>
      </c>
      <c r="F34" s="18">
        <f t="shared" si="8"/>
        <v>9.2339088497982189</v>
      </c>
      <c r="G34" s="11"/>
      <c r="H34" s="40">
        <f t="shared" si="11"/>
        <v>-1.6459350670275783</v>
      </c>
      <c r="I34" s="40">
        <f t="shared" si="12"/>
        <v>46.501324361638346</v>
      </c>
      <c r="J34" s="40">
        <f t="shared" si="13"/>
        <v>44.855389294610774</v>
      </c>
      <c r="L34" t="str">
        <f>$A$16</f>
        <v>Elementary occupations</v>
      </c>
      <c r="M34" s="18">
        <f t="shared" ref="M34:Q34" si="34">M16/M$18*100</f>
        <v>12.442508710077876</v>
      </c>
      <c r="N34" s="18">
        <f t="shared" si="34"/>
        <v>11.820176674185882</v>
      </c>
      <c r="O34" s="18">
        <f t="shared" si="34"/>
        <v>10.796991011469594</v>
      </c>
      <c r="P34" s="18">
        <f t="shared" si="34"/>
        <v>10.87036934398437</v>
      </c>
      <c r="Q34" s="18">
        <f t="shared" si="34"/>
        <v>10.135844432552583</v>
      </c>
      <c r="R34" s="11"/>
      <c r="S34" s="40">
        <f t="shared" si="15"/>
        <v>-0.76919687758795807</v>
      </c>
      <c r="T34" s="40">
        <f t="shared" si="16"/>
        <v>39.277619880381145</v>
      </c>
      <c r="U34" s="40">
        <f t="shared" si="17"/>
        <v>38.508423002793187</v>
      </c>
      <c r="W34" t="str">
        <f>$A$16</f>
        <v>Elementary occupations</v>
      </c>
      <c r="X34" s="18">
        <f t="shared" ref="X34:AB34" si="35">X16/X$18*100</f>
        <v>10.832519838487469</v>
      </c>
      <c r="Y34" s="18">
        <f t="shared" si="35"/>
        <v>10.628961188200554</v>
      </c>
      <c r="Z34" s="18">
        <f t="shared" si="35"/>
        <v>9.3253573766664584</v>
      </c>
      <c r="AA34" s="18">
        <f t="shared" si="35"/>
        <v>8.8408972930218628</v>
      </c>
      <c r="AB34" s="18">
        <f t="shared" si="35"/>
        <v>8.2875715383021067</v>
      </c>
      <c r="AC34" s="11"/>
      <c r="AD34" s="40">
        <f t="shared" si="19"/>
        <v>-2.7485467913729424</v>
      </c>
      <c r="AE34" s="40">
        <f t="shared" si="20"/>
        <v>55.586067504097599</v>
      </c>
      <c r="AF34" s="40">
        <f t="shared" si="21"/>
        <v>52.837520712724661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7.4894884196162188</v>
      </c>
      <c r="I36" s="43">
        <f t="shared" si="12"/>
        <v>49.787956179848145</v>
      </c>
      <c r="J36" s="43">
        <f t="shared" si="13"/>
        <v>57.277444599464367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5.7034859308485624</v>
      </c>
      <c r="T36" s="43">
        <f t="shared" ref="T36" si="37">IF(O18&gt;0,(T18/O18)*100,0)</f>
        <v>41.425050718209661</v>
      </c>
      <c r="U36" s="43">
        <f t="shared" ref="U36" si="38">IF(O18&gt;0,(U18/O18)*100,0)</f>
        <v>47.128536649058226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9.4294694627037394</v>
      </c>
      <c r="AE36" s="43">
        <f t="shared" ref="AE36" si="40">IF(Z18&gt;0,(AE18/Z18)*100,0)</f>
        <v>58.8718618086167</v>
      </c>
      <c r="AF36" s="43">
        <f t="shared" ref="AF36" si="41">IF(Z18&gt;0,(AF18/Z18)*100,0)</f>
        <v>68.301331271320436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Manchester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Manchester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Manchester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4.1518298880532711</v>
      </c>
      <c r="C46" s="18">
        <f t="shared" si="42"/>
        <v>2.3085090507539041</v>
      </c>
      <c r="D46" s="18">
        <f t="shared" si="42"/>
        <v>0.63836345531949057</v>
      </c>
      <c r="E46" s="18">
        <f t="shared" si="42"/>
        <v>1.253801159253265</v>
      </c>
      <c r="F46" s="18">
        <f>IF(F$6-D$6 &lt;&gt; 0,(EXP(LN(F8/D8)/(F$6-D$6))-1)*100,0)</f>
        <v>1.0482382115773792</v>
      </c>
      <c r="H46" s="18">
        <f>IF($F$6-$D$6 &lt;&gt; 0,(EXP(LN(1+(H26/100))/($F$6-$D$6))-1)*100,0)</f>
        <v>1.0482382115773792</v>
      </c>
      <c r="I46" s="18">
        <f>IF($F$6-$D$6 &lt;&gt; 0,(EXP(LN(1+(I26/100))/($F$6-$D$6))-1)*100,0)</f>
        <v>3.0445262920610672</v>
      </c>
      <c r="J46" s="18">
        <f>IF($F$6-$D$6 &lt;&gt; 0,(EXP(LN(1+(J26/100))/($F$6-$D$6))-1)*100,0)</f>
        <v>3.7513043529995294</v>
      </c>
      <c r="L46" t="str">
        <f>$A$8</f>
        <v>Managers, directors and senior officials</v>
      </c>
      <c r="M46" s="18">
        <f t="shared" ref="M46:M54" si="43">IF(N$6-M$6 &lt;&gt; 0,(EXP(LN(N8/M8)/(N$6-M$6))-1)*100,0)</f>
        <v>3.1771660543564062</v>
      </c>
      <c r="N46" s="18">
        <f t="shared" ref="N46:N54" si="44">IF(O$6-N$6 &lt;&gt; 0,(EXP(LN(O8/N8)/(O$6-N$6))-1)*100,0)</f>
        <v>0.63732516939924988</v>
      </c>
      <c r="O46" s="18">
        <f t="shared" ref="O46:O54" si="45">IF(P$6-O$6 &lt;&gt; 0,(EXP(LN(P8/O8)/(P$6-O$6))-1)*100,0)</f>
        <v>0.12274446457114507</v>
      </c>
      <c r="P46" s="18">
        <f t="shared" ref="P46:P54" si="46">IF(Q$6-P$6 &lt;&gt; 0,(EXP(LN(Q8/P8)/(Q$6-P$6))-1)*100,0)</f>
        <v>0.87272647229927891</v>
      </c>
      <c r="Q46" s="18">
        <f>IF(Q$6-O$6 &lt;&gt; 0,(EXP(LN(Q8/O8)/(Q$6-O$6))-1)*100,0)</f>
        <v>0.62211033492933776</v>
      </c>
      <c r="S46" s="18">
        <f>IF($F$6-$D$6 &lt;&gt; 0,(EXP(LN(1+(S26/100))/($F$6-$D$6))-1)*100,0)</f>
        <v>0.62211033492933776</v>
      </c>
      <c r="T46" s="18">
        <f>IF($F$6-$D$6 &lt;&gt; 0,(EXP(LN(1+(T26/100))/($F$6-$D$6))-1)*100,0)</f>
        <v>2.7213910654411366</v>
      </c>
      <c r="U46" s="18">
        <f>IF($F$6-$D$6 &lt;&gt; 0,(EXP(LN(1+(U26/100))/($F$6-$D$6))-1)*100,0)</f>
        <v>3.1546597034102453</v>
      </c>
      <c r="W46" t="str">
        <f>$A$8</f>
        <v>Managers, directors and senior officials</v>
      </c>
      <c r="X46" s="18">
        <f t="shared" ref="X46:X54" si="47">IF(Y$6-X$6 &lt;&gt; 0,(EXP(LN(Y8/X8)/(Y$6-X$6))-1)*100,0)</f>
        <v>6.0992080785391201</v>
      </c>
      <c r="Y46" s="18">
        <f t="shared" ref="Y46:Y54" si="48">IF(Z$6-Y$6 &lt;&gt; 0,(EXP(LN(Z8/Y8)/(Z$6-Y$6))-1)*100,0)</f>
        <v>5.4228594163488131</v>
      </c>
      <c r="Z46" s="18">
        <f t="shared" ref="Z46:Z54" si="49">IF(AA$6-Z$6 &lt;&gt; 0,(EXP(LN(AA8/Z8)/(AA$6-Z$6))-1)*100,0)</f>
        <v>1.5303287952258771</v>
      </c>
      <c r="AA46" s="18">
        <f t="shared" ref="AA46:AA54" si="50">IF(AB$6-AA$6 &lt;&gt; 0,(EXP(LN(AB8/AA8)/(AB$6-AA$6))-1)*100,0)</f>
        <v>1.8588788953274316</v>
      </c>
      <c r="AB46" s="18">
        <f>IF(AB$6-Z$6 &lt;&gt; 0,(EXP(LN(AB8/Z8)/(AB$6-Z$6))-1)*100,0)</f>
        <v>1.7492442335926617</v>
      </c>
      <c r="AD46" s="18">
        <f>IF($F$6-$D$6 &lt;&gt; 0,(EXP(LN(1+(AD26/100))/($F$6-$D$6))-1)*100,0)</f>
        <v>1.7492442335926617</v>
      </c>
      <c r="AE46" s="18">
        <f>IF($F$6-$D$6 &lt;&gt; 0,(EXP(LN(1+(AE26/100))/($F$6-$D$6))-1)*100,0)</f>
        <v>3.5865074439956901</v>
      </c>
      <c r="AF46" s="18">
        <f>IF($F$6-$D$6 &lt;&gt; 0,(EXP(LN(1+(AF26/100))/($F$6-$D$6))-1)*100,0)</f>
        <v>4.7068960853284825</v>
      </c>
    </row>
    <row r="47" spans="1:32" x14ac:dyDescent="0.2">
      <c r="A47" t="str">
        <f>$A$9</f>
        <v>Professional occupations</v>
      </c>
      <c r="B47" s="18">
        <f t="shared" si="42"/>
        <v>4.0797890666620207</v>
      </c>
      <c r="C47" s="18">
        <f t="shared" si="42"/>
        <v>4.9031269032502989</v>
      </c>
      <c r="D47" s="18">
        <f t="shared" si="42"/>
        <v>1.6575875310557819</v>
      </c>
      <c r="E47" s="18">
        <f t="shared" si="42"/>
        <v>1.0883773271606056</v>
      </c>
      <c r="F47" s="18">
        <f>IF(F$6-D$6 &lt;&gt; 0,(EXP(LN(F9/D9)/(F$6-D$6))-1)*100,0)</f>
        <v>1.2777590473585398</v>
      </c>
      <c r="H47" s="18">
        <f t="shared" ref="H47:J56" si="51">IF($F$6-$D$6 &lt;&gt; 0,(EXP(LN(1+(H27/100))/($F$6-$D$6))-1)*100,0)</f>
        <v>1.2777590473585398</v>
      </c>
      <c r="I47" s="18">
        <f t="shared" si="51"/>
        <v>2.8285970849187825</v>
      </c>
      <c r="J47" s="18">
        <f t="shared" si="51"/>
        <v>3.7190141255605047</v>
      </c>
      <c r="L47" t="str">
        <f>$A$9</f>
        <v>Professional occupations</v>
      </c>
      <c r="M47" s="18">
        <f t="shared" si="43"/>
        <v>3.9410884489526232</v>
      </c>
      <c r="N47" s="18">
        <f t="shared" si="44"/>
        <v>2.7443063414824387</v>
      </c>
      <c r="O47" s="18">
        <f t="shared" si="45"/>
        <v>1.3454649535656893</v>
      </c>
      <c r="P47" s="18">
        <f t="shared" si="46"/>
        <v>0.72326434580098908</v>
      </c>
      <c r="Q47" s="18">
        <f>IF(Q$6-O$6 &lt;&gt; 0,(EXP(LN(Q9/O9)/(Q$6-O$6))-1)*100,0)</f>
        <v>0.93023894831492093</v>
      </c>
      <c r="S47" s="18">
        <f t="shared" ref="S47:U47" si="52">IF($F$6-$D$6 &lt;&gt; 0,(EXP(LN(1+(S27/100))/($F$6-$D$6))-1)*100,0)</f>
        <v>0.93023894831492093</v>
      </c>
      <c r="T47" s="18">
        <f t="shared" si="52"/>
        <v>2.3368545507456373</v>
      </c>
      <c r="U47" s="18">
        <f t="shared" si="52"/>
        <v>3.0225930562591374</v>
      </c>
      <c r="W47" t="str">
        <f>$A$9</f>
        <v>Professional occupations</v>
      </c>
      <c r="X47" s="18">
        <f t="shared" si="47"/>
        <v>4.2341180972455872</v>
      </c>
      <c r="Y47" s="18">
        <f t="shared" si="48"/>
        <v>7.2883516264616643</v>
      </c>
      <c r="Z47" s="18">
        <f t="shared" si="49"/>
        <v>1.9837167807599476</v>
      </c>
      <c r="AA47" s="18">
        <f t="shared" si="50"/>
        <v>1.4508264572320462</v>
      </c>
      <c r="AB47" s="18">
        <f>IF(AB$6-Z$6 &lt;&gt; 0,(EXP(LN(AB9/Z9)/(AB$6-Z$6))-1)*100,0)</f>
        <v>1.6281464571903603</v>
      </c>
      <c r="AD47" s="18">
        <f t="shared" ref="AD47:AF47" si="53">IF($F$6-$D$6 &lt;&gt; 0,(EXP(LN(1+(AD27/100))/($F$6-$D$6))-1)*100,0)</f>
        <v>1.6281464571903603</v>
      </c>
      <c r="AE47" s="18">
        <f t="shared" si="53"/>
        <v>3.3153721229119526</v>
      </c>
      <c r="AF47" s="18">
        <f t="shared" si="53"/>
        <v>4.3908972790348555</v>
      </c>
    </row>
    <row r="48" spans="1:32" x14ac:dyDescent="0.2">
      <c r="A48" t="str">
        <f>$A$10</f>
        <v>Associate professional occupations</v>
      </c>
      <c r="B48" s="18">
        <f t="shared" si="42"/>
        <v>3.7320506193698311</v>
      </c>
      <c r="C48" s="18">
        <f t="shared" si="42"/>
        <v>2.5679899669544426</v>
      </c>
      <c r="D48" s="18">
        <f t="shared" si="42"/>
        <v>-0.56876020382070624</v>
      </c>
      <c r="E48" s="18">
        <f t="shared" si="42"/>
        <v>0.76875809800776018</v>
      </c>
      <c r="F48" s="18">
        <f t="shared" ref="F48:F56" si="54">IF(F$6-D$6 &lt;&gt; 0,(EXP(LN(F10/D10)/(F$6-D$6))-1)*100,0)</f>
        <v>0.32093142469880043</v>
      </c>
      <c r="H48" s="18">
        <f t="shared" si="51"/>
        <v>0.32093142469880043</v>
      </c>
      <c r="I48" s="18">
        <f t="shared" si="51"/>
        <v>2.5445072083351672</v>
      </c>
      <c r="J48" s="18">
        <f t="shared" si="51"/>
        <v>2.7718436311773953</v>
      </c>
      <c r="L48" t="str">
        <f>$A$10</f>
        <v>Associate professional occupations</v>
      </c>
      <c r="M48" s="18">
        <f t="shared" si="43"/>
        <v>3.6406349461952203</v>
      </c>
      <c r="N48" s="18">
        <f t="shared" si="44"/>
        <v>0.44854256430804096</v>
      </c>
      <c r="O48" s="18">
        <f t="shared" si="45"/>
        <v>-1.6425239761338917</v>
      </c>
      <c r="P48" s="18">
        <f>IF(Q$6-P$6 &lt;&gt; 0,(EXP(LN(Q10/P10)/(Q$6-P$6))-1)*100,0)</f>
        <v>0.19141097319104183</v>
      </c>
      <c r="Q48" s="18">
        <f t="shared" ref="Q48:Q54" si="55">IF(Q$6-O$6 &lt;&gt; 0,(EXP(LN(Q10/O10)/(Q$6-O$6))-1)*100,0)</f>
        <v>-0.42366895504940549</v>
      </c>
      <c r="S48" s="18">
        <f t="shared" ref="S48:U48" si="56">IF($F$6-$D$6 &lt;&gt; 0,(EXP(LN(1+(S28/100))/($F$6-$D$6))-1)*100,0)</f>
        <v>-0.42366895504940549</v>
      </c>
      <c r="T48" s="18">
        <f t="shared" si="56"/>
        <v>2.0142410288632728</v>
      </c>
      <c r="U48" s="18">
        <f t="shared" si="56"/>
        <v>1.6962664792709026</v>
      </c>
      <c r="W48" t="str">
        <f>$A$10</f>
        <v>Associate professional occupations</v>
      </c>
      <c r="X48" s="18">
        <f t="shared" si="47"/>
        <v>3.8451132548488864</v>
      </c>
      <c r="Y48" s="18">
        <f t="shared" si="48"/>
        <v>5.176432054963076</v>
      </c>
      <c r="Z48" s="18">
        <f t="shared" si="49"/>
        <v>0.63678059975353918</v>
      </c>
      <c r="AA48" s="18">
        <f t="shared" si="50"/>
        <v>1.343574807934611</v>
      </c>
      <c r="AB48" s="18">
        <f t="shared" ref="AB48:AB54" si="57">IF(AB$6-Z$6 &lt;&gt; 0,(EXP(LN(AB10/Z10)/(AB$6-Z$6))-1)*100,0)</f>
        <v>1.1074269008281235</v>
      </c>
      <c r="AD48" s="18">
        <f t="shared" ref="AD48:AF48" si="58">IF($F$6-$D$6 &lt;&gt; 0,(EXP(LN(1+(AD28/100))/($F$6-$D$6))-1)*100,0)</f>
        <v>1.1074269008281235</v>
      </c>
      <c r="AE48" s="18">
        <f t="shared" si="58"/>
        <v>3.1223563531012299</v>
      </c>
      <c r="AF48" s="18">
        <f t="shared" si="58"/>
        <v>3.8626354425215448</v>
      </c>
    </row>
    <row r="49" spans="1:32" x14ac:dyDescent="0.2">
      <c r="A49" t="str">
        <f>$A$11</f>
        <v>Administrative and secretarial occupations</v>
      </c>
      <c r="B49" s="18">
        <f t="shared" si="42"/>
        <v>1.0010102693500222</v>
      </c>
      <c r="C49" s="18">
        <f t="shared" si="42"/>
        <v>2.676667540790878</v>
      </c>
      <c r="D49" s="18">
        <f t="shared" si="42"/>
        <v>-0.7971524118762785</v>
      </c>
      <c r="E49" s="18">
        <f t="shared" si="42"/>
        <v>-0.64586596442008926</v>
      </c>
      <c r="F49" s="18">
        <f t="shared" si="54"/>
        <v>-0.69632039788389832</v>
      </c>
      <c r="H49" s="18">
        <f t="shared" si="51"/>
        <v>-0.69632039788389832</v>
      </c>
      <c r="I49" s="18">
        <f t="shared" si="51"/>
        <v>2.5610148750800699</v>
      </c>
      <c r="J49" s="18">
        <f t="shared" si="51"/>
        <v>2.079936434646501</v>
      </c>
      <c r="L49" t="str">
        <f>$A$11</f>
        <v>Administrative and secretarial occupations</v>
      </c>
      <c r="M49" s="18">
        <f t="shared" si="43"/>
        <v>0.75680464466909569</v>
      </c>
      <c r="N49" s="18">
        <f t="shared" si="44"/>
        <v>16.083997181232167</v>
      </c>
      <c r="O49" s="18">
        <f t="shared" si="45"/>
        <v>-0.14854353261343212</v>
      </c>
      <c r="P49" s="18">
        <f t="shared" si="46"/>
        <v>1.1481698011474695</v>
      </c>
      <c r="Q49" s="18">
        <f t="shared" si="55"/>
        <v>0.71407166715460324</v>
      </c>
      <c r="S49" s="18">
        <f t="shared" ref="S49:U49" si="59">IF($F$6-$D$6 &lt;&gt; 0,(EXP(LN(1+(S29/100))/($F$6-$D$6))-1)*100,0)</f>
        <v>0.71407166715460324</v>
      </c>
      <c r="T49" s="18">
        <f t="shared" si="59"/>
        <v>2.1977696275153669</v>
      </c>
      <c r="U49" s="18">
        <f t="shared" si="59"/>
        <v>2.731655115977083</v>
      </c>
      <c r="W49" t="str">
        <f>$A$11</f>
        <v>Administrative and secretarial occupations</v>
      </c>
      <c r="X49" s="18">
        <f t="shared" si="47"/>
        <v>1.1084002131906301</v>
      </c>
      <c r="Y49" s="18">
        <f t="shared" si="48"/>
        <v>-3.1680943590899457</v>
      </c>
      <c r="Z49" s="18">
        <f t="shared" si="49"/>
        <v>-1.1429868902318452</v>
      </c>
      <c r="AA49" s="18">
        <f t="shared" si="50"/>
        <v>-1.771309606983229</v>
      </c>
      <c r="AB49" s="18">
        <f t="shared" si="57"/>
        <v>-1.5623136861871445</v>
      </c>
      <c r="AD49" s="18">
        <f t="shared" ref="AD49:AF49" si="60">IF($F$6-$D$6 &lt;&gt; 0,(EXP(LN(1+(AD29/100))/($F$6-$D$6))-1)*100,0)</f>
        <v>-1.5623136861871445</v>
      </c>
      <c r="AE49" s="18">
        <f t="shared" si="60"/>
        <v>2.7439148590394424</v>
      </c>
      <c r="AF49" s="18">
        <f t="shared" si="60"/>
        <v>1.7146823124159383</v>
      </c>
    </row>
    <row r="50" spans="1:32" x14ac:dyDescent="0.2">
      <c r="A50" t="str">
        <f>$A$12</f>
        <v>Skilled trades occupations</v>
      </c>
      <c r="B50" s="18">
        <f t="shared" si="42"/>
        <v>1.4174749672896336</v>
      </c>
      <c r="C50" s="18">
        <f t="shared" si="42"/>
        <v>-12.59844860721242</v>
      </c>
      <c r="D50" s="18">
        <f t="shared" si="42"/>
        <v>-0.17568911577175994</v>
      </c>
      <c r="E50" s="18">
        <f t="shared" si="42"/>
        <v>-0.46958945354075299</v>
      </c>
      <c r="F50" s="18">
        <f t="shared" si="54"/>
        <v>-0.37171894411985873</v>
      </c>
      <c r="H50" s="18">
        <f t="shared" si="51"/>
        <v>-0.37171894411985873</v>
      </c>
      <c r="I50" s="18">
        <f t="shared" si="51"/>
        <v>2.3191973483669637</v>
      </c>
      <c r="J50" s="18">
        <f t="shared" si="51"/>
        <v>2.0515992663735272</v>
      </c>
      <c r="L50" t="str">
        <f>$A$12</f>
        <v>Skilled trades occupations</v>
      </c>
      <c r="M50" s="18">
        <f t="shared" si="43"/>
        <v>1.6651049342092827</v>
      </c>
      <c r="N50" s="18">
        <f t="shared" si="44"/>
        <v>-14.645266381167</v>
      </c>
      <c r="O50" s="18">
        <f t="shared" si="45"/>
        <v>-0.47733240737477534</v>
      </c>
      <c r="P50" s="18">
        <f t="shared" si="46"/>
        <v>-0.73729480031314854</v>
      </c>
      <c r="Q50" s="18">
        <f t="shared" si="55"/>
        <v>-0.65071620658821994</v>
      </c>
      <c r="S50" s="18">
        <f t="shared" ref="S50:U50" si="61">IF($F$6-$D$6 &lt;&gt; 0,(EXP(LN(1+(S30/100))/($F$6-$D$6))-1)*100,0)</f>
        <v>-0.65071620658821994</v>
      </c>
      <c r="T50" s="18">
        <f t="shared" si="61"/>
        <v>2.1461948078227877</v>
      </c>
      <c r="U50" s="18">
        <f t="shared" si="61"/>
        <v>1.6689344085839108</v>
      </c>
      <c r="W50" t="str">
        <f>$A$12</f>
        <v>Skilled trades occupations</v>
      </c>
      <c r="X50" s="18">
        <f t="shared" si="47"/>
        <v>-0.66511060657091781</v>
      </c>
      <c r="Y50" s="18">
        <f t="shared" si="48"/>
        <v>5.6476206494816994</v>
      </c>
      <c r="Z50" s="18">
        <f t="shared" si="49"/>
        <v>1.895897472610697</v>
      </c>
      <c r="AA50" s="18">
        <f t="shared" si="50"/>
        <v>1.1063756963890281</v>
      </c>
      <c r="AB50" s="18">
        <f t="shared" si="57"/>
        <v>1.3688675520310722</v>
      </c>
      <c r="AD50" s="18">
        <f t="shared" ref="AD50:AF50" si="62">IF($F$6-$D$6 &lt;&gt; 0,(EXP(LN(1+(AD30/100))/($F$6-$D$6))-1)*100,0)</f>
        <v>1.3688675520310722</v>
      </c>
      <c r="AE50" s="18">
        <f t="shared" si="62"/>
        <v>3.4574752948735243</v>
      </c>
      <c r="AF50" s="18">
        <f t="shared" si="62"/>
        <v>4.3398742106906862</v>
      </c>
    </row>
    <row r="51" spans="1:32" x14ac:dyDescent="0.2">
      <c r="A51" t="str">
        <f>$A$13</f>
        <v>Caring, leisure and other service occupations</v>
      </c>
      <c r="B51" s="18">
        <f t="shared" si="42"/>
        <v>1.4830706789626946</v>
      </c>
      <c r="C51" s="18">
        <f t="shared" si="42"/>
        <v>-3.3241611127994286</v>
      </c>
      <c r="D51" s="18">
        <f t="shared" si="42"/>
        <v>1.5478283762783152</v>
      </c>
      <c r="E51" s="18">
        <f t="shared" si="42"/>
        <v>0.85877352735646006</v>
      </c>
      <c r="F51" s="18">
        <f t="shared" si="54"/>
        <v>1.0879373934061354</v>
      </c>
      <c r="H51" s="18">
        <f t="shared" si="51"/>
        <v>1.0879373934061354</v>
      </c>
      <c r="I51" s="18">
        <f t="shared" si="51"/>
        <v>3.1845004002544641</v>
      </c>
      <c r="J51" s="18">
        <f t="shared" si="51"/>
        <v>3.9056126214381814</v>
      </c>
      <c r="L51" t="str">
        <f>$A$13</f>
        <v>Caring, leisure and other service occupations</v>
      </c>
      <c r="M51" s="18">
        <f t="shared" si="43"/>
        <v>2.3873737972278875</v>
      </c>
      <c r="N51" s="18">
        <f t="shared" si="44"/>
        <v>-5.4524801092404989</v>
      </c>
      <c r="O51" s="18">
        <f t="shared" si="45"/>
        <v>2.4485405467184806</v>
      </c>
      <c r="P51" s="18">
        <f t="shared" si="46"/>
        <v>1.215781761771928</v>
      </c>
      <c r="Q51" s="18">
        <f t="shared" si="55"/>
        <v>1.6250442874069293</v>
      </c>
      <c r="S51" s="18">
        <f t="shared" ref="S51:U51" si="63">IF($F$6-$D$6 &lt;&gt; 0,(EXP(LN(1+(S31/100))/($F$6-$D$6))-1)*100,0)</f>
        <v>1.6250442874069293</v>
      </c>
      <c r="T51" s="18">
        <f t="shared" si="63"/>
        <v>2.7456417446391823</v>
      </c>
      <c r="U51" s="18">
        <f t="shared" si="63"/>
        <v>3.898583417698287</v>
      </c>
      <c r="W51" t="str">
        <f>$A$13</f>
        <v>Caring, leisure and other service occupations</v>
      </c>
      <c r="X51" s="18">
        <f t="shared" si="47"/>
        <v>1.27414134521322</v>
      </c>
      <c r="Y51" s="18">
        <f t="shared" si="48"/>
        <v>-2.8188352945934803</v>
      </c>
      <c r="Z51" s="18">
        <f t="shared" si="49"/>
        <v>1.3351555161325246</v>
      </c>
      <c r="AA51" s="18">
        <f t="shared" si="50"/>
        <v>0.76992339509422969</v>
      </c>
      <c r="AB51" s="18">
        <f t="shared" si="57"/>
        <v>0.95798292206183966</v>
      </c>
      <c r="AD51" s="18">
        <f t="shared" ref="AD51:AF51" si="64">IF($F$6-$D$6 &lt;&gt; 0,(EXP(LN(1+(AD31/100))/($F$6-$D$6))-1)*100,0)</f>
        <v>0.95798292206183966</v>
      </c>
      <c r="AE51" s="18">
        <f t="shared" si="64"/>
        <v>3.2822604016997659</v>
      </c>
      <c r="AF51" s="18">
        <f t="shared" si="64"/>
        <v>3.9072353871091758</v>
      </c>
    </row>
    <row r="52" spans="1:32" x14ac:dyDescent="0.2">
      <c r="A52" t="str">
        <f>$A$14</f>
        <v>Sales and customer service occupations</v>
      </c>
      <c r="B52" s="18">
        <f t="shared" si="42"/>
        <v>2.2268801102522717</v>
      </c>
      <c r="C52" s="18">
        <f t="shared" si="42"/>
        <v>-4.2746195407053378</v>
      </c>
      <c r="D52" s="18">
        <f t="shared" si="42"/>
        <v>0.48931810527708119</v>
      </c>
      <c r="E52" s="18">
        <f t="shared" si="42"/>
        <v>0.17802729931397643</v>
      </c>
      <c r="F52" s="18">
        <f t="shared" si="54"/>
        <v>0.28168360894711419</v>
      </c>
      <c r="H52" s="18">
        <f t="shared" si="51"/>
        <v>0.28168360894711419</v>
      </c>
      <c r="I52" s="18">
        <f t="shared" si="51"/>
        <v>2.6109117035665319</v>
      </c>
      <c r="J52" s="18">
        <f t="shared" si="51"/>
        <v>2.8085048312915362</v>
      </c>
      <c r="L52" t="str">
        <f>$A$14</f>
        <v>Sales and customer service occupations</v>
      </c>
      <c r="M52" s="18">
        <f t="shared" si="43"/>
        <v>1.6903187354976756</v>
      </c>
      <c r="N52" s="18">
        <f t="shared" si="44"/>
        <v>-2.1141917345881778</v>
      </c>
      <c r="O52" s="18">
        <f t="shared" si="45"/>
        <v>1.2600979755419628</v>
      </c>
      <c r="P52" s="18">
        <f t="shared" si="46"/>
        <v>0.48587116418004062</v>
      </c>
      <c r="Q52" s="18">
        <f t="shared" si="55"/>
        <v>0.74328678083734889</v>
      </c>
      <c r="S52" s="18">
        <f t="shared" ref="S52:U52" si="65">IF($F$6-$D$6 &lt;&gt; 0,(EXP(LN(1+(S32/100))/($F$6-$D$6))-1)*100,0)</f>
        <v>0.74328678083734889</v>
      </c>
      <c r="T52" s="18">
        <f t="shared" si="65"/>
        <v>2.06189609969607</v>
      </c>
      <c r="U52" s="18">
        <f t="shared" si="65"/>
        <v>2.6279559006168407</v>
      </c>
      <c r="W52" t="str">
        <f>$A$14</f>
        <v>Sales and customer service occupations</v>
      </c>
      <c r="X52" s="18">
        <f t="shared" si="47"/>
        <v>2.5590934747377947</v>
      </c>
      <c r="Y52" s="18">
        <f t="shared" si="48"/>
        <v>-5.5840920329283783</v>
      </c>
      <c r="Z52" s="18">
        <f t="shared" si="49"/>
        <v>-7.4083277147640736E-3</v>
      </c>
      <c r="AA52" s="18">
        <f t="shared" si="50"/>
        <v>-3.2853903459129086E-2</v>
      </c>
      <c r="AB52" s="18">
        <f t="shared" si="57"/>
        <v>-2.4372764431612737E-2</v>
      </c>
      <c r="AD52" s="18">
        <f t="shared" ref="AD52:AF52" si="66">IF($F$6-$D$6 &lt;&gt; 0,(EXP(LN(1+(AD32/100))/($F$6-$D$6))-1)*100,0)</f>
        <v>-2.4372764431612737E-2</v>
      </c>
      <c r="AE52" s="18">
        <f t="shared" si="66"/>
        <v>2.9359744050969638</v>
      </c>
      <c r="AF52" s="18">
        <f t="shared" si="66"/>
        <v>2.9197300241492252</v>
      </c>
    </row>
    <row r="53" spans="1:32" x14ac:dyDescent="0.2">
      <c r="A53" t="str">
        <f>$A$15</f>
        <v>Process, plant and machine operatives</v>
      </c>
      <c r="B53" s="18">
        <f t="shared" si="42"/>
        <v>3.344858740405332</v>
      </c>
      <c r="C53" s="18">
        <f t="shared" si="42"/>
        <v>-12.070193585893163</v>
      </c>
      <c r="D53" s="18">
        <f t="shared" si="42"/>
        <v>1.9802689428496612</v>
      </c>
      <c r="E53" s="18">
        <f t="shared" si="42"/>
        <v>-0.12736067475437318</v>
      </c>
      <c r="F53" s="18">
        <f t="shared" si="54"/>
        <v>0.57029770421606063</v>
      </c>
      <c r="H53" s="18">
        <f t="shared" si="51"/>
        <v>0.57029770421606063</v>
      </c>
      <c r="I53" s="18">
        <f t="shared" si="51"/>
        <v>2.8314402899710656</v>
      </c>
      <c r="J53" s="18">
        <f t="shared" si="51"/>
        <v>3.2224275130267488</v>
      </c>
      <c r="L53" t="str">
        <f>$A$15</f>
        <v>Process, plant and machine operatives</v>
      </c>
      <c r="M53" s="18">
        <f t="shared" si="43"/>
        <v>3.5813813174327747</v>
      </c>
      <c r="N53" s="18">
        <f t="shared" si="44"/>
        <v>-11.920362391206796</v>
      </c>
      <c r="O53" s="18">
        <f t="shared" si="45"/>
        <v>1.6106813364904049</v>
      </c>
      <c r="P53" s="18">
        <f t="shared" si="46"/>
        <v>-0.12703194470529144</v>
      </c>
      <c r="Q53" s="18">
        <f t="shared" si="55"/>
        <v>0.44887848545873688</v>
      </c>
      <c r="S53" s="18">
        <f t="shared" ref="S53:U53" si="67">IF($F$6-$D$6 &lt;&gt; 0,(EXP(LN(1+(S33/100))/($F$6-$D$6))-1)*100,0)</f>
        <v>0.44887848545873688</v>
      </c>
      <c r="T53" s="18">
        <f t="shared" si="67"/>
        <v>2.7662992852448776</v>
      </c>
      <c r="U53" s="18">
        <f t="shared" si="67"/>
        <v>3.0758526293318322</v>
      </c>
      <c r="W53" t="str">
        <f>$A$15</f>
        <v>Process, plant and machine operatives</v>
      </c>
      <c r="X53" s="18">
        <f t="shared" si="47"/>
        <v>1.4662834966857163</v>
      </c>
      <c r="Y53" s="18">
        <f t="shared" si="48"/>
        <v>-13.323473335456516</v>
      </c>
      <c r="Z53" s="18">
        <f t="shared" si="49"/>
        <v>4.9241423625410841</v>
      </c>
      <c r="AA53" s="18">
        <f t="shared" si="50"/>
        <v>-0.12974097582280075</v>
      </c>
      <c r="AB53" s="18">
        <f t="shared" si="57"/>
        <v>1.5272431311665891</v>
      </c>
      <c r="AD53" s="18">
        <f t="shared" ref="AD53:AF53" si="68">IF($F$6-$D$6 &lt;&gt; 0,(EXP(LN(1+(AD33/100))/($F$6-$D$6))-1)*100,0)</f>
        <v>1.5272431311665891</v>
      </c>
      <c r="AE53" s="18">
        <f t="shared" si="68"/>
        <v>3.3630181349969979</v>
      </c>
      <c r="AF53" s="18">
        <f t="shared" si="68"/>
        <v>4.3633602280308326</v>
      </c>
    </row>
    <row r="54" spans="1:32" x14ac:dyDescent="0.2">
      <c r="A54" t="str">
        <f>$A$16</f>
        <v>Elementary occupations</v>
      </c>
      <c r="B54" s="18">
        <f t="shared" si="42"/>
        <v>1.6851966904899873</v>
      </c>
      <c r="C54" s="18">
        <f t="shared" si="42"/>
        <v>-12.434526632617294</v>
      </c>
      <c r="D54" s="18">
        <f t="shared" si="42"/>
        <v>0.1866792072617196</v>
      </c>
      <c r="E54" s="18">
        <f t="shared" si="42"/>
        <v>-0.25888002241685193</v>
      </c>
      <c r="F54" s="18">
        <f t="shared" si="54"/>
        <v>-0.1105808856348367</v>
      </c>
      <c r="H54" s="18">
        <f t="shared" si="51"/>
        <v>-0.1105808856348367</v>
      </c>
      <c r="I54" s="18">
        <f t="shared" si="51"/>
        <v>2.5784431404094477</v>
      </c>
      <c r="J54" s="18">
        <f t="shared" si="51"/>
        <v>2.5012064643372467</v>
      </c>
      <c r="L54" t="str">
        <f>$A$16</f>
        <v>Elementary occupations</v>
      </c>
      <c r="M54" s="18">
        <f t="shared" si="43"/>
        <v>1.3391598106189395</v>
      </c>
      <c r="N54" s="18">
        <f t="shared" si="44"/>
        <v>-11.949441712931641</v>
      </c>
      <c r="O54" s="18">
        <f t="shared" si="45"/>
        <v>0.59390836042381157</v>
      </c>
      <c r="P54" s="18">
        <f t="shared" si="46"/>
        <v>-0.37259701210823337</v>
      </c>
      <c r="Q54" s="18">
        <f t="shared" si="55"/>
        <v>-5.1464782670485043E-2</v>
      </c>
      <c r="S54" s="18">
        <f t="shared" ref="S54:U54" si="69">IF($F$6-$D$6 &lt;&gt; 0,(EXP(LN(1+(S34/100))/($F$6-$D$6))-1)*100,0)</f>
        <v>-5.1464782670485043E-2</v>
      </c>
      <c r="T54" s="18">
        <f t="shared" si="69"/>
        <v>2.2332316018553788</v>
      </c>
      <c r="U54" s="18">
        <f t="shared" si="69"/>
        <v>2.1954936037913875</v>
      </c>
      <c r="W54" t="str">
        <f>$A$16</f>
        <v>Elementary occupations</v>
      </c>
      <c r="X54" s="18">
        <f t="shared" si="47"/>
        <v>2.123369020922139</v>
      </c>
      <c r="Y54" s="18">
        <f t="shared" si="48"/>
        <v>-13.037048223335956</v>
      </c>
      <c r="Z54" s="18">
        <f t="shared" si="49"/>
        <v>-0.33505019183019957</v>
      </c>
      <c r="AA54" s="18">
        <f t="shared" si="50"/>
        <v>-0.11083476772447698</v>
      </c>
      <c r="AB54" s="18">
        <f t="shared" si="57"/>
        <v>-0.18562923264014985</v>
      </c>
      <c r="AD54" s="18">
        <f t="shared" ref="AD54:AF54" si="70">IF($F$6-$D$6 &lt;&gt; 0,(EXP(LN(1+(AD34/100))/($F$6-$D$6))-1)*100,0)</f>
        <v>-0.18562923264014985</v>
      </c>
      <c r="AE54" s="18">
        <f t="shared" si="70"/>
        <v>2.9907087730332016</v>
      </c>
      <c r="AF54" s="18">
        <f t="shared" si="70"/>
        <v>2.8684033169258605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2.6292211088015716</v>
      </c>
      <c r="C56" s="26">
        <f>IF(D$6-C$6 &lt;&gt; 0,(EXP(LN(D18/C18)/(D$6-C$6))-1)*100,0)</f>
        <v>-2.3180699538001837</v>
      </c>
      <c r="D56" s="26">
        <f>IF(E$6-D$6 &lt;&gt; 0,(EXP(LN(E18/D18)/(E$6-D$6))-1)*100,0)</f>
        <v>0.59055885281915632</v>
      </c>
      <c r="E56" s="26">
        <f>IF(F$6-E$6 &lt;&gt; 0,(EXP(LN(F18/E18)/(F$6-E$6))-1)*100,0)</f>
        <v>0.42873424875549127</v>
      </c>
      <c r="F56" s="26">
        <f t="shared" si="54"/>
        <v>0.48264683667567088</v>
      </c>
      <c r="H56" s="26">
        <f t="shared" si="51"/>
        <v>0.48264683667567088</v>
      </c>
      <c r="I56" s="26">
        <f t="shared" ref="I56" si="71">IF($F$6-$D$6 &lt;&gt; 0,(EXP(LN(1+(I36/100))/($F$6-$D$6))-1)*100,0)</f>
        <v>2.7302771243297608</v>
      </c>
      <c r="J56" s="26">
        <f t="shared" ref="J56" si="72">IF($F$6-$D$6 &lt;&gt; 0,(EXP(LN(1+(J36/100))/($F$6-$D$6))-1)*100,0)</f>
        <v>3.0649735835694747</v>
      </c>
      <c r="L56" s="24" t="str">
        <f>$A$18</f>
        <v>All occupations</v>
      </c>
      <c r="M56" s="26">
        <f>IF(N$6-M$6 &lt;&gt; 0,(EXP(LN(N18/M18)/(N$6-M$6))-1)*100,0)</f>
        <v>2.647480893695886</v>
      </c>
      <c r="N56" s="26">
        <f>IF(O$6-N$6 &lt;&gt; 0,(EXP(LN(O18/N18)/(O$6-N$6))-1)*100,0)</f>
        <v>-3.6052587143731718</v>
      </c>
      <c r="O56" s="26">
        <f>IF(P$6-O$6 &lt;&gt; 0,(EXP(LN(P18/O18)/(P$6-O$6))-1)*100,0)</f>
        <v>0.45773221310514423</v>
      </c>
      <c r="P56" s="26">
        <f>IF(Q$6-P$6 &lt;&gt; 0,(EXP(LN(Q18/P18)/(Q$6-P$6))-1)*100,0)</f>
        <v>0.32686600136226929</v>
      </c>
      <c r="Q56" s="26">
        <f t="shared" ref="Q56" si="73">IF(Q$6-O$6 &lt;&gt; 0,(EXP(LN(Q18/O18)/(Q$6-O$6))-1)*100,0)</f>
        <v>0.37046911882168132</v>
      </c>
      <c r="S56" s="26">
        <f t="shared" ref="S56:U56" si="74">IF($F$6-$D$6 &lt;&gt; 0,(EXP(LN(1+(S36/100))/($F$6-$D$6))-1)*100,0)</f>
        <v>0.37046911882168132</v>
      </c>
      <c r="T56" s="26">
        <f t="shared" si="74"/>
        <v>2.337567427789855</v>
      </c>
      <c r="U56" s="26">
        <f t="shared" si="74"/>
        <v>2.6076625667830866</v>
      </c>
      <c r="W56" s="24" t="str">
        <f>$A$18</f>
        <v>All occupations</v>
      </c>
      <c r="X56" s="26">
        <f>IF(Y$6-X$6 &lt;&gt; 0,(EXP(LN(Y18/X18)/(Y$6-X$6))-1)*100,0)</f>
        <v>2.6088455929073939</v>
      </c>
      <c r="Y56" s="26">
        <f>IF(Z$6-Y$6 &lt;&gt; 0,(EXP(LN(Z18/Y18)/(Z$6-Y$6))-1)*100,0)</f>
        <v>-0.88038432089152519</v>
      </c>
      <c r="Z56" s="26">
        <f>IF(AA$6-Z$6 &lt;&gt; 0,(EXP(LN(AA18/Z18)/(AA$6-Z$6))-1)*100,0)</f>
        <v>0.73404655063531443</v>
      </c>
      <c r="AA56" s="26">
        <f>IF(AB$6-AA$6 &lt;&gt; 0,(EXP(LN(AB18/AA18)/(AB$6-AA$6))-1)*100,0)</f>
        <v>0.53685356382910943</v>
      </c>
      <c r="AB56" s="26">
        <f t="shared" ref="AB56" si="75">IF(AB$6-Z$6 &lt;&gt; 0,(EXP(LN(AB18/Z18)/(AB$6-Z$6))-1)*100,0)</f>
        <v>0.60254163127295701</v>
      </c>
      <c r="AD56" s="26">
        <f t="shared" ref="AD56:AF56" si="76">IF($F$6-$D$6 &lt;&gt; 0,(EXP(LN(1+(AD36/100))/($F$6-$D$6))-1)*100,0)</f>
        <v>0.60254163127295701</v>
      </c>
      <c r="AE56" s="26">
        <f t="shared" si="76"/>
        <v>3.1343016808344393</v>
      </c>
      <c r="AF56" s="26">
        <f t="shared" si="76"/>
        <v>3.531499321530629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20.462035690244562</v>
      </c>
      <c r="C64" s="27">
        <f t="shared" si="77"/>
        <v>3.145567926550882</v>
      </c>
      <c r="D64" s="27">
        <f t="shared" si="77"/>
        <v>4.506734567061585</v>
      </c>
      <c r="E64" s="27">
        <f t="shared" si="77"/>
        <v>19.096546925602183</v>
      </c>
      <c r="F64" s="27">
        <f>F8-D8</f>
        <v>23.603281492663768</v>
      </c>
      <c r="L64" t="str">
        <f>$A$8</f>
        <v>Managers, directors and senior officials</v>
      </c>
      <c r="M64" s="27">
        <f t="shared" ref="M64:M72" si="78">N8-M8</f>
        <v>10.42823825349042</v>
      </c>
      <c r="N64" s="27">
        <f t="shared" ref="N64:N72" si="79">O8-N8</f>
        <v>0.56515242723763492</v>
      </c>
      <c r="O64" s="27">
        <f t="shared" ref="O64:O72" si="80">P8-O8</f>
        <v>0.54903708107551097</v>
      </c>
      <c r="P64" s="27">
        <f t="shared" ref="P64:P72" si="81">Q8-P8</f>
        <v>8.1512209295782725</v>
      </c>
      <c r="Q64" s="27">
        <f>Q8-O8</f>
        <v>8.7002580106537835</v>
      </c>
      <c r="W64" t="str">
        <f>$A$8</f>
        <v>Managers, directors and senior officials</v>
      </c>
      <c r="X64" s="27">
        <f t="shared" ref="X64:X72" si="82">Y8-X8</f>
        <v>10.033797436754035</v>
      </c>
      <c r="Y64" s="27">
        <f t="shared" ref="Y64:Y72" si="83">Z8-Y8</f>
        <v>2.5804154993130126</v>
      </c>
      <c r="Z64" s="27">
        <f t="shared" ref="Z64:Z72" si="84">AA8-Z8</f>
        <v>3.9576974859861593</v>
      </c>
      <c r="AA64" s="27">
        <f t="shared" ref="AA64:AA72" si="85">AB8-AA8</f>
        <v>10.94532599602401</v>
      </c>
      <c r="AB64" s="27">
        <f>AB8-Z8</f>
        <v>14.90302348201017</v>
      </c>
    </row>
    <row r="65" spans="1:31" x14ac:dyDescent="0.2">
      <c r="A65" t="str">
        <f>$A$9</f>
        <v>Professional occupations</v>
      </c>
      <c r="B65" s="27">
        <f t="shared" si="77"/>
        <v>45.162466908081171</v>
      </c>
      <c r="C65" s="27">
        <f t="shared" si="77"/>
        <v>14.980805660326325</v>
      </c>
      <c r="D65" s="27">
        <f t="shared" si="77"/>
        <v>27.459581561463608</v>
      </c>
      <c r="E65" s="27">
        <f t="shared" si="77"/>
        <v>39.782710416460361</v>
      </c>
      <c r="F65" s="27">
        <f t="shared" ref="F65:F72" si="86">F9-D9</f>
        <v>67.242291977923969</v>
      </c>
      <c r="L65" t="str">
        <f>$A$9</f>
        <v>Professional occupations</v>
      </c>
      <c r="M65" s="27">
        <f t="shared" si="78"/>
        <v>22.975352554580297</v>
      </c>
      <c r="N65" s="27">
        <f t="shared" si="79"/>
        <v>4.4013030916076445</v>
      </c>
      <c r="O65" s="27">
        <f t="shared" si="80"/>
        <v>11.387674805741</v>
      </c>
      <c r="P65" s="27">
        <f t="shared" si="81"/>
        <v>13.164434501755665</v>
      </c>
      <c r="Q65" s="27">
        <f t="shared" ref="Q65:Q72" si="87">Q9-O9</f>
        <v>24.552109307496664</v>
      </c>
      <c r="W65" t="str">
        <f>$A$9</f>
        <v>Professional occupations</v>
      </c>
      <c r="X65" s="27">
        <f t="shared" si="82"/>
        <v>22.187114353500505</v>
      </c>
      <c r="Y65" s="27">
        <f t="shared" si="83"/>
        <v>10.57950256871851</v>
      </c>
      <c r="Z65" s="27">
        <f t="shared" si="84"/>
        <v>16.071906755722779</v>
      </c>
      <c r="AA65" s="27">
        <f t="shared" si="85"/>
        <v>26.618275914705066</v>
      </c>
      <c r="AB65" s="27">
        <f t="shared" ref="AB65:AB72" si="88">AB9-Z9</f>
        <v>42.690182670427845</v>
      </c>
    </row>
    <row r="66" spans="1:31" x14ac:dyDescent="0.2">
      <c r="A66" t="str">
        <f>$A$10</f>
        <v>Associate professional occupations</v>
      </c>
      <c r="B66" s="27">
        <f t="shared" si="77"/>
        <v>23.962372498421701</v>
      </c>
      <c r="C66" s="27">
        <f t="shared" si="77"/>
        <v>4.5137103028632168</v>
      </c>
      <c r="D66" s="27">
        <f t="shared" si="77"/>
        <v>-5.0688711057998148</v>
      </c>
      <c r="E66" s="27">
        <f t="shared" si="77"/>
        <v>13.945298631731987</v>
      </c>
      <c r="F66" s="27">
        <f t="shared" si="86"/>
        <v>8.8764275259321721</v>
      </c>
      <c r="L66" t="str">
        <f>$A$10</f>
        <v>Associate professional occupations</v>
      </c>
      <c r="M66" s="27">
        <f t="shared" si="78"/>
        <v>12.92448453389153</v>
      </c>
      <c r="N66" s="27">
        <f t="shared" si="79"/>
        <v>0.43496859635779117</v>
      </c>
      <c r="O66" s="27">
        <f t="shared" si="80"/>
        <v>-7.741292356617052</v>
      </c>
      <c r="P66" s="27">
        <f t="shared" si="81"/>
        <v>1.7311924896055757</v>
      </c>
      <c r="Q66" s="27">
        <f t="shared" si="87"/>
        <v>-6.0100998670114762</v>
      </c>
      <c r="W66" t="str">
        <f>$A$10</f>
        <v>Associate professional occupations</v>
      </c>
      <c r="X66" s="27">
        <f t="shared" si="82"/>
        <v>11.037887964530071</v>
      </c>
      <c r="Y66" s="27">
        <f t="shared" si="83"/>
        <v>4.0787417065054541</v>
      </c>
      <c r="Z66" s="27">
        <f t="shared" si="84"/>
        <v>2.6724212508169956</v>
      </c>
      <c r="AA66" s="27">
        <f t="shared" si="85"/>
        <v>12.214106142126582</v>
      </c>
      <c r="AB66" s="27">
        <f t="shared" si="88"/>
        <v>14.886527392943577</v>
      </c>
    </row>
    <row r="67" spans="1:31" x14ac:dyDescent="0.2">
      <c r="A67" t="str">
        <f>$A$11</f>
        <v>Administrative and secretarial occupations</v>
      </c>
      <c r="B67" s="27">
        <f t="shared" si="77"/>
        <v>7.3727334174701298</v>
      </c>
      <c r="C67" s="27">
        <f t="shared" si="77"/>
        <v>5.0525637944554092</v>
      </c>
      <c r="D67" s="27">
        <f t="shared" si="77"/>
        <v>-7.602853160515707</v>
      </c>
      <c r="E67" s="27">
        <f t="shared" si="77"/>
        <v>-11.683263818977451</v>
      </c>
      <c r="F67" s="27">
        <f t="shared" si="86"/>
        <v>-19.286116979493158</v>
      </c>
      <c r="L67" t="str">
        <f>$A$11</f>
        <v>Administrative and secretarial occupations</v>
      </c>
      <c r="M67" s="27">
        <f t="shared" si="78"/>
        <v>1.7024702192177088</v>
      </c>
      <c r="N67" s="27">
        <f t="shared" si="79"/>
        <v>9.2172266632353725</v>
      </c>
      <c r="O67" s="27">
        <f t="shared" si="80"/>
        <v>-0.49262012848242875</v>
      </c>
      <c r="P67" s="27">
        <f t="shared" si="81"/>
        <v>7.9854861766450682</v>
      </c>
      <c r="Q67" s="27">
        <f t="shared" si="87"/>
        <v>7.4928660481626395</v>
      </c>
      <c r="W67" t="str">
        <f>$A$11</f>
        <v>Administrative and secretarial occupations</v>
      </c>
      <c r="X67" s="27">
        <f t="shared" si="82"/>
        <v>5.6702631982521297</v>
      </c>
      <c r="Y67" s="27">
        <f t="shared" si="83"/>
        <v>-4.1646628687795157</v>
      </c>
      <c r="Z67" s="27">
        <f t="shared" si="84"/>
        <v>-7.1102330320335625</v>
      </c>
      <c r="AA67" s="27">
        <f t="shared" si="85"/>
        <v>-19.668749995622491</v>
      </c>
      <c r="AB67" s="27">
        <f t="shared" si="88"/>
        <v>-26.778983027656054</v>
      </c>
    </row>
    <row r="68" spans="1:31" x14ac:dyDescent="0.2">
      <c r="A68" t="str">
        <f>$A$12</f>
        <v>Skilled trades occupations</v>
      </c>
      <c r="B68" s="27">
        <f t="shared" si="77"/>
        <v>7.4795699686228545</v>
      </c>
      <c r="C68" s="27">
        <f t="shared" si="77"/>
        <v>-17.212601713197188</v>
      </c>
      <c r="D68" s="27">
        <f t="shared" si="77"/>
        <v>-1.0452915469085582</v>
      </c>
      <c r="E68" s="27">
        <f t="shared" si="77"/>
        <v>-5.4423854965730669</v>
      </c>
      <c r="F68" s="27">
        <f t="shared" si="86"/>
        <v>-6.4876770434816251</v>
      </c>
      <c r="L68" t="str">
        <f>$A$12</f>
        <v>Skilled trades occupations</v>
      </c>
      <c r="M68" s="27">
        <f t="shared" si="78"/>
        <v>7.8523702351600093</v>
      </c>
      <c r="N68" s="27">
        <f t="shared" si="79"/>
        <v>-17.990871749573131</v>
      </c>
      <c r="O68" s="27">
        <f t="shared" si="80"/>
        <v>-2.4787197536948042</v>
      </c>
      <c r="P68" s="27">
        <f t="shared" si="81"/>
        <v>-7.3024625722785714</v>
      </c>
      <c r="Q68" s="27">
        <f t="shared" si="87"/>
        <v>-9.7811823259733757</v>
      </c>
      <c r="W68" t="str">
        <f>$A$12</f>
        <v>Skilled trades occupations</v>
      </c>
      <c r="X68" s="27">
        <f t="shared" si="82"/>
        <v>-0.37280026653709086</v>
      </c>
      <c r="Y68" s="27">
        <f t="shared" si="83"/>
        <v>0.77827003637603909</v>
      </c>
      <c r="Z68" s="27">
        <f t="shared" si="84"/>
        <v>1.4334282067861199</v>
      </c>
      <c r="AA68" s="27">
        <f t="shared" si="85"/>
        <v>1.8600770757055347</v>
      </c>
      <c r="AB68" s="27">
        <f t="shared" si="88"/>
        <v>3.2935052824916546</v>
      </c>
    </row>
    <row r="69" spans="1:31" x14ac:dyDescent="0.2">
      <c r="A69" t="str">
        <f>$A$13</f>
        <v>Caring, leisure and other service occupations</v>
      </c>
      <c r="B69" s="27">
        <f t="shared" si="77"/>
        <v>8.4558919419882272</v>
      </c>
      <c r="C69" s="27">
        <f t="shared" si="77"/>
        <v>-4.9152410563058027</v>
      </c>
      <c r="D69" s="27">
        <f t="shared" si="77"/>
        <v>11.410830374468759</v>
      </c>
      <c r="E69" s="27">
        <f t="shared" si="77"/>
        <v>13.780187087178518</v>
      </c>
      <c r="F69" s="27">
        <f t="shared" si="86"/>
        <v>25.191017461647277</v>
      </c>
      <c r="L69" t="str">
        <f>$A$13</f>
        <v>Caring, leisure and other service occupations</v>
      </c>
      <c r="M69" s="27">
        <f t="shared" si="78"/>
        <v>2.5550095365506849</v>
      </c>
      <c r="N69" s="27">
        <f t="shared" si="79"/>
        <v>-1.5469316712971377</v>
      </c>
      <c r="O69" s="27">
        <f t="shared" si="80"/>
        <v>3.4488169628412741</v>
      </c>
      <c r="P69" s="27">
        <f t="shared" si="81"/>
        <v>3.8885735996937179</v>
      </c>
      <c r="Q69" s="27">
        <f t="shared" si="87"/>
        <v>7.337390562534992</v>
      </c>
      <c r="W69" t="str">
        <f>$A$13</f>
        <v>Caring, leisure and other service occupations</v>
      </c>
      <c r="X69" s="27">
        <f t="shared" si="82"/>
        <v>5.900882405437514</v>
      </c>
      <c r="Y69" s="27">
        <f t="shared" si="83"/>
        <v>-3.368309385008601</v>
      </c>
      <c r="Z69" s="27">
        <f t="shared" si="84"/>
        <v>7.962013411627467</v>
      </c>
      <c r="AA69" s="27">
        <f t="shared" si="85"/>
        <v>9.8916134874846477</v>
      </c>
      <c r="AB69" s="27">
        <f t="shared" si="88"/>
        <v>17.853626899112115</v>
      </c>
    </row>
    <row r="70" spans="1:31" x14ac:dyDescent="0.2">
      <c r="A70" t="str">
        <f>$A$14</f>
        <v>Sales and customer service occupations</v>
      </c>
      <c r="B70" s="27">
        <f t="shared" si="77"/>
        <v>12.890177705553867</v>
      </c>
      <c r="C70" s="27">
        <f t="shared" si="77"/>
        <v>-6.5340229095890265</v>
      </c>
      <c r="D70" s="27">
        <f t="shared" si="77"/>
        <v>3.6151117203285423</v>
      </c>
      <c r="E70" s="27">
        <f t="shared" si="77"/>
        <v>2.6907800167001312</v>
      </c>
      <c r="F70" s="27">
        <f t="shared" si="86"/>
        <v>6.3058917370286736</v>
      </c>
      <c r="L70" t="str">
        <f>$A$14</f>
        <v>Sales and customer service occupations</v>
      </c>
      <c r="M70" s="27">
        <f t="shared" si="78"/>
        <v>3.7408337204898174</v>
      </c>
      <c r="N70" s="27">
        <f t="shared" si="79"/>
        <v>-1.2195705828290926</v>
      </c>
      <c r="O70" s="27">
        <f t="shared" si="80"/>
        <v>3.6483912334620214</v>
      </c>
      <c r="P70" s="27">
        <f t="shared" si="81"/>
        <v>2.9854495524363927</v>
      </c>
      <c r="Q70" s="27">
        <f t="shared" si="87"/>
        <v>6.6338407858984141</v>
      </c>
      <c r="W70" t="str">
        <f>$A$14</f>
        <v>Sales and customer service occupations</v>
      </c>
      <c r="X70" s="27">
        <f t="shared" si="82"/>
        <v>9.1493439850640783</v>
      </c>
      <c r="Y70" s="27">
        <f t="shared" si="83"/>
        <v>-5.3144523267600192</v>
      </c>
      <c r="Z70" s="27">
        <f t="shared" si="84"/>
        <v>-3.3279513133422256E-2</v>
      </c>
      <c r="AA70" s="27">
        <f t="shared" si="85"/>
        <v>-0.294669535736233</v>
      </c>
      <c r="AB70" s="27">
        <f t="shared" si="88"/>
        <v>-0.32794904886965526</v>
      </c>
    </row>
    <row r="71" spans="1:31" x14ac:dyDescent="0.2">
      <c r="A71" t="str">
        <f>$A$15</f>
        <v>Process, plant and machine operatives</v>
      </c>
      <c r="B71" s="27">
        <f t="shared" si="77"/>
        <v>13.296934216180219</v>
      </c>
      <c r="C71" s="27">
        <f t="shared" si="77"/>
        <v>-13.015366167007898</v>
      </c>
      <c r="D71" s="27">
        <f t="shared" si="77"/>
        <v>9.7672373094552398</v>
      </c>
      <c r="E71" s="27">
        <f t="shared" si="77"/>
        <v>-1.3243618745210597</v>
      </c>
      <c r="F71" s="27">
        <f t="shared" si="86"/>
        <v>8.4428754349341801</v>
      </c>
      <c r="L71" t="str">
        <f>$A$15</f>
        <v>Process, plant and machine operatives</v>
      </c>
      <c r="M71" s="27">
        <f t="shared" si="78"/>
        <v>12.645630656252905</v>
      </c>
      <c r="N71" s="27">
        <f t="shared" si="79"/>
        <v>-11.481209037456679</v>
      </c>
      <c r="O71" s="27">
        <f t="shared" si="80"/>
        <v>7.0557456502715468</v>
      </c>
      <c r="P71" s="27">
        <f t="shared" si="81"/>
        <v>-1.1606523307570029</v>
      </c>
      <c r="Q71" s="27">
        <f t="shared" si="87"/>
        <v>5.8950933195145439</v>
      </c>
      <c r="W71" t="str">
        <f>$A$15</f>
        <v>Process, plant and machine operatives</v>
      </c>
      <c r="X71" s="27">
        <f t="shared" si="82"/>
        <v>0.65130355992726052</v>
      </c>
      <c r="Y71" s="27">
        <f t="shared" si="83"/>
        <v>-1.5341571295513123</v>
      </c>
      <c r="Z71" s="27">
        <f t="shared" si="84"/>
        <v>2.7114916591837641</v>
      </c>
      <c r="AA71" s="27">
        <f t="shared" si="85"/>
        <v>-0.1637095437641225</v>
      </c>
      <c r="AB71" s="27">
        <f t="shared" si="88"/>
        <v>2.5477821154196416</v>
      </c>
    </row>
    <row r="72" spans="1:31" x14ac:dyDescent="0.2">
      <c r="A72" t="str">
        <f>$A$16</f>
        <v>Elementary occupations</v>
      </c>
      <c r="B72" s="27">
        <f t="shared" si="77"/>
        <v>11.085817653437744</v>
      </c>
      <c r="C72" s="27">
        <f t="shared" si="77"/>
        <v>-21.318415838096541</v>
      </c>
      <c r="D72" s="27">
        <f t="shared" si="77"/>
        <v>1.4065202804468697</v>
      </c>
      <c r="E72" s="27">
        <f t="shared" si="77"/>
        <v>-3.8775118876024237</v>
      </c>
      <c r="F72" s="27">
        <f t="shared" si="86"/>
        <v>-2.470991607155554</v>
      </c>
      <c r="L72" t="str">
        <f>$A$16</f>
        <v>Elementary occupations</v>
      </c>
      <c r="M72" s="27">
        <f t="shared" si="78"/>
        <v>4.9217966991995326</v>
      </c>
      <c r="N72" s="27">
        <f t="shared" si="79"/>
        <v>-11.3494313709012</v>
      </c>
      <c r="O72" s="27">
        <f t="shared" si="80"/>
        <v>2.5130818713321048</v>
      </c>
      <c r="P72" s="27">
        <f t="shared" si="81"/>
        <v>-3.1563560433448856</v>
      </c>
      <c r="Q72" s="27">
        <f t="shared" si="87"/>
        <v>-0.64327417201278081</v>
      </c>
      <c r="W72" t="str">
        <f>$A$16</f>
        <v>Elementary occupations</v>
      </c>
      <c r="X72" s="27">
        <f t="shared" si="82"/>
        <v>6.1640209542382109</v>
      </c>
      <c r="Y72" s="27">
        <f t="shared" si="83"/>
        <v>-9.9689844671955967</v>
      </c>
      <c r="Z72" s="27">
        <f t="shared" si="84"/>
        <v>-1.1065615908851214</v>
      </c>
      <c r="AA72" s="27">
        <f t="shared" si="85"/>
        <v>-0.72115584425735335</v>
      </c>
      <c r="AB72" s="27">
        <f t="shared" si="88"/>
        <v>-1.8277174351424748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150.16800000000057</v>
      </c>
      <c r="C74" s="29">
        <f t="shared" ref="C74" si="89">D18-C18</f>
        <v>-35.303000000000793</v>
      </c>
      <c r="D74" s="29">
        <f>E18-D18</f>
        <v>44.449000000000524</v>
      </c>
      <c r="E74" s="29">
        <f>F18-E18</f>
        <v>66.967999999999165</v>
      </c>
      <c r="F74" s="29">
        <f>F18-D18</f>
        <v>111.41699999999969</v>
      </c>
      <c r="L74" s="24" t="str">
        <f>$A$18</f>
        <v>All occupations</v>
      </c>
      <c r="M74" s="29">
        <f>N18-M18</f>
        <v>79.746186408832841</v>
      </c>
      <c r="N74" s="29">
        <f t="shared" ref="N74" si="90">O18-N18</f>
        <v>-28.969363633618855</v>
      </c>
      <c r="O74" s="29">
        <f>P18-O18</f>
        <v>17.890115365929091</v>
      </c>
      <c r="P74" s="29">
        <f>Q18-P18</f>
        <v>26.286886303334427</v>
      </c>
      <c r="Q74" s="29">
        <f>Q18-O18</f>
        <v>44.177001669263518</v>
      </c>
      <c r="W74" s="24" t="str">
        <f>$A$18</f>
        <v>All occupations</v>
      </c>
      <c r="X74" s="29">
        <f>Y18-X18</f>
        <v>70.42181359116671</v>
      </c>
      <c r="Y74" s="29">
        <f t="shared" ref="Y74" si="91">Z18-Y18</f>
        <v>-6.3336363663820521</v>
      </c>
      <c r="Z74" s="29">
        <f>AA18-Z18</f>
        <v>26.558884634071205</v>
      </c>
      <c r="AA74" s="29">
        <f>AB18-AA18</f>
        <v>40.681113696665648</v>
      </c>
      <c r="AB74" s="29">
        <f>AB18-Z18</f>
        <v>67.239998330736853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115.79768248255706</v>
      </c>
      <c r="C80" s="11">
        <f t="shared" si="92"/>
        <v>136.25971817280163</v>
      </c>
      <c r="D80" s="11">
        <f t="shared" si="92"/>
        <v>139.40528609935251</v>
      </c>
      <c r="E80" s="11">
        <f t="shared" si="92"/>
        <v>143.91202066641409</v>
      </c>
      <c r="F80" s="11">
        <f t="shared" si="92"/>
        <v>163.00856759201628</v>
      </c>
      <c r="H80" s="40">
        <f>IF(D$6-B$6 &lt;&gt; 0,(EXP(LN(D8/B8)/(D$6-B$6))-1)*100,0)</f>
        <v>3.7805277513620394</v>
      </c>
      <c r="I80" s="40">
        <f t="shared" ref="I80:I88" si="93">F46</f>
        <v>1.0482382115773792</v>
      </c>
      <c r="L80" t="str">
        <f t="shared" ref="L80:Q88" si="94">L8</f>
        <v>Managers, directors and senior officials</v>
      </c>
      <c r="M80" s="11">
        <f t="shared" si="94"/>
        <v>78.247441662048118</v>
      </c>
      <c r="N80" s="11">
        <f t="shared" si="94"/>
        <v>88.675679915538538</v>
      </c>
      <c r="O80" s="11">
        <f t="shared" si="94"/>
        <v>89.240832342776173</v>
      </c>
      <c r="P80" s="11">
        <f t="shared" si="94"/>
        <v>89.789869423851684</v>
      </c>
      <c r="Q80" s="11">
        <f t="shared" si="94"/>
        <v>97.941090353429956</v>
      </c>
      <c r="S80" s="40">
        <f t="shared" ref="S80:S88" si="95">IF(O$6-M$6 &lt;&gt; 0,(EXP(LN(O8/M8)/(O$6-M$6))-1)*100,0)</f>
        <v>2.6641209853644821</v>
      </c>
      <c r="T80" s="40">
        <f t="shared" ref="T80:T88" si="96">Q46</f>
        <v>0.62211033492933776</v>
      </c>
      <c r="W80" t="str">
        <f t="shared" ref="W80:AB88" si="97">W8</f>
        <v>Managers, directors and senior officials</v>
      </c>
      <c r="X80" s="11">
        <f t="shared" si="97"/>
        <v>37.550240820509089</v>
      </c>
      <c r="Y80" s="11">
        <f t="shared" si="97"/>
        <v>47.584038257263124</v>
      </c>
      <c r="Z80" s="11">
        <f t="shared" si="97"/>
        <v>50.164453756576137</v>
      </c>
      <c r="AA80" s="11">
        <f t="shared" si="97"/>
        <v>54.122151242562296</v>
      </c>
      <c r="AB80" s="11">
        <f t="shared" si="97"/>
        <v>65.067477238586306</v>
      </c>
      <c r="AD80" s="40">
        <f t="shared" ref="AD80:AD88" si="98">IF(Z$6-X$6 &lt;&gt; 0,(EXP(LN(Z8/X8)/(Z$6-X$6))-1)*100,0)</f>
        <v>5.9635921003441617</v>
      </c>
      <c r="AE80" s="40">
        <f t="shared" ref="AE80:AE88" si="99">AB46</f>
        <v>1.7492442335926617</v>
      </c>
    </row>
    <row r="81" spans="1:31" x14ac:dyDescent="0.2">
      <c r="A81" t="str">
        <f t="shared" si="92"/>
        <v>Professional occupations</v>
      </c>
      <c r="B81" s="11">
        <f t="shared" si="92"/>
        <v>260.37328519320522</v>
      </c>
      <c r="C81" s="11">
        <f t="shared" si="92"/>
        <v>305.53575210128639</v>
      </c>
      <c r="D81" s="11">
        <f t="shared" si="92"/>
        <v>320.51655776161272</v>
      </c>
      <c r="E81" s="11">
        <f t="shared" si="92"/>
        <v>347.97613932307632</v>
      </c>
      <c r="F81" s="11">
        <f t="shared" si="92"/>
        <v>387.75884973953669</v>
      </c>
      <c r="H81" s="40">
        <f t="shared" ref="H81:H88" si="100">IF(D$6-B$6 &lt;&gt; 0,(EXP(LN(D9/B9)/(D$6-B$6))-1)*100,0)</f>
        <v>4.2439380430749685</v>
      </c>
      <c r="I81" s="40">
        <f t="shared" si="93"/>
        <v>1.2777590473585398</v>
      </c>
      <c r="L81" t="str">
        <f t="shared" si="94"/>
        <v>Professional occupations</v>
      </c>
      <c r="M81" s="11">
        <f t="shared" si="94"/>
        <v>137.40408559626823</v>
      </c>
      <c r="N81" s="11">
        <f t="shared" si="94"/>
        <v>160.37943815084853</v>
      </c>
      <c r="O81" s="11">
        <f t="shared" si="94"/>
        <v>164.78074124245617</v>
      </c>
      <c r="P81" s="11">
        <f t="shared" si="94"/>
        <v>176.16841604819717</v>
      </c>
      <c r="Q81" s="11">
        <f t="shared" si="94"/>
        <v>189.33285054995284</v>
      </c>
      <c r="S81" s="40">
        <f t="shared" si="95"/>
        <v>3.7006219657955253</v>
      </c>
      <c r="T81" s="40">
        <f t="shared" si="96"/>
        <v>0.93023894831492093</v>
      </c>
      <c r="W81" t="str">
        <f t="shared" si="97"/>
        <v>Professional occupations</v>
      </c>
      <c r="X81" s="11">
        <f t="shared" si="97"/>
        <v>122.96919959693716</v>
      </c>
      <c r="Y81" s="11">
        <f t="shared" si="97"/>
        <v>145.15631395043766</v>
      </c>
      <c r="Z81" s="11">
        <f t="shared" si="97"/>
        <v>155.73581651915617</v>
      </c>
      <c r="AA81" s="11">
        <f t="shared" si="97"/>
        <v>171.80772327487895</v>
      </c>
      <c r="AB81" s="11">
        <f t="shared" si="97"/>
        <v>198.42599918958402</v>
      </c>
      <c r="AD81" s="40">
        <f t="shared" si="98"/>
        <v>4.8379286182466341</v>
      </c>
      <c r="AE81" s="40">
        <f t="shared" si="99"/>
        <v>1.6281464571903603</v>
      </c>
    </row>
    <row r="82" spans="1:31" x14ac:dyDescent="0.2">
      <c r="A82" t="str">
        <f t="shared" si="92"/>
        <v>Associate professional occupations</v>
      </c>
      <c r="B82" s="11">
        <f t="shared" si="92"/>
        <v>151.80584937731714</v>
      </c>
      <c r="C82" s="11">
        <f t="shared" si="92"/>
        <v>175.76822187573885</v>
      </c>
      <c r="D82" s="11">
        <f t="shared" si="92"/>
        <v>180.28193217860206</v>
      </c>
      <c r="E82" s="11">
        <f t="shared" si="92"/>
        <v>175.21306107280225</v>
      </c>
      <c r="F82" s="11">
        <f t="shared" si="92"/>
        <v>189.15835970453423</v>
      </c>
      <c r="H82" s="40">
        <f t="shared" si="100"/>
        <v>3.4981863681154746</v>
      </c>
      <c r="I82" s="40">
        <f t="shared" si="93"/>
        <v>0.32093142469880043</v>
      </c>
      <c r="L82" t="str">
        <f t="shared" si="94"/>
        <v>Associate professional occupations</v>
      </c>
      <c r="M82" s="11">
        <f t="shared" si="94"/>
        <v>84.049276925916359</v>
      </c>
      <c r="N82" s="11">
        <f t="shared" si="94"/>
        <v>96.973761459807889</v>
      </c>
      <c r="O82" s="11">
        <f t="shared" si="94"/>
        <v>97.40873005616568</v>
      </c>
      <c r="P82" s="11">
        <f t="shared" si="94"/>
        <v>89.667437699548628</v>
      </c>
      <c r="Q82" s="11">
        <f t="shared" si="94"/>
        <v>91.398630189154204</v>
      </c>
      <c r="S82" s="40">
        <f t="shared" si="95"/>
        <v>2.9942026943889255</v>
      </c>
      <c r="T82" s="40">
        <f t="shared" si="96"/>
        <v>-0.42366895504940549</v>
      </c>
      <c r="W82" t="str">
        <f t="shared" si="97"/>
        <v>Associate professional occupations</v>
      </c>
      <c r="X82" s="11">
        <f t="shared" si="97"/>
        <v>67.756572451400956</v>
      </c>
      <c r="Y82" s="11">
        <f t="shared" si="97"/>
        <v>78.794460415931027</v>
      </c>
      <c r="Z82" s="11">
        <f t="shared" si="97"/>
        <v>82.873202122436481</v>
      </c>
      <c r="AA82" s="11">
        <f t="shared" si="97"/>
        <v>85.545623373253477</v>
      </c>
      <c r="AB82" s="11">
        <f t="shared" si="97"/>
        <v>97.759729515380059</v>
      </c>
      <c r="AD82" s="40">
        <f t="shared" si="98"/>
        <v>4.1100219989356646</v>
      </c>
      <c r="AE82" s="40">
        <f t="shared" si="99"/>
        <v>1.1074269008281235</v>
      </c>
    </row>
    <row r="83" spans="1:31" x14ac:dyDescent="0.2">
      <c r="A83" t="str">
        <f t="shared" si="92"/>
        <v>Administrative and secretarial occupations</v>
      </c>
      <c r="B83" s="11">
        <f t="shared" si="92"/>
        <v>181.39048492986748</v>
      </c>
      <c r="C83" s="11">
        <f t="shared" si="92"/>
        <v>188.76321834733761</v>
      </c>
      <c r="D83" s="11">
        <f t="shared" si="92"/>
        <v>193.81578214179302</v>
      </c>
      <c r="E83" s="11">
        <f t="shared" si="92"/>
        <v>186.21292898127732</v>
      </c>
      <c r="F83" s="11">
        <f t="shared" si="92"/>
        <v>174.52966516229986</v>
      </c>
      <c r="H83" s="40">
        <f t="shared" si="100"/>
        <v>1.3339396087231004</v>
      </c>
      <c r="I83" s="40">
        <f t="shared" si="93"/>
        <v>-0.69632039788389832</v>
      </c>
      <c r="L83" t="str">
        <f t="shared" si="94"/>
        <v>Administrative and secretarial occupations</v>
      </c>
      <c r="M83" s="11">
        <f t="shared" si="94"/>
        <v>55.604345738140353</v>
      </c>
      <c r="N83" s="11">
        <f t="shared" si="94"/>
        <v>57.306815957358062</v>
      </c>
      <c r="O83" s="11">
        <f t="shared" si="94"/>
        <v>66.524042620593434</v>
      </c>
      <c r="P83" s="11">
        <f t="shared" si="94"/>
        <v>66.031422492111005</v>
      </c>
      <c r="Q83" s="11">
        <f t="shared" si="94"/>
        <v>74.016908668756074</v>
      </c>
      <c r="S83" s="40">
        <f t="shared" si="95"/>
        <v>3.6511153226856941</v>
      </c>
      <c r="T83" s="40">
        <f t="shared" si="96"/>
        <v>0.71407166715460324</v>
      </c>
      <c r="W83" t="str">
        <f t="shared" si="97"/>
        <v>Administrative and secretarial occupations</v>
      </c>
      <c r="X83" s="11">
        <f t="shared" si="97"/>
        <v>125.78613919172726</v>
      </c>
      <c r="Y83" s="11">
        <f t="shared" si="97"/>
        <v>131.45640238997939</v>
      </c>
      <c r="Z83" s="11">
        <f t="shared" si="97"/>
        <v>127.29173952119987</v>
      </c>
      <c r="AA83" s="11">
        <f t="shared" si="97"/>
        <v>120.18150648916631</v>
      </c>
      <c r="AB83" s="11">
        <f t="shared" si="97"/>
        <v>100.51275649354382</v>
      </c>
      <c r="AD83" s="40">
        <f t="shared" si="98"/>
        <v>0.23825250549398547</v>
      </c>
      <c r="AE83" s="40">
        <f t="shared" si="99"/>
        <v>-1.5623136861871445</v>
      </c>
    </row>
    <row r="84" spans="1:31" x14ac:dyDescent="0.2">
      <c r="A84" t="str">
        <f t="shared" si="92"/>
        <v>Skilled trades occupations</v>
      </c>
      <c r="B84" s="11">
        <f t="shared" si="92"/>
        <v>129.14520225407156</v>
      </c>
      <c r="C84" s="11">
        <f t="shared" si="92"/>
        <v>136.62477222269442</v>
      </c>
      <c r="D84" s="11">
        <f t="shared" si="92"/>
        <v>119.41217050949723</v>
      </c>
      <c r="E84" s="11">
        <f t="shared" si="92"/>
        <v>118.36687896258867</v>
      </c>
      <c r="F84" s="11">
        <f t="shared" si="92"/>
        <v>112.9244934660156</v>
      </c>
      <c r="H84" s="40">
        <f t="shared" si="100"/>
        <v>-1.5549093698824512</v>
      </c>
      <c r="I84" s="40">
        <f t="shared" si="93"/>
        <v>-0.37171894411985873</v>
      </c>
      <c r="L84" t="str">
        <f t="shared" si="94"/>
        <v>Skilled trades occupations</v>
      </c>
      <c r="M84" s="11">
        <f t="shared" si="94"/>
        <v>114.99190778158126</v>
      </c>
      <c r="N84" s="11">
        <f t="shared" si="94"/>
        <v>122.84427801674127</v>
      </c>
      <c r="O84" s="11">
        <f t="shared" si="94"/>
        <v>104.85340626716814</v>
      </c>
      <c r="P84" s="11">
        <f t="shared" si="94"/>
        <v>102.37468651347334</v>
      </c>
      <c r="Q84" s="11">
        <f t="shared" si="94"/>
        <v>95.072223941194764</v>
      </c>
      <c r="S84" s="40">
        <f t="shared" si="95"/>
        <v>-1.8290366232659672</v>
      </c>
      <c r="T84" s="40">
        <f t="shared" si="96"/>
        <v>-0.65071620658821994</v>
      </c>
      <c r="W84" t="str">
        <f t="shared" si="97"/>
        <v>Skilled trades occupations</v>
      </c>
      <c r="X84" s="11">
        <f t="shared" si="97"/>
        <v>14.153294472490249</v>
      </c>
      <c r="Y84" s="11">
        <f t="shared" si="97"/>
        <v>13.780494205953158</v>
      </c>
      <c r="Z84" s="11">
        <f t="shared" si="97"/>
        <v>14.558764242329197</v>
      </c>
      <c r="AA84" s="11">
        <f t="shared" si="97"/>
        <v>15.992192449115317</v>
      </c>
      <c r="AB84" s="11">
        <f t="shared" si="97"/>
        <v>17.852269524820851</v>
      </c>
      <c r="AD84" s="40">
        <f t="shared" si="98"/>
        <v>0.56651352900032315</v>
      </c>
      <c r="AE84" s="40">
        <f t="shared" si="99"/>
        <v>1.3688675520310722</v>
      </c>
    </row>
    <row r="85" spans="1:31" x14ac:dyDescent="0.2">
      <c r="A85" t="str">
        <f t="shared" si="92"/>
        <v>Caring, leisure and other service occupations</v>
      </c>
      <c r="B85" s="11">
        <f t="shared" si="92"/>
        <v>139.40821239940601</v>
      </c>
      <c r="C85" s="11">
        <f t="shared" si="92"/>
        <v>147.86410434139424</v>
      </c>
      <c r="D85" s="11">
        <f t="shared" si="92"/>
        <v>142.94886328508844</v>
      </c>
      <c r="E85" s="11">
        <f t="shared" si="92"/>
        <v>154.35969365955719</v>
      </c>
      <c r="F85" s="11">
        <f t="shared" si="92"/>
        <v>168.13988074673571</v>
      </c>
      <c r="H85" s="40">
        <f t="shared" si="100"/>
        <v>0.50287133158184449</v>
      </c>
      <c r="I85" s="40">
        <f t="shared" si="93"/>
        <v>1.0879373934061354</v>
      </c>
      <c r="L85" t="str">
        <f t="shared" si="94"/>
        <v>Caring, leisure and other service occupations</v>
      </c>
      <c r="M85" s="11">
        <f t="shared" si="94"/>
        <v>25.816147080334552</v>
      </c>
      <c r="N85" s="11">
        <f t="shared" si="94"/>
        <v>28.371156616885237</v>
      </c>
      <c r="O85" s="11">
        <f t="shared" si="94"/>
        <v>26.824224945588099</v>
      </c>
      <c r="P85" s="11">
        <f t="shared" si="94"/>
        <v>30.273041908429374</v>
      </c>
      <c r="Q85" s="11">
        <f t="shared" si="94"/>
        <v>34.161615508123091</v>
      </c>
      <c r="S85" s="40">
        <f t="shared" si="95"/>
        <v>0.76904695412371993</v>
      </c>
      <c r="T85" s="40">
        <f t="shared" si="96"/>
        <v>1.6250442874069293</v>
      </c>
      <c r="W85" t="str">
        <f t="shared" si="97"/>
        <v>Caring, leisure and other service occupations</v>
      </c>
      <c r="X85" s="11">
        <f t="shared" si="97"/>
        <v>113.59206531907144</v>
      </c>
      <c r="Y85" s="11">
        <f t="shared" si="97"/>
        <v>119.49294772450895</v>
      </c>
      <c r="Z85" s="11">
        <f t="shared" si="97"/>
        <v>116.12463833950035</v>
      </c>
      <c r="AA85" s="11">
        <f t="shared" si="97"/>
        <v>124.08665175112782</v>
      </c>
      <c r="AB85" s="11">
        <f t="shared" si="97"/>
        <v>133.97826523861247</v>
      </c>
      <c r="AD85" s="40">
        <f>IF(Z$6-X$6 &lt;&gt; 0,(EXP(LN(Z13/X13)/(Z$6-X$6))-1)*100,0)</f>
        <v>0.44198240206727579</v>
      </c>
      <c r="AE85" s="40">
        <f t="shared" si="99"/>
        <v>0.95798292206183966</v>
      </c>
    </row>
    <row r="86" spans="1:31" x14ac:dyDescent="0.2">
      <c r="A86" t="str">
        <f t="shared" si="92"/>
        <v>Sales and customer service occupations</v>
      </c>
      <c r="B86" s="11">
        <f t="shared" si="92"/>
        <v>139.96606709865344</v>
      </c>
      <c r="C86" s="11">
        <f t="shared" si="92"/>
        <v>152.85624480420731</v>
      </c>
      <c r="D86" s="11">
        <f t="shared" si="92"/>
        <v>146.32222189461828</v>
      </c>
      <c r="E86" s="11">
        <f t="shared" si="92"/>
        <v>149.93733361494682</v>
      </c>
      <c r="F86" s="11">
        <f t="shared" si="92"/>
        <v>152.62811363164695</v>
      </c>
      <c r="H86" s="40">
        <f t="shared" si="100"/>
        <v>0.89217988549257221</v>
      </c>
      <c r="I86" s="40">
        <f t="shared" si="93"/>
        <v>0.28168360894711419</v>
      </c>
      <c r="L86" t="str">
        <f t="shared" si="94"/>
        <v>Sales and customer service occupations</v>
      </c>
      <c r="M86" s="11">
        <f t="shared" si="94"/>
        <v>53.944122798680979</v>
      </c>
      <c r="N86" s="11">
        <f t="shared" si="94"/>
        <v>57.684956519170797</v>
      </c>
      <c r="O86" s="11">
        <f t="shared" si="94"/>
        <v>56.465385936341704</v>
      </c>
      <c r="P86" s="11">
        <f t="shared" si="94"/>
        <v>60.113777169803726</v>
      </c>
      <c r="Q86" s="11">
        <f t="shared" si="94"/>
        <v>63.099226722240118</v>
      </c>
      <c r="S86" s="40">
        <f t="shared" si="95"/>
        <v>0.91776717684874942</v>
      </c>
      <c r="T86" s="40">
        <f t="shared" si="96"/>
        <v>0.74328678083734889</v>
      </c>
      <c r="W86" t="str">
        <f t="shared" si="97"/>
        <v>Sales and customer service occupations</v>
      </c>
      <c r="X86" s="11">
        <f t="shared" si="97"/>
        <v>86.021944299972432</v>
      </c>
      <c r="Y86" s="11">
        <f t="shared" si="97"/>
        <v>95.171288285036511</v>
      </c>
      <c r="Z86" s="11">
        <f t="shared" si="97"/>
        <v>89.856835958276491</v>
      </c>
      <c r="AA86" s="11">
        <f t="shared" si="97"/>
        <v>89.823556445143069</v>
      </c>
      <c r="AB86" s="11">
        <f t="shared" si="97"/>
        <v>89.528886909406836</v>
      </c>
      <c r="AD86" s="40">
        <f t="shared" si="98"/>
        <v>0.87612091384670077</v>
      </c>
      <c r="AE86" s="40">
        <f t="shared" si="99"/>
        <v>-2.4372764431612737E-2</v>
      </c>
    </row>
    <row r="87" spans="1:31" x14ac:dyDescent="0.2">
      <c r="A87" t="str">
        <f t="shared" si="92"/>
        <v>Process, plant and machine operatives</v>
      </c>
      <c r="B87" s="11">
        <f t="shared" si="92"/>
        <v>94.533698941347524</v>
      </c>
      <c r="C87" s="11">
        <f t="shared" si="92"/>
        <v>107.83063315752774</v>
      </c>
      <c r="D87" s="11">
        <f t="shared" si="92"/>
        <v>94.815266990519845</v>
      </c>
      <c r="E87" s="11">
        <f t="shared" si="92"/>
        <v>104.58250429997508</v>
      </c>
      <c r="F87" s="11">
        <f t="shared" si="92"/>
        <v>103.25814242545403</v>
      </c>
      <c r="H87" s="40">
        <f t="shared" si="100"/>
        <v>5.94990339068735E-2</v>
      </c>
      <c r="I87" s="40">
        <f t="shared" si="93"/>
        <v>0.57029770421606063</v>
      </c>
      <c r="L87" t="str">
        <f t="shared" si="94"/>
        <v>Process, plant and machine operatives</v>
      </c>
      <c r="M87" s="11">
        <f t="shared" si="94"/>
        <v>83.670308915566977</v>
      </c>
      <c r="N87" s="11">
        <f t="shared" si="94"/>
        <v>96.315939571819882</v>
      </c>
      <c r="O87" s="11">
        <f t="shared" si="94"/>
        <v>84.834730534363203</v>
      </c>
      <c r="P87" s="11">
        <f t="shared" si="94"/>
        <v>91.89047618463475</v>
      </c>
      <c r="Q87" s="11">
        <f t="shared" si="94"/>
        <v>90.729823853877747</v>
      </c>
      <c r="S87" s="40">
        <f t="shared" si="95"/>
        <v>0.27679907856010821</v>
      </c>
      <c r="T87" s="40">
        <f t="shared" si="96"/>
        <v>0.44887848545873688</v>
      </c>
      <c r="W87" t="str">
        <f t="shared" si="97"/>
        <v>Process, plant and machine operatives</v>
      </c>
      <c r="X87" s="11">
        <f t="shared" si="97"/>
        <v>10.863390025780634</v>
      </c>
      <c r="Y87" s="11">
        <f t="shared" si="97"/>
        <v>11.514693585707894</v>
      </c>
      <c r="Z87" s="11">
        <f t="shared" si="97"/>
        <v>9.9805364561565817</v>
      </c>
      <c r="AA87" s="11">
        <f t="shared" si="97"/>
        <v>12.692028115340346</v>
      </c>
      <c r="AB87" s="11">
        <f t="shared" si="97"/>
        <v>12.528318571576223</v>
      </c>
      <c r="AD87" s="40">
        <f t="shared" si="98"/>
        <v>-1.68094341938545</v>
      </c>
      <c r="AE87" s="40">
        <f t="shared" si="99"/>
        <v>1.5272431311665891</v>
      </c>
    </row>
    <row r="88" spans="1:31" x14ac:dyDescent="0.2">
      <c r="A88" t="str">
        <f t="shared" si="92"/>
        <v>Elementary occupations</v>
      </c>
      <c r="B88" s="11">
        <f t="shared" si="92"/>
        <v>160.35951732357472</v>
      </c>
      <c r="C88" s="11">
        <f t="shared" si="92"/>
        <v>171.44533497701246</v>
      </c>
      <c r="D88" s="11">
        <f t="shared" si="92"/>
        <v>150.12691913891592</v>
      </c>
      <c r="E88" s="11">
        <f t="shared" si="92"/>
        <v>151.53343941936279</v>
      </c>
      <c r="F88" s="11">
        <f t="shared" si="92"/>
        <v>147.65592753176037</v>
      </c>
      <c r="H88" s="40">
        <f t="shared" si="100"/>
        <v>-1.3100869432614348</v>
      </c>
      <c r="I88" s="40">
        <f t="shared" si="93"/>
        <v>-0.1105808856348367</v>
      </c>
      <c r="L88" t="str">
        <f t="shared" si="94"/>
        <v>Elementary occupations</v>
      </c>
      <c r="M88" s="11">
        <f t="shared" si="94"/>
        <v>90.056961669226055</v>
      </c>
      <c r="N88" s="11">
        <f t="shared" si="94"/>
        <v>94.978758368425588</v>
      </c>
      <c r="O88" s="11">
        <f t="shared" si="94"/>
        <v>83.629326997524387</v>
      </c>
      <c r="P88" s="11">
        <f t="shared" si="94"/>
        <v>86.142408868856492</v>
      </c>
      <c r="Q88" s="11">
        <f t="shared" si="94"/>
        <v>82.986052825511607</v>
      </c>
      <c r="S88" s="40">
        <f t="shared" si="95"/>
        <v>-1.4700500397504257</v>
      </c>
      <c r="T88" s="40">
        <f t="shared" si="96"/>
        <v>-5.1464782670485043E-2</v>
      </c>
      <c r="W88" t="str">
        <f t="shared" si="97"/>
        <v>Elementary occupations</v>
      </c>
      <c r="X88" s="11">
        <f t="shared" si="97"/>
        <v>70.302555654348623</v>
      </c>
      <c r="Y88" s="11">
        <f t="shared" si="97"/>
        <v>76.466576608586834</v>
      </c>
      <c r="Z88" s="11">
        <f t="shared" si="97"/>
        <v>66.497592141391237</v>
      </c>
      <c r="AA88" s="11">
        <f t="shared" si="97"/>
        <v>65.391030550506116</v>
      </c>
      <c r="AB88" s="11">
        <f t="shared" si="97"/>
        <v>64.669874706248763</v>
      </c>
      <c r="AD88" s="40">
        <f t="shared" si="98"/>
        <v>-1.1066790116672887</v>
      </c>
      <c r="AE88" s="40">
        <f t="shared" si="99"/>
        <v>-0.18562923264014985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1372.7800000000002</v>
      </c>
      <c r="C90" s="34">
        <f t="shared" si="101"/>
        <v>1522.9480000000008</v>
      </c>
      <c r="D90" s="34">
        <f t="shared" si="101"/>
        <v>1487.645</v>
      </c>
      <c r="E90" s="34">
        <f t="shared" si="101"/>
        <v>1532.0940000000005</v>
      </c>
      <c r="F90" s="34">
        <f t="shared" si="101"/>
        <v>1599.0619999999997</v>
      </c>
      <c r="H90" s="43">
        <f>IF(D$6-B$6 &lt;&gt; 0,(EXP(LN(D18/B18)/(D$6-B$6))-1)*100,0)</f>
        <v>1.6201128167602441</v>
      </c>
      <c r="I90" s="43">
        <f>F56</f>
        <v>0.48264683667567088</v>
      </c>
      <c r="L90" s="24" t="str">
        <f t="shared" ref="L90:Q90" si="102">L18</f>
        <v>All occupations</v>
      </c>
      <c r="M90" s="34">
        <f t="shared" si="102"/>
        <v>723.78459816776297</v>
      </c>
      <c r="N90" s="34">
        <f t="shared" si="102"/>
        <v>803.53078457659581</v>
      </c>
      <c r="O90" s="34">
        <f t="shared" si="102"/>
        <v>774.56142094297695</v>
      </c>
      <c r="P90" s="34">
        <f t="shared" si="102"/>
        <v>792.45153630890604</v>
      </c>
      <c r="Q90" s="34">
        <f t="shared" si="102"/>
        <v>818.73842261224047</v>
      </c>
      <c r="S90" s="43">
        <f>IF(O$6-M$6 &lt;&gt; 0,(EXP(LN(O18/M18)/(O$6-M$6))-1)*100,0)</f>
        <v>1.3652988096537033</v>
      </c>
      <c r="T90" s="43">
        <f>Q56</f>
        <v>0.37046911882168132</v>
      </c>
      <c r="W90" s="24" t="str">
        <f t="shared" ref="W90:AB90" si="103">W18</f>
        <v>All occupations</v>
      </c>
      <c r="X90" s="34">
        <f t="shared" si="103"/>
        <v>648.9954018322378</v>
      </c>
      <c r="Y90" s="34">
        <f t="shared" si="103"/>
        <v>719.41721542340451</v>
      </c>
      <c r="Z90" s="34">
        <f t="shared" si="103"/>
        <v>713.08357905702246</v>
      </c>
      <c r="AA90" s="34">
        <f t="shared" si="103"/>
        <v>739.64246369109367</v>
      </c>
      <c r="AB90" s="34">
        <f t="shared" si="103"/>
        <v>780.32357738775931</v>
      </c>
      <c r="AD90" s="43">
        <f>IF(Z$6-X$6 &lt;&gt; 0,(EXP(LN(Z18/X18)/(Z$6-X$6))-1)*100,0)</f>
        <v>1.9013090636107455</v>
      </c>
      <c r="AE90" s="43">
        <f>AB56</f>
        <v>0.60254163127295701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Manchester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Manchester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Manchester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75.42126310120149</v>
      </c>
      <c r="C8" s="11">
        <v>92.526541798683269</v>
      </c>
      <c r="D8" s="11">
        <v>93.820407380898899</v>
      </c>
      <c r="E8" s="11">
        <v>87.792913681975321</v>
      </c>
      <c r="F8" s="11">
        <v>96.789280004489697</v>
      </c>
      <c r="G8" s="10"/>
      <c r="H8" s="11">
        <f>F8-D8</f>
        <v>2.9688726235907978</v>
      </c>
      <c r="I8" s="11">
        <f>'RD T1'!E7</f>
        <v>46.579544225295052</v>
      </c>
      <c r="J8" s="11">
        <f>SUM(H8:I8)</f>
        <v>49.54841684888585</v>
      </c>
      <c r="L8" s="10" t="str">
        <f>name!D4</f>
        <v>11 Corporate managers and directors</v>
      </c>
      <c r="M8" s="11">
        <v>53.748703638575925</v>
      </c>
      <c r="N8" s="11">
        <v>62.864961927620541</v>
      </c>
      <c r="O8" s="11">
        <v>62.996880556059864</v>
      </c>
      <c r="P8" s="11">
        <v>56.627021640008039</v>
      </c>
      <c r="Q8" s="11">
        <v>59.288627629714732</v>
      </c>
      <c r="R8" s="10"/>
      <c r="S8" s="11">
        <f>Q8-O8</f>
        <v>-3.708252926345132</v>
      </c>
      <c r="T8" s="11">
        <f>'RD T1'!T7</f>
        <v>27.095158631951911</v>
      </c>
      <c r="U8" s="11">
        <f>SUM(S8:T8)</f>
        <v>23.386905705606779</v>
      </c>
      <c r="W8" s="10" t="str">
        <f>name!D4</f>
        <v>11 Corporate managers and directors</v>
      </c>
      <c r="X8" s="11">
        <v>21.672559462625703</v>
      </c>
      <c r="Y8" s="11">
        <v>29.661579871062713</v>
      </c>
      <c r="Z8" s="11">
        <v>30.823526824838922</v>
      </c>
      <c r="AA8" s="11">
        <v>31.165892041967155</v>
      </c>
      <c r="AB8" s="11">
        <v>37.500652374774916</v>
      </c>
      <c r="AC8" s="10"/>
      <c r="AD8" s="11">
        <f>AB8-Z8</f>
        <v>6.6771255499359938</v>
      </c>
      <c r="AE8" s="11">
        <f>'RD T1'!T36</f>
        <v>19.484385593343134</v>
      </c>
      <c r="AF8" s="11">
        <f>SUM(AD8:AE8)</f>
        <v>26.161511143279128</v>
      </c>
    </row>
    <row r="9" spans="1:32" x14ac:dyDescent="0.2">
      <c r="A9" s="10" t="str">
        <f>name!D5</f>
        <v>12 Other managers and proprietors</v>
      </c>
      <c r="B9" s="11">
        <v>40.376419381355568</v>
      </c>
      <c r="C9" s="11">
        <v>43.733176374118372</v>
      </c>
      <c r="D9" s="11">
        <v>45.584878718453602</v>
      </c>
      <c r="E9" s="11">
        <v>56.119106984438773</v>
      </c>
      <c r="F9" s="11">
        <v>66.21928758752658</v>
      </c>
      <c r="H9" s="11">
        <f t="shared" ref="H9:H32" si="2">F9-D9</f>
        <v>20.634408869072978</v>
      </c>
      <c r="I9" s="11">
        <f>'RD T1'!E8</f>
        <v>32.616674990559503</v>
      </c>
      <c r="J9" s="11">
        <f>SUM(H9:I9)</f>
        <v>53.25108385963248</v>
      </c>
      <c r="L9" s="10" t="str">
        <f>name!D5</f>
        <v>12 Other managers and proprietors</v>
      </c>
      <c r="M9" s="11">
        <v>24.498738023472185</v>
      </c>
      <c r="N9" s="11">
        <v>25.810717987917997</v>
      </c>
      <c r="O9" s="11">
        <v>26.243951786716309</v>
      </c>
      <c r="P9" s="11">
        <v>33.162847783843645</v>
      </c>
      <c r="Q9" s="11">
        <v>38.652462723715225</v>
      </c>
      <c r="S9" s="11">
        <f t="shared" ref="S9:S32" si="3">Q9-O9</f>
        <v>12.408510936998915</v>
      </c>
      <c r="T9" s="11">
        <f>'RD T1'!T8</f>
        <v>17.16269554916321</v>
      </c>
      <c r="U9" s="11">
        <f>SUM(S9:T9)</f>
        <v>29.571206486162126</v>
      </c>
      <c r="W9" s="10" t="str">
        <f>name!D5</f>
        <v>12 Other managers and proprietors</v>
      </c>
      <c r="X9" s="11">
        <v>15.87768135788339</v>
      </c>
      <c r="Y9" s="11">
        <v>17.922458386200411</v>
      </c>
      <c r="Z9" s="11">
        <v>19.340926931737215</v>
      </c>
      <c r="AA9" s="11">
        <v>22.956259200595138</v>
      </c>
      <c r="AB9" s="11">
        <v>27.566824863811387</v>
      </c>
      <c r="AD9" s="11">
        <f t="shared" ref="AD9:AD32" si="4">AB9-Z9</f>
        <v>8.2258979320741723</v>
      </c>
      <c r="AE9" s="11">
        <f>'RD T1'!T37</f>
        <v>15.453979441396296</v>
      </c>
      <c r="AF9" s="11">
        <f>SUM(AD9:AE9)</f>
        <v>23.679877373470468</v>
      </c>
    </row>
    <row r="10" spans="1:32" x14ac:dyDescent="0.2">
      <c r="A10" s="10" t="str">
        <f>name!D6</f>
        <v>21 Science, research, engineering and technology professionals</v>
      </c>
      <c r="B10" s="11">
        <v>70.937071660150181</v>
      </c>
      <c r="C10" s="11">
        <v>83.689870995078579</v>
      </c>
      <c r="D10" s="11">
        <v>85.526516128494436</v>
      </c>
      <c r="E10" s="11">
        <v>90.348196704527808</v>
      </c>
      <c r="F10" s="11">
        <v>100.1472660128631</v>
      </c>
      <c r="G10" s="11"/>
      <c r="H10" s="11">
        <f t="shared" si="2"/>
        <v>14.620749884368664</v>
      </c>
      <c r="I10" s="11">
        <f>'RD T1'!E9</f>
        <v>34.546244117290762</v>
      </c>
      <c r="J10" s="11">
        <f t="shared" ref="J10:J32" si="5">SUM(H10:I10)</f>
        <v>49.166994001659425</v>
      </c>
      <c r="L10" s="10" t="str">
        <f>name!D6</f>
        <v>21 Science, research, engineering and technology professionals</v>
      </c>
      <c r="M10" s="11">
        <v>58.312574958799075</v>
      </c>
      <c r="N10" s="11">
        <v>69.61795572227706</v>
      </c>
      <c r="O10" s="11">
        <v>68.180110113838893</v>
      </c>
      <c r="P10" s="11">
        <v>69.60585004021776</v>
      </c>
      <c r="Q10" s="11">
        <v>74.59412932706347</v>
      </c>
      <c r="R10" s="11"/>
      <c r="S10" s="11">
        <f t="shared" si="3"/>
        <v>6.4140192132245772</v>
      </c>
      <c r="T10" s="11">
        <f>'RD T1'!T9</f>
        <v>23.339085884705824</v>
      </c>
      <c r="U10" s="11">
        <f t="shared" ref="U10:U32" si="6">SUM(S10:T10)</f>
        <v>29.753105097930401</v>
      </c>
      <c r="W10" s="10" t="str">
        <f>name!D6</f>
        <v>21 Science, research, engineering and technology professionals</v>
      </c>
      <c r="X10" s="11">
        <v>12.624496701351214</v>
      </c>
      <c r="Y10" s="11">
        <v>14.071915272801458</v>
      </c>
      <c r="Z10" s="11">
        <v>17.34640601465534</v>
      </c>
      <c r="AA10" s="11">
        <v>20.742346664310091</v>
      </c>
      <c r="AB10" s="11">
        <v>25.553136685799576</v>
      </c>
      <c r="AC10" s="11"/>
      <c r="AD10" s="11">
        <f t="shared" si="4"/>
        <v>8.2067306711442356</v>
      </c>
      <c r="AE10" s="11">
        <f>'RD T1'!T38</f>
        <v>11.207158232584945</v>
      </c>
      <c r="AF10" s="11">
        <f t="shared" ref="AF10:AF32" si="7">SUM(AD10:AE10)</f>
        <v>19.41388890372918</v>
      </c>
    </row>
    <row r="11" spans="1:32" x14ac:dyDescent="0.2">
      <c r="A11" s="10" t="str">
        <f>name!D7</f>
        <v>22 Health professionals</v>
      </c>
      <c r="B11" s="11">
        <v>53.4408267003136</v>
      </c>
      <c r="C11" s="11">
        <v>61.817833682458286</v>
      </c>
      <c r="D11" s="11">
        <v>63.24008474801505</v>
      </c>
      <c r="E11" s="11">
        <v>68.547159685302162</v>
      </c>
      <c r="F11" s="11">
        <v>76.06229073996802</v>
      </c>
      <c r="G11" s="11"/>
      <c r="H11" s="11">
        <f t="shared" si="2"/>
        <v>12.82220599195297</v>
      </c>
      <c r="I11" s="11">
        <f>'RD T1'!E10</f>
        <v>36.76325749049488</v>
      </c>
      <c r="J11" s="11">
        <f t="shared" si="5"/>
        <v>49.58546348244785</v>
      </c>
      <c r="L11" s="10" t="str">
        <f>name!D7</f>
        <v>22 Health professionals</v>
      </c>
      <c r="M11" s="11">
        <v>14.628746303102076</v>
      </c>
      <c r="N11" s="11">
        <v>16.307906531924488</v>
      </c>
      <c r="O11" s="11">
        <v>17.190284350138924</v>
      </c>
      <c r="P11" s="11">
        <v>18.232195016341116</v>
      </c>
      <c r="Q11" s="11">
        <v>19.824599828624759</v>
      </c>
      <c r="R11" s="11"/>
      <c r="S11" s="11">
        <f t="shared" si="3"/>
        <v>2.6343154784858349</v>
      </c>
      <c r="T11" s="11">
        <f>'RD T1'!T10</f>
        <v>6.9841417342905592</v>
      </c>
      <c r="U11" s="11">
        <f t="shared" si="6"/>
        <v>9.618457212776395</v>
      </c>
      <c r="W11" s="10" t="str">
        <f>name!D7</f>
        <v>22 Health professionals</v>
      </c>
      <c r="X11" s="11">
        <v>38.812080397211552</v>
      </c>
      <c r="Y11" s="11">
        <v>45.509927150533841</v>
      </c>
      <c r="Z11" s="11">
        <v>46.049800397876133</v>
      </c>
      <c r="AA11" s="11">
        <v>50.314964668961089</v>
      </c>
      <c r="AB11" s="11">
        <v>56.237690911343329</v>
      </c>
      <c r="AC11" s="11"/>
      <c r="AD11" s="11">
        <f t="shared" si="4"/>
        <v>10.187890513467195</v>
      </c>
      <c r="AE11" s="11">
        <f>'RD T1'!T39</f>
        <v>29.779115756204313</v>
      </c>
      <c r="AF11" s="11">
        <f t="shared" si="7"/>
        <v>39.967006269671508</v>
      </c>
    </row>
    <row r="12" spans="1:32" x14ac:dyDescent="0.2">
      <c r="A12" s="10" t="str">
        <f>name!D8</f>
        <v>23 Teaching and other educational professionals</v>
      </c>
      <c r="B12" s="11">
        <v>67.729867418666927</v>
      </c>
      <c r="C12" s="11">
        <v>76.97493345664688</v>
      </c>
      <c r="D12" s="11">
        <v>81.107563674465595</v>
      </c>
      <c r="E12" s="11">
        <v>87.445818153690254</v>
      </c>
      <c r="F12" s="11">
        <v>97.052977961199105</v>
      </c>
      <c r="G12" s="11"/>
      <c r="H12" s="11">
        <f t="shared" si="2"/>
        <v>15.945414286733509</v>
      </c>
      <c r="I12" s="11">
        <f>'RD T1'!E11</f>
        <v>45.145519588561299</v>
      </c>
      <c r="J12" s="11">
        <f t="shared" si="5"/>
        <v>61.090933875294809</v>
      </c>
      <c r="L12" s="10" t="str">
        <f>name!D8</f>
        <v>23 Teaching and other educational professionals</v>
      </c>
      <c r="M12" s="11">
        <v>23.0590290339088</v>
      </c>
      <c r="N12" s="11">
        <v>26.293214955720952</v>
      </c>
      <c r="O12" s="11">
        <v>27.859827235479059</v>
      </c>
      <c r="P12" s="11">
        <v>30.797318424874589</v>
      </c>
      <c r="Q12" s="11">
        <v>33.234210502822954</v>
      </c>
      <c r="R12" s="11"/>
      <c r="S12" s="11">
        <f t="shared" si="3"/>
        <v>5.3743832673438945</v>
      </c>
      <c r="T12" s="11">
        <f>'RD T1'!T11</f>
        <v>13.323407853168801</v>
      </c>
      <c r="U12" s="11">
        <f t="shared" si="6"/>
        <v>18.697791120512697</v>
      </c>
      <c r="W12" s="10" t="str">
        <f>name!D8</f>
        <v>23 Teaching and other educational professionals</v>
      </c>
      <c r="X12" s="11">
        <v>44.670838384758135</v>
      </c>
      <c r="Y12" s="11">
        <v>50.681718500925768</v>
      </c>
      <c r="Z12" s="11">
        <v>53.247736438986486</v>
      </c>
      <c r="AA12" s="11">
        <v>56.648499728815523</v>
      </c>
      <c r="AB12" s="11">
        <v>63.818767458376172</v>
      </c>
      <c r="AC12" s="11"/>
      <c r="AD12" s="11">
        <f t="shared" si="4"/>
        <v>10.571031019389686</v>
      </c>
      <c r="AE12" s="11">
        <f>'RD T1'!T40</f>
        <v>31.822111735392497</v>
      </c>
      <c r="AF12" s="11">
        <f t="shared" si="7"/>
        <v>42.393142754782183</v>
      </c>
    </row>
    <row r="13" spans="1:32" x14ac:dyDescent="0.2">
      <c r="A13" s="10" t="str">
        <f>name!D9</f>
        <v>24 Business, media and public service professionals</v>
      </c>
      <c r="B13" s="11">
        <v>68.265519414074504</v>
      </c>
      <c r="C13" s="11">
        <v>83.053113967102632</v>
      </c>
      <c r="D13" s="11">
        <v>90.64239321063765</v>
      </c>
      <c r="E13" s="11">
        <v>101.63496477955611</v>
      </c>
      <c r="F13" s="11">
        <v>114.49631502550643</v>
      </c>
      <c r="G13" s="11"/>
      <c r="H13" s="11">
        <f t="shared" si="2"/>
        <v>23.853921814868784</v>
      </c>
      <c r="I13" s="11">
        <f>'RD T1'!E12</f>
        <v>50.062252080714032</v>
      </c>
      <c r="J13" s="11">
        <f t="shared" si="5"/>
        <v>73.916173895582816</v>
      </c>
      <c r="L13" s="10" t="str">
        <f>name!D9</f>
        <v>24 Business, media and public service professionals</v>
      </c>
      <c r="M13" s="11">
        <v>41.403735300458287</v>
      </c>
      <c r="N13" s="11">
        <v>48.160360940926026</v>
      </c>
      <c r="O13" s="11">
        <v>51.55051954299929</v>
      </c>
      <c r="P13" s="11">
        <v>57.5330525667637</v>
      </c>
      <c r="Q13" s="11">
        <v>61.679910891441672</v>
      </c>
      <c r="R13" s="11"/>
      <c r="S13" s="11">
        <f t="shared" si="3"/>
        <v>10.129391348442383</v>
      </c>
      <c r="T13" s="11">
        <f>'RD T1'!T12</f>
        <v>24.589521089132539</v>
      </c>
      <c r="U13" s="11">
        <f t="shared" si="6"/>
        <v>34.718912437574922</v>
      </c>
      <c r="W13" s="10" t="str">
        <f>name!D9</f>
        <v>24 Business, media and public service professionals</v>
      </c>
      <c r="X13" s="11">
        <v>26.86178411361626</v>
      </c>
      <c r="Y13" s="11">
        <v>34.892753026176578</v>
      </c>
      <c r="Z13" s="11">
        <v>39.091873667638225</v>
      </c>
      <c r="AA13" s="11">
        <v>44.101912212792257</v>
      </c>
      <c r="AB13" s="11">
        <v>52.816404134064925</v>
      </c>
      <c r="AC13" s="11"/>
      <c r="AD13" s="11">
        <f t="shared" si="4"/>
        <v>13.7245304664267</v>
      </c>
      <c r="AE13" s="11">
        <f>'RD T1'!T41</f>
        <v>25.472730991581489</v>
      </c>
      <c r="AF13" s="11">
        <f t="shared" si="7"/>
        <v>39.197261458008185</v>
      </c>
    </row>
    <row r="14" spans="1:32" x14ac:dyDescent="0.2">
      <c r="A14" s="10" t="str">
        <f>name!D10</f>
        <v>31 Science, engineering and technology associate professionals</v>
      </c>
      <c r="B14" s="11">
        <v>24.501449293016595</v>
      </c>
      <c r="C14" s="11">
        <v>30.1310443447761</v>
      </c>
      <c r="D14" s="11">
        <v>32.265169038428155</v>
      </c>
      <c r="E14" s="11">
        <v>28.423285996635009</v>
      </c>
      <c r="F14" s="11">
        <v>30.361990941535758</v>
      </c>
      <c r="G14" s="11"/>
      <c r="H14" s="11">
        <f t="shared" si="2"/>
        <v>-1.9031780968923968</v>
      </c>
      <c r="I14" s="11">
        <f>'RD T1'!E13</f>
        <v>11.948438512682573</v>
      </c>
      <c r="J14" s="11">
        <f t="shared" si="5"/>
        <v>10.045260415790176</v>
      </c>
      <c r="L14" s="10" t="str">
        <f>name!D10</f>
        <v>31 Science, engineering and technology associate professionals</v>
      </c>
      <c r="M14" s="11">
        <v>18.620714016023836</v>
      </c>
      <c r="N14" s="11">
        <v>23.70430748517942</v>
      </c>
      <c r="O14" s="11">
        <v>24.457305191410335</v>
      </c>
      <c r="P14" s="11">
        <v>20.148210986210564</v>
      </c>
      <c r="Q14" s="11">
        <v>20.447662846978393</v>
      </c>
      <c r="R14" s="11"/>
      <c r="S14" s="11">
        <f t="shared" si="3"/>
        <v>-4.009642344431942</v>
      </c>
      <c r="T14" s="11">
        <f>'RD T1'!T13</f>
        <v>7.5706078240499508</v>
      </c>
      <c r="U14" s="11">
        <f t="shared" si="6"/>
        <v>3.5609654796180088</v>
      </c>
      <c r="W14" s="10" t="str">
        <f>name!D10</f>
        <v>31 Science, engineering and technology associate professionals</v>
      </c>
      <c r="X14" s="11">
        <v>5.8807352769928025</v>
      </c>
      <c r="Y14" s="11">
        <v>6.4267368595966898</v>
      </c>
      <c r="Z14" s="11">
        <v>7.8078638470177957</v>
      </c>
      <c r="AA14" s="11">
        <v>8.2750750104244251</v>
      </c>
      <c r="AB14" s="11">
        <v>9.9143280945574368</v>
      </c>
      <c r="AC14" s="11"/>
      <c r="AD14" s="11">
        <f t="shared" si="4"/>
        <v>2.1064642475396411</v>
      </c>
      <c r="AE14" s="11">
        <f>'RD T1'!T42</f>
        <v>4.3778306886326224</v>
      </c>
      <c r="AF14" s="11">
        <f t="shared" si="7"/>
        <v>6.4842949361722635</v>
      </c>
    </row>
    <row r="15" spans="1:32" x14ac:dyDescent="0.2">
      <c r="A15" s="10" t="str">
        <f>name!D11</f>
        <v>32 Health and social care associate professionals</v>
      </c>
      <c r="B15" s="11">
        <v>24.583281579572748</v>
      </c>
      <c r="C15" s="11">
        <v>28.084633772336666</v>
      </c>
      <c r="D15" s="11">
        <v>29.408046446628369</v>
      </c>
      <c r="E15" s="11">
        <v>30.307303675753577</v>
      </c>
      <c r="F15" s="11">
        <v>33.943251666791191</v>
      </c>
      <c r="G15" s="11"/>
      <c r="H15" s="11">
        <f t="shared" si="2"/>
        <v>4.5352052201628226</v>
      </c>
      <c r="I15" s="11">
        <f>'RD T1'!E14</f>
        <v>17.765995247757861</v>
      </c>
      <c r="J15" s="11">
        <f t="shared" si="5"/>
        <v>22.301200467920683</v>
      </c>
      <c r="L15" s="10" t="str">
        <f>name!D11</f>
        <v>32 Health and social care associate professionals</v>
      </c>
      <c r="M15" s="11">
        <v>5.9996120940238988</v>
      </c>
      <c r="N15" s="11">
        <v>6.217700089407824</v>
      </c>
      <c r="O15" s="11">
        <v>6.537148526191789</v>
      </c>
      <c r="P15" s="11">
        <v>5.9932610845040344</v>
      </c>
      <c r="Q15" s="11">
        <v>6.3864495867736588</v>
      </c>
      <c r="R15" s="11"/>
      <c r="S15" s="11">
        <f t="shared" si="3"/>
        <v>-0.15069893941813017</v>
      </c>
      <c r="T15" s="11">
        <f>'RD T1'!T14</f>
        <v>2.9115918604870186</v>
      </c>
      <c r="U15" s="11">
        <f t="shared" si="6"/>
        <v>2.7608929210688884</v>
      </c>
      <c r="W15" s="10" t="str">
        <f>name!D11</f>
        <v>32 Health and social care associate professionals</v>
      </c>
      <c r="X15" s="11">
        <v>18.58366948554885</v>
      </c>
      <c r="Y15" s="11">
        <v>21.866933682928867</v>
      </c>
      <c r="Z15" s="11">
        <v>22.870897920436573</v>
      </c>
      <c r="AA15" s="11">
        <v>24.314042591249521</v>
      </c>
      <c r="AB15" s="11">
        <v>27.55680208001753</v>
      </c>
      <c r="AC15" s="11"/>
      <c r="AD15" s="11">
        <f t="shared" si="4"/>
        <v>4.6859041595809572</v>
      </c>
      <c r="AE15" s="11">
        <f>'RD T1'!T43</f>
        <v>14.854403387270846</v>
      </c>
      <c r="AF15" s="11">
        <f t="shared" si="7"/>
        <v>19.540307546851803</v>
      </c>
    </row>
    <row r="16" spans="1:32" x14ac:dyDescent="0.2">
      <c r="A16" s="10" t="str">
        <f>name!D12</f>
        <v>33 Protective service occupations</v>
      </c>
      <c r="B16" s="11">
        <v>12.739528070086291</v>
      </c>
      <c r="C16" s="11">
        <v>13.922837175696385</v>
      </c>
      <c r="D16" s="11">
        <v>14.27086163011745</v>
      </c>
      <c r="E16" s="11">
        <v>16.393088514543464</v>
      </c>
      <c r="F16" s="11">
        <v>18.363719770027839</v>
      </c>
      <c r="G16" s="11"/>
      <c r="H16" s="11">
        <f t="shared" si="2"/>
        <v>4.0928581399103887</v>
      </c>
      <c r="I16" s="11">
        <f>'RD T1'!E15</f>
        <v>5.5205581641470038</v>
      </c>
      <c r="J16" s="11">
        <f t="shared" si="5"/>
        <v>9.6134163040573917</v>
      </c>
      <c r="L16" s="10" t="str">
        <f>name!D12</f>
        <v>33 Protective service occupations</v>
      </c>
      <c r="M16" s="11">
        <v>10.457414437495862</v>
      </c>
      <c r="N16" s="11">
        <v>11.313970180395296</v>
      </c>
      <c r="O16" s="11">
        <v>11.379063885671021</v>
      </c>
      <c r="P16" s="11">
        <v>12.611693860993267</v>
      </c>
      <c r="Q16" s="11">
        <v>13.383049107912502</v>
      </c>
      <c r="R16" s="11"/>
      <c r="S16" s="11">
        <f t="shared" si="3"/>
        <v>2.0039852222414805</v>
      </c>
      <c r="T16" s="11">
        <f>'RD T1'!T15</f>
        <v>3.5408518368842392</v>
      </c>
      <c r="U16" s="11">
        <f t="shared" si="6"/>
        <v>5.5448370591257197</v>
      </c>
      <c r="W16" s="10" t="str">
        <f>name!D12</f>
        <v>33 Protective service occupations</v>
      </c>
      <c r="X16" s="11">
        <v>2.2821136325904416</v>
      </c>
      <c r="Y16" s="11">
        <v>2.6088669953010837</v>
      </c>
      <c r="Z16" s="11">
        <v>2.8917977444464289</v>
      </c>
      <c r="AA16" s="11">
        <v>3.7813946535502039</v>
      </c>
      <c r="AB16" s="11">
        <v>4.9806706621153483</v>
      </c>
      <c r="AC16" s="11"/>
      <c r="AD16" s="11">
        <f t="shared" si="4"/>
        <v>2.0888729176689194</v>
      </c>
      <c r="AE16" s="11">
        <f>'RD T1'!T44</f>
        <v>1.9797063272627649</v>
      </c>
      <c r="AF16" s="11">
        <f t="shared" si="7"/>
        <v>4.0685792449316844</v>
      </c>
    </row>
    <row r="17" spans="1:32" x14ac:dyDescent="0.2">
      <c r="A17" s="10" t="str">
        <f>name!D13</f>
        <v>34 Culture, media and sports occupations</v>
      </c>
      <c r="B17" s="11">
        <v>16.815312283337601</v>
      </c>
      <c r="C17" s="11">
        <v>20.721602450902228</v>
      </c>
      <c r="D17" s="11">
        <v>19.819185911643324</v>
      </c>
      <c r="E17" s="11">
        <v>18.883591006747576</v>
      </c>
      <c r="F17" s="11">
        <v>21.26682660159474</v>
      </c>
      <c r="G17" s="11"/>
      <c r="H17" s="11">
        <f t="shared" si="2"/>
        <v>1.4476406899514167</v>
      </c>
      <c r="I17" s="11">
        <f>'RD T1'!E16</f>
        <v>9.0348169005608412</v>
      </c>
      <c r="J17" s="11">
        <f t="shared" si="5"/>
        <v>10.482457590512258</v>
      </c>
      <c r="L17" s="10" t="str">
        <f>name!D13</f>
        <v>34 Culture, media and sports occupations</v>
      </c>
      <c r="M17" s="11">
        <v>9.6337936413783787</v>
      </c>
      <c r="N17" s="11">
        <v>12.296572780509816</v>
      </c>
      <c r="O17" s="11">
        <v>10.825026843897914</v>
      </c>
      <c r="P17" s="11">
        <v>10.200747741971426</v>
      </c>
      <c r="Q17" s="11">
        <v>11.056484393610642</v>
      </c>
      <c r="R17" s="11"/>
      <c r="S17" s="11">
        <f t="shared" si="3"/>
        <v>0.23145754971272758</v>
      </c>
      <c r="T17" s="11">
        <f>'RD T1'!T16</f>
        <v>4.2437839529610626</v>
      </c>
      <c r="U17" s="11">
        <f t="shared" si="6"/>
        <v>4.4752415026737902</v>
      </c>
      <c r="W17" s="10" t="str">
        <f>name!D13</f>
        <v>34 Culture, media and sports occupations</v>
      </c>
      <c r="X17" s="11">
        <v>7.1815186419592161</v>
      </c>
      <c r="Y17" s="11">
        <v>8.4250296703924086</v>
      </c>
      <c r="Z17" s="11">
        <v>8.9941590677454126</v>
      </c>
      <c r="AA17" s="11">
        <v>8.6828432647761637</v>
      </c>
      <c r="AB17" s="11">
        <v>10.210342207984112</v>
      </c>
      <c r="AC17" s="11"/>
      <c r="AD17" s="11">
        <f t="shared" si="4"/>
        <v>1.2161831402386998</v>
      </c>
      <c r="AE17" s="11">
        <f>'RD T1'!T45</f>
        <v>4.7910329475997786</v>
      </c>
      <c r="AF17" s="11">
        <f t="shared" si="7"/>
        <v>6.0072160878384784</v>
      </c>
    </row>
    <row r="18" spans="1:32" x14ac:dyDescent="0.2">
      <c r="A18" s="10" t="str">
        <f>name!D14</f>
        <v>35 Business and public service associate professionals</v>
      </c>
      <c r="B18" s="11">
        <v>73.166278151303914</v>
      </c>
      <c r="C18" s="11">
        <v>82.908104132027461</v>
      </c>
      <c r="D18" s="11">
        <v>84.518669151784763</v>
      </c>
      <c r="E18" s="11">
        <v>81.205791879122614</v>
      </c>
      <c r="F18" s="11">
        <v>85.222570724584713</v>
      </c>
      <c r="G18" s="11"/>
      <c r="H18" s="11">
        <f t="shared" si="2"/>
        <v>0.7039015727999498</v>
      </c>
      <c r="I18" s="11">
        <f>'RD T1'!E17</f>
        <v>38.25605218100695</v>
      </c>
      <c r="J18" s="11">
        <f t="shared" si="5"/>
        <v>38.9599537538069</v>
      </c>
      <c r="L18" s="10" t="str">
        <f>name!D14</f>
        <v>35 Business and public service associate professionals</v>
      </c>
      <c r="M18" s="11">
        <v>39.337742736994386</v>
      </c>
      <c r="N18" s="11">
        <v>43.44121092431552</v>
      </c>
      <c r="O18" s="11">
        <v>44.210185608994621</v>
      </c>
      <c r="P18" s="11">
        <v>40.713524025869326</v>
      </c>
      <c r="Q18" s="11">
        <v>40.124984253878999</v>
      </c>
      <c r="R18" s="11"/>
      <c r="S18" s="11">
        <f t="shared" si="3"/>
        <v>-4.0852013551156219</v>
      </c>
      <c r="T18" s="11">
        <f>'RD T1'!T17</f>
        <v>15.698585869777387</v>
      </c>
      <c r="U18" s="11">
        <f t="shared" si="6"/>
        <v>11.613384514661766</v>
      </c>
      <c r="W18" s="10" t="str">
        <f>name!D14</f>
        <v>35 Business and public service associate professionals</v>
      </c>
      <c r="X18" s="11">
        <v>33.828535414309641</v>
      </c>
      <c r="Y18" s="11">
        <v>39.466893207711976</v>
      </c>
      <c r="Z18" s="11">
        <v>40.30848354279027</v>
      </c>
      <c r="AA18" s="11">
        <v>40.492267853253161</v>
      </c>
      <c r="AB18" s="11">
        <v>45.097586470705636</v>
      </c>
      <c r="AC18" s="11"/>
      <c r="AD18" s="11">
        <f t="shared" si="4"/>
        <v>4.7891029279153656</v>
      </c>
      <c r="AE18" s="11">
        <f>'RD T1'!T46</f>
        <v>22.557466311229561</v>
      </c>
      <c r="AF18" s="11">
        <f t="shared" si="7"/>
        <v>27.346569239144927</v>
      </c>
    </row>
    <row r="19" spans="1:32" x14ac:dyDescent="0.2">
      <c r="A19" s="10" t="str">
        <f>name!D15</f>
        <v>41 Administrative occupations</v>
      </c>
      <c r="B19" s="11">
        <v>148.88066153635501</v>
      </c>
      <c r="C19" s="11">
        <v>156.95531445882742</v>
      </c>
      <c r="D19" s="11">
        <v>163.15505179417116</v>
      </c>
      <c r="E19" s="11">
        <v>153.60394024776608</v>
      </c>
      <c r="F19" s="11">
        <v>150.63535797650047</v>
      </c>
      <c r="G19" s="11"/>
      <c r="H19" s="11">
        <f t="shared" si="2"/>
        <v>-12.519693817670685</v>
      </c>
      <c r="I19" s="11">
        <f>'RD T1'!E18</f>
        <v>73.944038081826008</v>
      </c>
      <c r="J19" s="11">
        <f t="shared" si="5"/>
        <v>61.424344264155323</v>
      </c>
      <c r="L19" s="10" t="str">
        <f>name!D15</f>
        <v>41 Administrative occupations</v>
      </c>
      <c r="M19" s="11">
        <v>52.726572171920978</v>
      </c>
      <c r="N19" s="11">
        <v>54.795673026882866</v>
      </c>
      <c r="O19" s="11">
        <v>63.990689331786761</v>
      </c>
      <c r="P19" s="11">
        <v>62.84537118744035</v>
      </c>
      <c r="Q19" s="11">
        <v>70.015563981654395</v>
      </c>
      <c r="R19" s="11"/>
      <c r="S19" s="11">
        <f t="shared" si="3"/>
        <v>6.024874649867634</v>
      </c>
      <c r="T19" s="11">
        <f>'RD T1'!T18</f>
        <v>24.501646480904817</v>
      </c>
      <c r="U19" s="11">
        <f t="shared" si="6"/>
        <v>30.526521130772451</v>
      </c>
      <c r="W19" s="10" t="str">
        <f>name!D15</f>
        <v>41 Administrative occupations</v>
      </c>
      <c r="X19" s="11">
        <v>96.154089364434171</v>
      </c>
      <c r="Y19" s="11">
        <v>102.15964143194438</v>
      </c>
      <c r="Z19" s="11">
        <v>99.164362462384673</v>
      </c>
      <c r="AA19" s="11">
        <v>90.758569060325726</v>
      </c>
      <c r="AB19" s="11">
        <v>80.61979399484612</v>
      </c>
      <c r="AC19" s="11"/>
      <c r="AD19" s="11">
        <f t="shared" si="4"/>
        <v>-18.544568467538554</v>
      </c>
      <c r="AE19" s="11">
        <f>'RD T1'!T47</f>
        <v>49.442391600921219</v>
      </c>
      <c r="AF19" s="11">
        <f t="shared" si="7"/>
        <v>30.897823133382666</v>
      </c>
    </row>
    <row r="20" spans="1:32" x14ac:dyDescent="0.2">
      <c r="A20" s="10" t="str">
        <f>name!D16</f>
        <v>42 Secretarial and related occupations</v>
      </c>
      <c r="B20" s="11">
        <v>32.509823393512477</v>
      </c>
      <c r="C20" s="11">
        <v>31.807903888510189</v>
      </c>
      <c r="D20" s="11">
        <v>30.660730347621865</v>
      </c>
      <c r="E20" s="11">
        <v>32.608988733511239</v>
      </c>
      <c r="F20" s="11">
        <v>23.894307185799381</v>
      </c>
      <c r="G20" s="11"/>
      <c r="H20" s="11">
        <f t="shared" si="2"/>
        <v>-6.7664231618224839</v>
      </c>
      <c r="I20" s="11">
        <f>'RD T1'!E19</f>
        <v>15.460091693165507</v>
      </c>
      <c r="J20" s="11">
        <f t="shared" si="5"/>
        <v>8.6936685313430235</v>
      </c>
      <c r="L20" s="10" t="str">
        <f>name!D16</f>
        <v>42 Secretarial and related occupations</v>
      </c>
      <c r="M20" s="11">
        <v>2.8777735662193735</v>
      </c>
      <c r="N20" s="11">
        <v>2.511142930475196</v>
      </c>
      <c r="O20" s="11">
        <v>2.5333532888066723</v>
      </c>
      <c r="P20" s="11">
        <v>3.18605130467065</v>
      </c>
      <c r="Q20" s="11">
        <v>4.0013446871016827</v>
      </c>
      <c r="R20" s="11"/>
      <c r="S20" s="11">
        <f t="shared" si="3"/>
        <v>1.4679913982950104</v>
      </c>
      <c r="T20" s="11">
        <f>'RD T1'!T19</f>
        <v>1.1464996439857056</v>
      </c>
      <c r="U20" s="11">
        <f t="shared" si="6"/>
        <v>2.6144910422807159</v>
      </c>
      <c r="W20" s="10" t="str">
        <f>name!D16</f>
        <v>42 Secretarial and related occupations</v>
      </c>
      <c r="X20" s="11">
        <v>29.632049827293088</v>
      </c>
      <c r="Y20" s="11">
        <v>29.296760958035005</v>
      </c>
      <c r="Z20" s="11">
        <v>28.127377058815192</v>
      </c>
      <c r="AA20" s="11">
        <v>29.422937428840584</v>
      </c>
      <c r="AB20" s="11">
        <v>19.892962498697703</v>
      </c>
      <c r="AC20" s="11"/>
      <c r="AD20" s="11">
        <f t="shared" si="4"/>
        <v>-8.2344145601174894</v>
      </c>
      <c r="AE20" s="11">
        <f>'RD T1'!T48</f>
        <v>14.313592049179801</v>
      </c>
      <c r="AF20" s="11">
        <f t="shared" si="7"/>
        <v>6.079177489062312</v>
      </c>
    </row>
    <row r="21" spans="1:32" x14ac:dyDescent="0.2">
      <c r="A21" s="10" t="str">
        <f>name!D17</f>
        <v>51 Skilled agricultural and related trades</v>
      </c>
      <c r="B21" s="11">
        <v>11.179482380044464</v>
      </c>
      <c r="C21" s="11">
        <v>12.332605129953045</v>
      </c>
      <c r="D21" s="11">
        <v>11.522051404293869</v>
      </c>
      <c r="E21" s="11">
        <v>11.730994876791451</v>
      </c>
      <c r="F21" s="11">
        <v>13.04409945931028</v>
      </c>
      <c r="G21" s="11"/>
      <c r="H21" s="11">
        <f t="shared" si="2"/>
        <v>1.5220480550164108</v>
      </c>
      <c r="I21" s="11">
        <f>'RD T1'!E20</f>
        <v>6.7432166998828356</v>
      </c>
      <c r="J21" s="11">
        <f t="shared" si="5"/>
        <v>8.2652647548992455</v>
      </c>
      <c r="L21" s="10" t="str">
        <f>name!D17</f>
        <v>51 Skilled agricultural and related trades</v>
      </c>
      <c r="M21" s="11">
        <v>9.027268648848672</v>
      </c>
      <c r="N21" s="11">
        <v>10.655606248887347</v>
      </c>
      <c r="O21" s="11">
        <v>9.4066630110447012</v>
      </c>
      <c r="P21" s="11">
        <v>9.3747707435582157</v>
      </c>
      <c r="Q21" s="11">
        <v>10.210387806450314</v>
      </c>
      <c r="R21" s="11"/>
      <c r="S21" s="11">
        <f t="shared" si="3"/>
        <v>0.80372479540561237</v>
      </c>
      <c r="T21" s="11">
        <f>'RD T1'!T20</f>
        <v>5.1005617059068404</v>
      </c>
      <c r="U21" s="11">
        <f t="shared" si="6"/>
        <v>5.9042865013124528</v>
      </c>
      <c r="W21" s="10" t="str">
        <f>name!D17</f>
        <v>51 Skilled agricultural and related trades</v>
      </c>
      <c r="X21" s="11">
        <v>2.1522137311957801</v>
      </c>
      <c r="Y21" s="11">
        <v>1.6769988810657246</v>
      </c>
      <c r="Z21" s="11">
        <v>2.1153883932491593</v>
      </c>
      <c r="AA21" s="11">
        <v>2.356224133233233</v>
      </c>
      <c r="AB21" s="11">
        <v>2.8337116528599782</v>
      </c>
      <c r="AC21" s="11"/>
      <c r="AD21" s="11">
        <f t="shared" si="4"/>
        <v>0.71832325961081889</v>
      </c>
      <c r="AE21" s="11">
        <f>'RD T1'!T49</f>
        <v>1.6426549939759945</v>
      </c>
      <c r="AF21" s="11">
        <f t="shared" si="7"/>
        <v>2.3609782535868131</v>
      </c>
    </row>
    <row r="22" spans="1:32" x14ac:dyDescent="0.2">
      <c r="A22" s="10" t="str">
        <f>name!D18</f>
        <v>52 Skilled metal, electrical and electronic trades</v>
      </c>
      <c r="B22" s="11">
        <v>49.824270134652465</v>
      </c>
      <c r="C22" s="11">
        <v>55.184935748792142</v>
      </c>
      <c r="D22" s="11">
        <v>46.300650312109099</v>
      </c>
      <c r="E22" s="11">
        <v>44.66573177505483</v>
      </c>
      <c r="F22" s="11">
        <v>40.928880170590894</v>
      </c>
      <c r="G22" s="11"/>
      <c r="H22" s="11">
        <f t="shared" si="2"/>
        <v>-5.3717701415182049</v>
      </c>
      <c r="I22" s="11">
        <f>'RD T1'!E21</f>
        <v>16.378617784373581</v>
      </c>
      <c r="J22" s="11">
        <f t="shared" si="5"/>
        <v>11.006847642855377</v>
      </c>
      <c r="L22" s="10" t="str">
        <f>name!D18</f>
        <v>52 Skilled metal, electrical and electronic trades</v>
      </c>
      <c r="M22" s="11">
        <v>49.205748891952361</v>
      </c>
      <c r="N22" s="11">
        <v>54.105893307005211</v>
      </c>
      <c r="O22" s="11">
        <v>45.476407516372895</v>
      </c>
      <c r="P22" s="11">
        <v>42.708336220819781</v>
      </c>
      <c r="Q22" s="11">
        <v>38.308252900327034</v>
      </c>
      <c r="R22" s="11"/>
      <c r="S22" s="11">
        <f t="shared" si="3"/>
        <v>-7.1681546160458609</v>
      </c>
      <c r="T22" s="11">
        <f>'RD T1'!T21</f>
        <v>15.21615102582291</v>
      </c>
      <c r="U22" s="11">
        <f t="shared" si="6"/>
        <v>8.0479964097770491</v>
      </c>
      <c r="W22" s="10" t="str">
        <f>name!D18</f>
        <v>52 Skilled metal, electrical and electronic trades</v>
      </c>
      <c r="X22" s="11">
        <v>0.61852124270013409</v>
      </c>
      <c r="Y22" s="11">
        <v>1.0790424417869242</v>
      </c>
      <c r="Z22" s="11">
        <v>0.82424279573624915</v>
      </c>
      <c r="AA22" s="11">
        <v>1.9573955542350419</v>
      </c>
      <c r="AB22" s="11">
        <v>2.6206272702638556</v>
      </c>
      <c r="AC22" s="11"/>
      <c r="AD22" s="11">
        <f t="shared" si="4"/>
        <v>1.7963844745276063</v>
      </c>
      <c r="AE22" s="11">
        <f>'RD T1'!T50</f>
        <v>1.1624667585506716</v>
      </c>
      <c r="AF22" s="11">
        <f t="shared" si="7"/>
        <v>2.9588512330782777</v>
      </c>
    </row>
    <row r="23" spans="1:32" x14ac:dyDescent="0.2">
      <c r="A23" s="10" t="str">
        <f>name!D19</f>
        <v>53 Skilled construction and building trades</v>
      </c>
      <c r="B23" s="11">
        <v>41.088961650446137</v>
      </c>
      <c r="C23" s="11">
        <v>44.295791249456329</v>
      </c>
      <c r="D23" s="11">
        <v>37.46932427747435</v>
      </c>
      <c r="E23" s="11">
        <v>38.252532557266676</v>
      </c>
      <c r="F23" s="11">
        <v>35.263965212440553</v>
      </c>
      <c r="G23" s="11"/>
      <c r="H23" s="11">
        <f t="shared" si="2"/>
        <v>-2.2053590650337966</v>
      </c>
      <c r="I23" s="11">
        <f>'RD T1'!E22</f>
        <v>15.416652580272043</v>
      </c>
      <c r="J23" s="11">
        <f t="shared" si="5"/>
        <v>13.211293515238246</v>
      </c>
      <c r="L23" s="10" t="str">
        <f>name!D19</f>
        <v>53 Skilled construction and building trades</v>
      </c>
      <c r="M23" s="11">
        <v>40.637419952906725</v>
      </c>
      <c r="N23" s="11">
        <v>43.706860670507041</v>
      </c>
      <c r="O23" s="11">
        <v>36.881069363497545</v>
      </c>
      <c r="P23" s="11">
        <v>37.591952007111999</v>
      </c>
      <c r="Q23" s="11">
        <v>34.468279473571187</v>
      </c>
      <c r="R23" s="11"/>
      <c r="S23" s="11">
        <f t="shared" si="3"/>
        <v>-2.4127898899263585</v>
      </c>
      <c r="T23" s="11">
        <f>'RD T1'!T22</f>
        <v>15.039574907859393</v>
      </c>
      <c r="U23" s="11">
        <f t="shared" si="6"/>
        <v>12.626785017933035</v>
      </c>
      <c r="W23" s="10" t="str">
        <f>name!D19</f>
        <v>53 Skilled construction and building trades</v>
      </c>
      <c r="X23" s="11">
        <v>0.45154169753935386</v>
      </c>
      <c r="Y23" s="11">
        <v>0.58893057894932721</v>
      </c>
      <c r="Z23" s="11">
        <v>0.58825491397685725</v>
      </c>
      <c r="AA23" s="11">
        <v>0.66058055015467543</v>
      </c>
      <c r="AB23" s="11">
        <v>0.79568573886940219</v>
      </c>
      <c r="AC23" s="11"/>
      <c r="AD23" s="11">
        <f t="shared" si="4"/>
        <v>0.20743082489254494</v>
      </c>
      <c r="AE23" s="11">
        <f>'RD T1'!T51</f>
        <v>0.37707767241265022</v>
      </c>
      <c r="AF23" s="11">
        <f t="shared" si="7"/>
        <v>0.58450849730519516</v>
      </c>
    </row>
    <row r="24" spans="1:32" x14ac:dyDescent="0.2">
      <c r="A24" s="10" t="str">
        <f>name!D20</f>
        <v>54 Textiles, printing and other skilled trades</v>
      </c>
      <c r="B24" s="11">
        <v>27.052488088928499</v>
      </c>
      <c r="C24" s="11">
        <v>24.811440094492891</v>
      </c>
      <c r="D24" s="11">
        <v>24.120144515619913</v>
      </c>
      <c r="E24" s="11">
        <v>23.71761975347572</v>
      </c>
      <c r="F24" s="11">
        <v>23.687548623673869</v>
      </c>
      <c r="G24" s="11"/>
      <c r="H24" s="11">
        <f t="shared" si="2"/>
        <v>-0.43259589194604331</v>
      </c>
      <c r="I24" s="11">
        <f>'RD T1'!E23</f>
        <v>10.473918064160424</v>
      </c>
      <c r="J24" s="11">
        <f t="shared" si="5"/>
        <v>10.041322172214381</v>
      </c>
      <c r="L24" s="10" t="str">
        <f>name!D20</f>
        <v>54 Textiles, printing and other skilled trades</v>
      </c>
      <c r="M24" s="11">
        <v>16.121470287873507</v>
      </c>
      <c r="N24" s="11">
        <v>14.375917790341669</v>
      </c>
      <c r="O24" s="11">
        <v>13.089266376252988</v>
      </c>
      <c r="P24" s="11">
        <v>12.699627541983352</v>
      </c>
      <c r="Q24" s="11">
        <v>12.08530376084623</v>
      </c>
      <c r="R24" s="11"/>
      <c r="S24" s="11">
        <f t="shared" si="3"/>
        <v>-1.003962615406758</v>
      </c>
      <c r="T24" s="11">
        <f>'RD T1'!T23</f>
        <v>3.973763318490489</v>
      </c>
      <c r="U24" s="11">
        <f t="shared" si="6"/>
        <v>2.969800703083731</v>
      </c>
      <c r="W24" s="10" t="str">
        <f>name!D20</f>
        <v>54 Textiles, printing and other skilled trades</v>
      </c>
      <c r="X24" s="11">
        <v>10.931017801054979</v>
      </c>
      <c r="Y24" s="11">
        <v>10.435522304151181</v>
      </c>
      <c r="Z24" s="11">
        <v>11.03087813936693</v>
      </c>
      <c r="AA24" s="11">
        <v>11.017992211492366</v>
      </c>
      <c r="AB24" s="11">
        <v>11.602244862827616</v>
      </c>
      <c r="AC24" s="11"/>
      <c r="AD24" s="11">
        <f t="shared" si="4"/>
        <v>0.57136672346068629</v>
      </c>
      <c r="AE24" s="11">
        <f>'RD T1'!T52</f>
        <v>6.500154745669934</v>
      </c>
      <c r="AF24" s="11">
        <f t="shared" si="7"/>
        <v>7.0715214691306203</v>
      </c>
    </row>
    <row r="25" spans="1:32" x14ac:dyDescent="0.2">
      <c r="A25" s="10" t="str">
        <f>name!D21</f>
        <v>61 Caring personal service occupations</v>
      </c>
      <c r="B25" s="11">
        <v>107.5916132671497</v>
      </c>
      <c r="C25" s="11">
        <v>112.82538511085721</v>
      </c>
      <c r="D25" s="11">
        <v>112.33064026929296</v>
      </c>
      <c r="E25" s="11">
        <v>123.91477561743767</v>
      </c>
      <c r="F25" s="11">
        <v>137.45275375011713</v>
      </c>
      <c r="G25" s="11"/>
      <c r="H25" s="11">
        <f t="shared" si="2"/>
        <v>25.122113480824169</v>
      </c>
      <c r="I25" s="11">
        <f>'RD T1'!E24</f>
        <v>70.555679497848018</v>
      </c>
      <c r="J25" s="11">
        <f t="shared" si="5"/>
        <v>95.677792978672187</v>
      </c>
      <c r="L25" s="10" t="str">
        <f>name!D21</f>
        <v>61 Caring personal service occupations</v>
      </c>
      <c r="M25" s="11">
        <v>15.47294853517637</v>
      </c>
      <c r="N25" s="11">
        <v>16.642087966246542</v>
      </c>
      <c r="O25" s="11">
        <v>15.574233178882517</v>
      </c>
      <c r="P25" s="11">
        <v>19.357269113636807</v>
      </c>
      <c r="Q25" s="11">
        <v>22.612010459431332</v>
      </c>
      <c r="R25" s="11"/>
      <c r="S25" s="11">
        <f t="shared" si="3"/>
        <v>7.0377772805488146</v>
      </c>
      <c r="T25" s="11">
        <f>'RD T1'!T24</f>
        <v>8.7117389767721853</v>
      </c>
      <c r="U25" s="11">
        <f t="shared" si="6"/>
        <v>15.749516257321</v>
      </c>
      <c r="W25" s="10" t="str">
        <f>name!D21</f>
        <v>61 Caring personal service occupations</v>
      </c>
      <c r="X25" s="11">
        <v>92.118664731973311</v>
      </c>
      <c r="Y25" s="11">
        <v>96.183297144610677</v>
      </c>
      <c r="Z25" s="11">
        <v>96.75640709041042</v>
      </c>
      <c r="AA25" s="11">
        <v>104.55750650380087</v>
      </c>
      <c r="AB25" s="11">
        <v>114.84074329068568</v>
      </c>
      <c r="AC25" s="11"/>
      <c r="AD25" s="11">
        <f t="shared" si="4"/>
        <v>18.08433620027526</v>
      </c>
      <c r="AE25" s="11">
        <f>'RD T1'!T53</f>
        <v>61.843940521075837</v>
      </c>
      <c r="AF25" s="11">
        <f t="shared" si="7"/>
        <v>79.928276721351097</v>
      </c>
    </row>
    <row r="26" spans="1:32" x14ac:dyDescent="0.2">
      <c r="A26" s="10" t="str">
        <f>name!D22</f>
        <v>62 Leisure, travel and related personal service occupations</v>
      </c>
      <c r="B26" s="11">
        <v>30.498289280148217</v>
      </c>
      <c r="C26" s="11">
        <v>33.833132795505534</v>
      </c>
      <c r="D26" s="11">
        <v>29.111160391218537</v>
      </c>
      <c r="E26" s="11">
        <v>29.262439120198152</v>
      </c>
      <c r="F26" s="11">
        <v>29.387521545762166</v>
      </c>
      <c r="G26" s="11"/>
      <c r="H26" s="11">
        <f t="shared" si="2"/>
        <v>0.27636115454362908</v>
      </c>
      <c r="I26" s="11">
        <f>'RD T1'!E25</f>
        <v>14.688792325458659</v>
      </c>
      <c r="J26" s="11">
        <f t="shared" si="5"/>
        <v>14.965153480002288</v>
      </c>
      <c r="L26" s="10" t="str">
        <f>name!D22</f>
        <v>62 Leisure, travel and related personal service occupations</v>
      </c>
      <c r="M26" s="11">
        <v>9.2710614950390617</v>
      </c>
      <c r="N26" s="11">
        <v>10.831824102974343</v>
      </c>
      <c r="O26" s="11">
        <v>10.010388728581598</v>
      </c>
      <c r="P26" s="11">
        <v>10.075846831672319</v>
      </c>
      <c r="Q26" s="11">
        <v>10.583106011845956</v>
      </c>
      <c r="R26" s="11"/>
      <c r="S26" s="11">
        <f t="shared" si="3"/>
        <v>0.57271728326435856</v>
      </c>
      <c r="T26" s="11">
        <f>'RD T1'!T25</f>
        <v>4.3651751666302774</v>
      </c>
      <c r="U26" s="11">
        <f t="shared" si="6"/>
        <v>4.9378924498946359</v>
      </c>
      <c r="W26" s="10" t="str">
        <f>name!D22</f>
        <v>62 Leisure, travel and related personal service occupations</v>
      </c>
      <c r="X26" s="11">
        <v>21.227227785109154</v>
      </c>
      <c r="Y26" s="11">
        <v>23.001308692531151</v>
      </c>
      <c r="Z26" s="11">
        <v>19.100771662636969</v>
      </c>
      <c r="AA26" s="11">
        <v>19.186592288525837</v>
      </c>
      <c r="AB26" s="11">
        <v>18.804415533916181</v>
      </c>
      <c r="AC26" s="11"/>
      <c r="AD26" s="11">
        <f t="shared" si="4"/>
        <v>-0.29635612872078809</v>
      </c>
      <c r="AE26" s="11">
        <f>'RD T1'!T54</f>
        <v>10.32361715882838</v>
      </c>
      <c r="AF26" s="11">
        <f t="shared" si="7"/>
        <v>10.027261030107592</v>
      </c>
    </row>
    <row r="27" spans="1:32" x14ac:dyDescent="0.2">
      <c r="A27" s="10" t="str">
        <f>name!D23</f>
        <v>63 Community and civil enforcement occupations</v>
      </c>
      <c r="B27" s="11">
        <v>1.3183098521080951</v>
      </c>
      <c r="C27" s="11">
        <v>1.2055864350314756</v>
      </c>
      <c r="D27" s="11">
        <v>1.5070626245769398</v>
      </c>
      <c r="E27" s="11">
        <v>1.1824789219213707</v>
      </c>
      <c r="F27" s="11">
        <v>1.2996054508564323</v>
      </c>
      <c r="G27" s="11"/>
      <c r="H27" s="11">
        <f t="shared" si="2"/>
        <v>-0.20745717372050754</v>
      </c>
      <c r="I27" s="11">
        <f>'RD T1'!E26</f>
        <v>0.57593803765441087</v>
      </c>
      <c r="J27" s="11">
        <f t="shared" si="5"/>
        <v>0.36848086393390334</v>
      </c>
      <c r="L27" s="10" t="str">
        <f>name!D23</f>
        <v>63 Community and civil enforcement occupations</v>
      </c>
      <c r="M27" s="11">
        <v>1.0721370501191201</v>
      </c>
      <c r="N27" s="11">
        <v>0.89724454766434847</v>
      </c>
      <c r="O27" s="11">
        <v>1.2396030381239831</v>
      </c>
      <c r="P27" s="11">
        <v>0.83992596312024692</v>
      </c>
      <c r="Q27" s="11">
        <v>0.96649903684580407</v>
      </c>
      <c r="R27" s="11"/>
      <c r="S27" s="11">
        <f t="shared" si="3"/>
        <v>-0.27310400127817902</v>
      </c>
      <c r="T27" s="11">
        <f>'RD T1'!T26</f>
        <v>0.36855389044220899</v>
      </c>
      <c r="U27" s="11">
        <f t="shared" si="6"/>
        <v>9.5449889164029966E-2</v>
      </c>
      <c r="W27" s="10" t="str">
        <f>name!D23</f>
        <v>63 Community and civil enforcement occupations</v>
      </c>
      <c r="X27" s="11">
        <v>0.24617280198897518</v>
      </c>
      <c r="Y27" s="11">
        <v>0.30834188736712725</v>
      </c>
      <c r="Z27" s="11">
        <v>0.26745958645295737</v>
      </c>
      <c r="AA27" s="11">
        <v>0.34255295880112413</v>
      </c>
      <c r="AB27" s="11">
        <v>0.33310641401062913</v>
      </c>
      <c r="AC27" s="11"/>
      <c r="AD27" s="11">
        <f t="shared" si="4"/>
        <v>6.5646827557671761E-2</v>
      </c>
      <c r="AE27" s="11">
        <f>'RD T1'!T55</f>
        <v>0.20738414721220175</v>
      </c>
      <c r="AF27" s="11">
        <f t="shared" si="7"/>
        <v>0.27303097476987348</v>
      </c>
    </row>
    <row r="28" spans="1:32" x14ac:dyDescent="0.2">
      <c r="A28" s="10" t="str">
        <f>name!D24</f>
        <v>71 Sales occupations</v>
      </c>
      <c r="B28" s="11">
        <v>111.28644069208414</v>
      </c>
      <c r="C28" s="11">
        <v>119.09458232681651</v>
      </c>
      <c r="D28" s="11">
        <v>112.82024711798914</v>
      </c>
      <c r="E28" s="11">
        <v>106.23495863632219</v>
      </c>
      <c r="F28" s="11">
        <v>101.60590012755638</v>
      </c>
      <c r="G28" s="11"/>
      <c r="H28" s="11">
        <f t="shared" si="2"/>
        <v>-11.214346990432759</v>
      </c>
      <c r="I28" s="11">
        <f>'RD T1'!E27</f>
        <v>49.206197188946703</v>
      </c>
      <c r="J28" s="11">
        <f t="shared" si="5"/>
        <v>37.991850198513944</v>
      </c>
      <c r="L28" s="10" t="str">
        <f>name!D24</f>
        <v>71 Sales occupations</v>
      </c>
      <c r="M28" s="11">
        <v>40.836762186880762</v>
      </c>
      <c r="N28" s="11">
        <v>44.013874293032757</v>
      </c>
      <c r="O28" s="11">
        <v>41.472237914733014</v>
      </c>
      <c r="P28" s="11">
        <v>39.124929109017351</v>
      </c>
      <c r="Q28" s="11">
        <v>37.852625374257556</v>
      </c>
      <c r="R28" s="11"/>
      <c r="S28" s="11">
        <f t="shared" si="3"/>
        <v>-3.6196125404754582</v>
      </c>
      <c r="T28" s="11">
        <f>'RD T1'!T27</f>
        <v>12.794875357203441</v>
      </c>
      <c r="U28" s="11">
        <f t="shared" si="6"/>
        <v>9.1752628167279831</v>
      </c>
      <c r="W28" s="10" t="str">
        <f>name!D24</f>
        <v>71 Sales occupations</v>
      </c>
      <c r="X28" s="11">
        <v>70.44967850520338</v>
      </c>
      <c r="Y28" s="11">
        <v>75.080708033783722</v>
      </c>
      <c r="Z28" s="11">
        <v>71.348009203256055</v>
      </c>
      <c r="AA28" s="11">
        <v>67.110029527304732</v>
      </c>
      <c r="AB28" s="11">
        <v>63.75327475329884</v>
      </c>
      <c r="AC28" s="11"/>
      <c r="AD28" s="11">
        <f t="shared" si="4"/>
        <v>-7.5947344499572154</v>
      </c>
      <c r="AE28" s="11">
        <f>'RD T1'!T56</f>
        <v>36.411321831743258</v>
      </c>
      <c r="AF28" s="11">
        <f t="shared" si="7"/>
        <v>28.816587381786043</v>
      </c>
    </row>
    <row r="29" spans="1:32" x14ac:dyDescent="0.2">
      <c r="A29" s="10" t="str">
        <f>name!D25</f>
        <v>72 Customer service occupations</v>
      </c>
      <c r="B29" s="11">
        <v>28.679626406569291</v>
      </c>
      <c r="C29" s="11">
        <v>33.761662477390807</v>
      </c>
      <c r="D29" s="11">
        <v>33.501974776629147</v>
      </c>
      <c r="E29" s="11">
        <v>43.702374978624633</v>
      </c>
      <c r="F29" s="11">
        <v>51.022213504090558</v>
      </c>
      <c r="G29" s="11"/>
      <c r="H29" s="11">
        <f t="shared" si="2"/>
        <v>17.520238727461411</v>
      </c>
      <c r="I29" s="11">
        <f>'RD T1'!E28</f>
        <v>19.855602947993738</v>
      </c>
      <c r="J29" s="11">
        <f t="shared" si="5"/>
        <v>37.375841675455149</v>
      </c>
      <c r="L29" s="10" t="str">
        <f>name!D25</f>
        <v>72 Customer service occupations</v>
      </c>
      <c r="M29" s="11">
        <v>13.107360611800214</v>
      </c>
      <c r="N29" s="11">
        <v>13.671082226138042</v>
      </c>
      <c r="O29" s="11">
        <v>14.993148021608686</v>
      </c>
      <c r="P29" s="11">
        <v>20.988848060786378</v>
      </c>
      <c r="Q29" s="11">
        <v>25.246601347982565</v>
      </c>
      <c r="R29" s="11"/>
      <c r="S29" s="11">
        <f t="shared" si="3"/>
        <v>10.253453326373879</v>
      </c>
      <c r="T29" s="11">
        <f>'RD T1'!T28</f>
        <v>7.4293941186000918</v>
      </c>
      <c r="U29" s="11">
        <f t="shared" si="6"/>
        <v>17.682847444973973</v>
      </c>
      <c r="W29" s="10" t="str">
        <f>name!D25</f>
        <v>72 Customer service occupations</v>
      </c>
      <c r="X29" s="11">
        <v>15.572265794769059</v>
      </c>
      <c r="Y29" s="11">
        <v>20.090580251252785</v>
      </c>
      <c r="Z29" s="11">
        <v>18.508826755020433</v>
      </c>
      <c r="AA29" s="11">
        <v>22.713526917838337</v>
      </c>
      <c r="AB29" s="11">
        <v>25.775612156107993</v>
      </c>
      <c r="AC29" s="11"/>
      <c r="AD29" s="11">
        <f t="shared" si="4"/>
        <v>7.2667854010875601</v>
      </c>
      <c r="AE29" s="11">
        <f>'RD T1'!T57</f>
        <v>12.426208829393644</v>
      </c>
      <c r="AF29" s="11">
        <f t="shared" si="7"/>
        <v>19.692994230481204</v>
      </c>
    </row>
    <row r="30" spans="1:32" x14ac:dyDescent="0.2">
      <c r="A30" s="10" t="str">
        <f>name!D26</f>
        <v>81 Process, plant and machine operatives</v>
      </c>
      <c r="B30" s="11">
        <v>34.570648456392441</v>
      </c>
      <c r="C30" s="11">
        <v>34.037139510786048</v>
      </c>
      <c r="D30" s="11">
        <v>28.9327348539701</v>
      </c>
      <c r="E30" s="11">
        <v>33.97805255536236</v>
      </c>
      <c r="F30" s="11">
        <v>31.929627450409932</v>
      </c>
      <c r="G30" s="11"/>
      <c r="H30" s="11">
        <f t="shared" si="2"/>
        <v>2.9968925964398316</v>
      </c>
      <c r="I30" s="11">
        <f>'RD T1'!E29</f>
        <v>12.747968585181876</v>
      </c>
      <c r="J30" s="11">
        <f t="shared" si="5"/>
        <v>15.744861181621708</v>
      </c>
      <c r="L30" s="10" t="str">
        <f>name!D26</f>
        <v>81 Process, plant and machine operatives</v>
      </c>
      <c r="M30" s="11">
        <v>25.97554425803602</v>
      </c>
      <c r="N30" s="11">
        <v>24.929672708397469</v>
      </c>
      <c r="O30" s="11">
        <v>21.276385252571739</v>
      </c>
      <c r="P30" s="11">
        <v>24.783724991427889</v>
      </c>
      <c r="Q30" s="11">
        <v>23.513595075614454</v>
      </c>
      <c r="R30" s="11"/>
      <c r="S30" s="11">
        <f t="shared" si="3"/>
        <v>2.2372098230427149</v>
      </c>
      <c r="T30" s="11">
        <f>'RD T1'!T29</f>
        <v>8.5003550185079888</v>
      </c>
      <c r="U30" s="11">
        <f t="shared" si="6"/>
        <v>10.737564841550704</v>
      </c>
      <c r="W30" s="10" t="str">
        <f>name!D26</f>
        <v>81 Process, plant and machine operatives</v>
      </c>
      <c r="X30" s="11">
        <v>8.595104198356502</v>
      </c>
      <c r="Y30" s="11">
        <v>9.1074668023885241</v>
      </c>
      <c r="Z30" s="11">
        <v>7.6563496013983565</v>
      </c>
      <c r="AA30" s="11">
        <v>9.1943275639345003</v>
      </c>
      <c r="AB30" s="11">
        <v>8.4160323747954493</v>
      </c>
      <c r="AC30" s="11"/>
      <c r="AD30" s="11">
        <f t="shared" si="4"/>
        <v>0.75968277339709278</v>
      </c>
      <c r="AE30" s="11">
        <f>'RD T1'!T58</f>
        <v>4.2476135666738868</v>
      </c>
      <c r="AF30" s="11">
        <f t="shared" si="7"/>
        <v>5.0072963400709796</v>
      </c>
    </row>
    <row r="31" spans="1:32" x14ac:dyDescent="0.2">
      <c r="A31" s="10" t="str">
        <f>name!D27</f>
        <v>82 Transport and mobile machine drivers and operatives</v>
      </c>
      <c r="B31" s="11">
        <v>59.96305048495509</v>
      </c>
      <c r="C31" s="11">
        <v>73.793493646741695</v>
      </c>
      <c r="D31" s="11">
        <v>65.882532136549742</v>
      </c>
      <c r="E31" s="11">
        <v>70.604451744612717</v>
      </c>
      <c r="F31" s="11">
        <v>71.328514975044101</v>
      </c>
      <c r="G31" s="11"/>
      <c r="H31" s="11">
        <f t="shared" si="2"/>
        <v>5.4459828384943592</v>
      </c>
      <c r="I31" s="11">
        <f>'RD T1'!E30</f>
        <v>36.570968102945557</v>
      </c>
      <c r="J31" s="11">
        <f t="shared" si="5"/>
        <v>42.016950941439916</v>
      </c>
      <c r="L31" s="10" t="str">
        <f>name!D27</f>
        <v>82 Transport and mobile machine drivers and operatives</v>
      </c>
      <c r="M31" s="11">
        <v>57.694764657530953</v>
      </c>
      <c r="N31" s="11">
        <v>71.386266863422406</v>
      </c>
      <c r="O31" s="11">
        <v>63.55834528179146</v>
      </c>
      <c r="P31" s="11">
        <v>67.106751193206861</v>
      </c>
      <c r="Q31" s="11">
        <v>67.216228778263286</v>
      </c>
      <c r="R31" s="11"/>
      <c r="S31" s="11">
        <f t="shared" si="3"/>
        <v>3.6578834964718254</v>
      </c>
      <c r="T31" s="11">
        <f>'RD T1'!T30</f>
        <v>34.407130605006202</v>
      </c>
      <c r="U31" s="11">
        <f t="shared" si="6"/>
        <v>38.065014101478027</v>
      </c>
      <c r="W31" s="10" t="str">
        <f>name!D27</f>
        <v>82 Transport and mobile machine drivers and operatives</v>
      </c>
      <c r="X31" s="11">
        <v>2.2682858274241315</v>
      </c>
      <c r="Y31" s="11">
        <v>2.4072267833193699</v>
      </c>
      <c r="Z31" s="11">
        <v>2.3241868547582256</v>
      </c>
      <c r="AA31" s="11">
        <v>3.4977005514058459</v>
      </c>
      <c r="AB31" s="11">
        <v>4.112286196780774</v>
      </c>
      <c r="AC31" s="11"/>
      <c r="AD31" s="11">
        <f t="shared" si="4"/>
        <v>1.7880993420225484</v>
      </c>
      <c r="AE31" s="11">
        <f>'RD T1'!T59</f>
        <v>2.1638374979393542</v>
      </c>
      <c r="AF31" s="11">
        <f t="shared" si="7"/>
        <v>3.9519368399619026</v>
      </c>
    </row>
    <row r="32" spans="1:32" x14ac:dyDescent="0.2">
      <c r="A32" s="10" t="str">
        <f>name!D28</f>
        <v>91 Elementary trades and related occupations</v>
      </c>
      <c r="B32" s="11">
        <v>24.799190135984517</v>
      </c>
      <c r="C32" s="11">
        <v>24.047930720592927</v>
      </c>
      <c r="D32" s="11">
        <v>20.236056198565059</v>
      </c>
      <c r="E32" s="11">
        <v>16.89664950955525</v>
      </c>
      <c r="F32" s="11">
        <v>15.814092045710135</v>
      </c>
      <c r="G32" s="11"/>
      <c r="H32" s="11">
        <f t="shared" si="2"/>
        <v>-4.4219641528549243</v>
      </c>
      <c r="I32" s="11">
        <f>'RD T1'!E31</f>
        <v>6.6329086871677392</v>
      </c>
      <c r="J32" s="11">
        <f t="shared" si="5"/>
        <v>2.2109445343128149</v>
      </c>
      <c r="L32" s="10" t="str">
        <f>name!D28</f>
        <v>91 Elementary trades and related occupations</v>
      </c>
      <c r="M32" s="11">
        <v>18.825430215730126</v>
      </c>
      <c r="N32" s="11">
        <v>18.184996831558209</v>
      </c>
      <c r="O32" s="11">
        <v>15.745223270309562</v>
      </c>
      <c r="P32" s="11">
        <v>13.027177073295718</v>
      </c>
      <c r="Q32" s="11">
        <v>12.071564992518756</v>
      </c>
      <c r="R32" s="11"/>
      <c r="S32" s="11">
        <f t="shared" si="3"/>
        <v>-3.6736582777908069</v>
      </c>
      <c r="T32" s="11">
        <f>'RD T1'!T31</f>
        <v>4.290872258589804</v>
      </c>
      <c r="U32" s="11">
        <f t="shared" si="6"/>
        <v>0.61721398079899714</v>
      </c>
      <c r="W32" s="10" t="str">
        <f>name!D28</f>
        <v>91 Elementary trades and related occupations</v>
      </c>
      <c r="X32" s="11">
        <v>5.9737599202543663</v>
      </c>
      <c r="Y32" s="11">
        <v>5.8629338890346645</v>
      </c>
      <c r="Z32" s="11">
        <v>4.4908329282555268</v>
      </c>
      <c r="AA32" s="11">
        <v>3.8694724362595396</v>
      </c>
      <c r="AB32" s="11">
        <v>3.7425270531913908</v>
      </c>
      <c r="AC32" s="11"/>
      <c r="AD32" s="11">
        <f t="shared" si="4"/>
        <v>-0.74830587506413604</v>
      </c>
      <c r="AE32" s="11">
        <f>'RD T1'!T60</f>
        <v>2.3420364285779356</v>
      </c>
      <c r="AF32" s="11">
        <f t="shared" si="7"/>
        <v>1.5937305535137996</v>
      </c>
    </row>
    <row r="33" spans="1:32" x14ac:dyDescent="0.2">
      <c r="A33" s="10" t="str">
        <f>name!D29</f>
        <v>92 Elementary administration and service occupations</v>
      </c>
      <c r="B33" s="11">
        <v>135.56032718759022</v>
      </c>
      <c r="C33" s="11">
        <v>147.39740425641955</v>
      </c>
      <c r="D33" s="11">
        <v>129.89086294035087</v>
      </c>
      <c r="E33" s="11">
        <v>134.63678990980753</v>
      </c>
      <c r="F33" s="11">
        <v>131.84183548605023</v>
      </c>
      <c r="G33" s="11"/>
      <c r="H33" s="11">
        <f t="shared" ref="H33" si="8">F33-D33</f>
        <v>1.9509725456993579</v>
      </c>
      <c r="I33" s="11">
        <f>'RD T1'!E32</f>
        <v>63.178096935754077</v>
      </c>
      <c r="J33" s="11">
        <f>SUM(H33:I33)</f>
        <v>65.129069481453428</v>
      </c>
      <c r="L33" s="10" t="str">
        <f>name!D29</f>
        <v>92 Elementary administration and service occupations</v>
      </c>
      <c r="M33" s="11">
        <v>71.231531453495933</v>
      </c>
      <c r="N33" s="11">
        <v>76.793761536867379</v>
      </c>
      <c r="O33" s="11">
        <v>67.884103727214821</v>
      </c>
      <c r="P33" s="11">
        <v>73.115231795560774</v>
      </c>
      <c r="Q33" s="11">
        <v>70.914487832992847</v>
      </c>
      <c r="R33" s="11"/>
      <c r="S33" s="11">
        <f t="shared" ref="S33" si="9">Q33-O33</f>
        <v>3.0303841057780261</v>
      </c>
      <c r="T33" s="11">
        <f>'RD T1'!T32</f>
        <v>28.556736908018785</v>
      </c>
      <c r="U33" s="11">
        <f t="shared" ref="U33" si="10">SUM(S33:T33)</f>
        <v>31.587121013796811</v>
      </c>
      <c r="W33" s="10" t="str">
        <f>name!D29</f>
        <v>92 Elementary administration and service occupations</v>
      </c>
      <c r="X33" s="11">
        <v>64.328795734094257</v>
      </c>
      <c r="Y33" s="11">
        <v>70.60364271955217</v>
      </c>
      <c r="Z33" s="11">
        <v>62.006759213135709</v>
      </c>
      <c r="AA33" s="11">
        <v>61.521558114246581</v>
      </c>
      <c r="AB33" s="11">
        <v>60.927347653057375</v>
      </c>
      <c r="AC33" s="11"/>
      <c r="AD33" s="11">
        <f t="shared" ref="AD33" si="11">AB33-Z33</f>
        <v>-1.0794115600783343</v>
      </c>
      <c r="AE33" s="11">
        <f>'RD T1'!T61</f>
        <v>34.6213600277353</v>
      </c>
      <c r="AF33" s="11">
        <f t="shared" ref="AF33" si="12">SUM(AD33:AE33)</f>
        <v>33.541948467656965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1372.78</v>
      </c>
      <c r="C35" s="34">
        <f>SUM(C8:C33)</f>
        <v>1522.9480000000003</v>
      </c>
      <c r="D35" s="34">
        <f>SUM(D8:D33)</f>
        <v>1487.6450000000002</v>
      </c>
      <c r="E35" s="34">
        <f>SUM(E8:E33)</f>
        <v>1532.094000000001</v>
      </c>
      <c r="F35" s="34">
        <f>SUM(F8:F33)</f>
        <v>1599.0619999999997</v>
      </c>
      <c r="G35" s="11"/>
      <c r="H35" s="34">
        <f>F35-D35</f>
        <v>111.41699999999946</v>
      </c>
      <c r="I35" s="34">
        <f>SUM(I8:I33)</f>
        <v>740.66804071170191</v>
      </c>
      <c r="J35" s="34">
        <f>SUM(J8:J33)</f>
        <v>852.08504071170137</v>
      </c>
      <c r="L35" s="231" t="str">
        <f>name!D3</f>
        <v>All occupations</v>
      </c>
      <c r="M35" s="34">
        <f>SUM(M8:M33)</f>
        <v>723.78459816776285</v>
      </c>
      <c r="N35" s="34">
        <f>SUM(N8:N33)</f>
        <v>803.53078457659569</v>
      </c>
      <c r="O35" s="34">
        <f>SUM(O8:O33)</f>
        <v>774.56142094297695</v>
      </c>
      <c r="P35" s="34">
        <f>SUM(P8:P33)</f>
        <v>792.45153630890593</v>
      </c>
      <c r="Q35" s="34">
        <f>SUM(Q8:Q33)</f>
        <v>818.73842261224058</v>
      </c>
      <c r="R35" s="11"/>
      <c r="S35" s="34">
        <f>Q35-O35</f>
        <v>44.177001669263632</v>
      </c>
      <c r="T35" s="34">
        <f>SUM(T8:T33)</f>
        <v>320.86246146931359</v>
      </c>
      <c r="U35" s="34">
        <f>SUM(U8:U33)</f>
        <v>365.0394631385771</v>
      </c>
      <c r="W35" s="231" t="str">
        <f>name!D3</f>
        <v>All occupations</v>
      </c>
      <c r="X35" s="34">
        <f>SUM(X8:X33)</f>
        <v>648.99540183223769</v>
      </c>
      <c r="Y35" s="34">
        <f>SUM(Y8:Y33)</f>
        <v>719.41721542340451</v>
      </c>
      <c r="Z35" s="34">
        <f>SUM(Z8:Z33)</f>
        <v>713.08357905702235</v>
      </c>
      <c r="AA35" s="34">
        <f>SUM(AA8:AA33)</f>
        <v>739.64246369109367</v>
      </c>
      <c r="AB35" s="34">
        <f>SUM(AB8:AB33)</f>
        <v>780.32357738775943</v>
      </c>
      <c r="AC35" s="11"/>
      <c r="AD35" s="34">
        <f t="shared" ref="AD35" si="13">AB35-Z35</f>
        <v>67.23999833073708</v>
      </c>
      <c r="AE35" s="34">
        <f>SUM(AE8:AE33)</f>
        <v>419.80557924238826</v>
      </c>
      <c r="AF35" s="34">
        <f>SUM(AF8:AF33)</f>
        <v>487.04557757312523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Manchester (Continued)</v>
      </c>
      <c r="L38" s="19" t="str">
        <f>CONCATENATE(L$1," (Continued)")</f>
        <v>Occupation Table 2.1  Males: Employment Change by Occupation (SOC 2020) and Replacement Demand, 2015-2035, Greater Manchester (Continued)</v>
      </c>
      <c r="W38" s="19" t="str">
        <f>CONCATENATE(W$1," (Continued)")</f>
        <v>Occupation Table 2.2  Females: Employment Change by Occupation (SOC 2020) and Replacement Demand, 2015-2035, Greater Manchester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5.4940531695684296</v>
      </c>
      <c r="C45" s="173">
        <f t="shared" si="20"/>
        <v>6.0754892352649765</v>
      </c>
      <c r="D45" s="173">
        <f t="shared" si="20"/>
        <v>6.3066395128474113</v>
      </c>
      <c r="E45" s="173">
        <f t="shared" si="20"/>
        <v>5.7302563473243326</v>
      </c>
      <c r="F45" s="173">
        <f t="shared" si="20"/>
        <v>6.0528785003014089</v>
      </c>
      <c r="H45" s="68">
        <f t="shared" ref="H45:H70" si="21">IF(D8&gt;0,(H8/D8)*100,0)</f>
        <v>3.1644209468602638</v>
      </c>
      <c r="I45" s="69">
        <f t="shared" ref="I45:I70" si="22">IF(D8&gt;0,I8/D8*100,0)</f>
        <v>49.647561256249972</v>
      </c>
      <c r="J45" s="69">
        <f t="shared" ref="J45:J70" si="23">IF(D8&gt;0,(J8/D8)*100,0)</f>
        <v>52.81198220311024</v>
      </c>
      <c r="L45" t="str">
        <f t="shared" ref="L45:L70" si="24">L8</f>
        <v>11 Corporate managers and directors</v>
      </c>
      <c r="M45" s="173">
        <f t="shared" ref="M45:Q45" si="25">M8/M$35*100</f>
        <v>7.4260634689711571</v>
      </c>
      <c r="N45" s="173">
        <f t="shared" si="25"/>
        <v>7.8235909730261248</v>
      </c>
      <c r="O45" s="173">
        <f t="shared" si="25"/>
        <v>8.1332324142048478</v>
      </c>
      <c r="P45" s="173">
        <f t="shared" si="25"/>
        <v>7.1458024933318116</v>
      </c>
      <c r="Q45" s="173">
        <f t="shared" si="25"/>
        <v>7.2414614964020299</v>
      </c>
      <c r="S45" s="68">
        <f t="shared" ref="S45:S70" si="26">IF(O8&gt;0,(S8/O8)*100,0)</f>
        <v>-5.8864072214579259</v>
      </c>
      <c r="T45" s="69">
        <f t="shared" ref="T45:T70" si="27">IF(O8&gt;0,T8/O8*100,0)</f>
        <v>43.010317959855783</v>
      </c>
      <c r="U45" s="69">
        <f t="shared" ref="U45:U70" si="28">IF(O8&gt;0,(U8/O8)*100,0)</f>
        <v>37.123910738397861</v>
      </c>
      <c r="W45" t="str">
        <f t="shared" ref="W45:W70" si="29">W8</f>
        <v>11 Corporate managers and directors</v>
      </c>
      <c r="X45" s="173">
        <f t="shared" ref="X45:AB45" si="30">X8/X$35*100</f>
        <v>3.3394010807225962</v>
      </c>
      <c r="Y45" s="173">
        <f t="shared" si="30"/>
        <v>4.1230011230139576</v>
      </c>
      <c r="Z45" s="173">
        <f t="shared" si="30"/>
        <v>4.3225685922539094</v>
      </c>
      <c r="AA45" s="173">
        <f t="shared" si="30"/>
        <v>4.2136428844874114</v>
      </c>
      <c r="AB45" s="173">
        <f t="shared" si="30"/>
        <v>4.8057823012747498</v>
      </c>
      <c r="AD45" s="68">
        <f t="shared" ref="AD45:AD70" si="31">IF(Z8&gt;0,(AD8/Z8)*100,0)</f>
        <v>21.662432037320528</v>
      </c>
      <c r="AE45" s="69">
        <f t="shared" ref="AE45:AE70" si="32">IF(Z8&gt;0,AE8/Z8*100,0)</f>
        <v>63.212706657700771</v>
      </c>
      <c r="AF45" s="69">
        <f t="shared" ref="AF45:AF70" si="33">IF(Z8&gt;0,(AF8/Z8)*100,0)</f>
        <v>84.875138695021292</v>
      </c>
    </row>
    <row r="46" spans="1:32" x14ac:dyDescent="0.2">
      <c r="A46" t="str">
        <f t="shared" si="19"/>
        <v>12 Other managers and proprietors</v>
      </c>
      <c r="B46" s="173">
        <f t="shared" si="20"/>
        <v>2.9412155903608421</v>
      </c>
      <c r="C46" s="173">
        <f t="shared" si="20"/>
        <v>2.8716132378858874</v>
      </c>
      <c r="D46" s="173">
        <f t="shared" si="20"/>
        <v>3.0642309636004286</v>
      </c>
      <c r="E46" s="173">
        <f t="shared" si="20"/>
        <v>3.6629023404855534</v>
      </c>
      <c r="F46" s="173">
        <f t="shared" si="20"/>
        <v>4.1411332135668655</v>
      </c>
      <c r="H46" s="68">
        <f t="shared" si="21"/>
        <v>45.265907136700982</v>
      </c>
      <c r="I46" s="69">
        <f t="shared" si="22"/>
        <v>71.551523021505091</v>
      </c>
      <c r="J46" s="69">
        <f t="shared" si="23"/>
        <v>116.81743015820607</v>
      </c>
      <c r="L46" t="str">
        <f t="shared" si="24"/>
        <v>12 Other managers and proprietors</v>
      </c>
      <c r="M46" s="173">
        <f t="shared" ref="M46:Q46" si="34">M9/M$35*100</f>
        <v>3.3848106308824399</v>
      </c>
      <c r="N46" s="173">
        <f t="shared" si="34"/>
        <v>3.2121629293292644</v>
      </c>
      <c r="O46" s="173">
        <f t="shared" si="34"/>
        <v>3.3882337897446586</v>
      </c>
      <c r="P46" s="173">
        <f t="shared" si="34"/>
        <v>4.1848423864896667</v>
      </c>
      <c r="Q46" s="173">
        <f t="shared" si="34"/>
        <v>4.7209782338529944</v>
      </c>
      <c r="S46" s="68">
        <f t="shared" si="26"/>
        <v>47.281411876696225</v>
      </c>
      <c r="T46" s="69">
        <f t="shared" si="27"/>
        <v>65.396765276220009</v>
      </c>
      <c r="U46" s="69">
        <f t="shared" si="28"/>
        <v>112.67817715291623</v>
      </c>
      <c r="W46" t="str">
        <f t="shared" si="29"/>
        <v>12 Other managers and proprietors</v>
      </c>
      <c r="X46" s="173">
        <f t="shared" ref="X46:AB46" si="35">X9/X$35*100</f>
        <v>2.4465013639630837</v>
      </c>
      <c r="Y46" s="173">
        <f t="shared" si="35"/>
        <v>2.4912468039359275</v>
      </c>
      <c r="Z46" s="173">
        <f t="shared" si="35"/>
        <v>2.7122945331756969</v>
      </c>
      <c r="AA46" s="173">
        <f t="shared" si="35"/>
        <v>3.1036967626270107</v>
      </c>
      <c r="AB46" s="173">
        <f t="shared" si="35"/>
        <v>3.5327427829484699</v>
      </c>
      <c r="AD46" s="68">
        <f t="shared" si="31"/>
        <v>42.531042907648875</v>
      </c>
      <c r="AE46" s="69">
        <f t="shared" si="32"/>
        <v>79.902992736285611</v>
      </c>
      <c r="AF46" s="69">
        <f t="shared" si="33"/>
        <v>122.43403564393449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5.1674027637458426</v>
      </c>
      <c r="C47" s="173">
        <f t="shared" si="20"/>
        <v>5.4952546636574962</v>
      </c>
      <c r="D47" s="173">
        <f t="shared" si="20"/>
        <v>5.7491213379868462</v>
      </c>
      <c r="E47" s="173">
        <f t="shared" si="20"/>
        <v>5.8970400448358751</v>
      </c>
      <c r="F47" s="173">
        <f t="shared" si="20"/>
        <v>6.2628757367045891</v>
      </c>
      <c r="H47" s="68">
        <f t="shared" si="21"/>
        <v>17.094990590289626</v>
      </c>
      <c r="I47" s="69">
        <f t="shared" si="22"/>
        <v>40.392436967020529</v>
      </c>
      <c r="J47" s="69">
        <f t="shared" si="23"/>
        <v>57.487427557310156</v>
      </c>
      <c r="L47" t="str">
        <f t="shared" si="24"/>
        <v>21 Science, research, engineering and technology professionals</v>
      </c>
      <c r="M47" s="173">
        <f t="shared" ref="M47:Q47" si="36">M10/M$35*100</f>
        <v>8.0566200367368221</v>
      </c>
      <c r="N47" s="173">
        <f t="shared" si="36"/>
        <v>8.6640060416553712</v>
      </c>
      <c r="O47" s="173">
        <f t="shared" si="36"/>
        <v>8.8024149241559364</v>
      </c>
      <c r="P47" s="173">
        <f t="shared" si="36"/>
        <v>8.7836097036834655</v>
      </c>
      <c r="Q47" s="173">
        <f t="shared" si="36"/>
        <v>9.110862183438984</v>
      </c>
      <c r="S47" s="68">
        <f t="shared" si="26"/>
        <v>9.4074638520167024</v>
      </c>
      <c r="T47" s="69">
        <f t="shared" si="27"/>
        <v>34.231516854016583</v>
      </c>
      <c r="U47" s="69">
        <f t="shared" si="28"/>
        <v>43.63898070603328</v>
      </c>
      <c r="W47" t="str">
        <f t="shared" si="29"/>
        <v>21 Science, research, engineering and technology professionals</v>
      </c>
      <c r="X47" s="173">
        <f t="shared" ref="X47:AB47" si="37">X10/X$35*100</f>
        <v>1.9452366943910318</v>
      </c>
      <c r="Y47" s="173">
        <f t="shared" si="37"/>
        <v>1.956015921097968</v>
      </c>
      <c r="Z47" s="173">
        <f t="shared" si="37"/>
        <v>2.4325908665004077</v>
      </c>
      <c r="AA47" s="173">
        <f t="shared" si="37"/>
        <v>2.8043747732922188</v>
      </c>
      <c r="AB47" s="173">
        <f t="shared" si="37"/>
        <v>3.2746846854662803</v>
      </c>
      <c r="AD47" s="68">
        <f t="shared" si="31"/>
        <v>47.310841589956276</v>
      </c>
      <c r="AE47" s="69">
        <f t="shared" si="32"/>
        <v>64.607955233588029</v>
      </c>
      <c r="AF47" s="69">
        <f t="shared" si="33"/>
        <v>111.91879682354431</v>
      </c>
    </row>
    <row r="48" spans="1:32" x14ac:dyDescent="0.2">
      <c r="A48" t="str">
        <f t="shared" si="19"/>
        <v>22 Health professionals</v>
      </c>
      <c r="B48" s="173">
        <f t="shared" si="20"/>
        <v>3.8928908273950382</v>
      </c>
      <c r="C48" s="173">
        <f t="shared" si="20"/>
        <v>4.059090243557776</v>
      </c>
      <c r="D48" s="173">
        <f t="shared" si="20"/>
        <v>4.2510198836426056</v>
      </c>
      <c r="E48" s="173">
        <f t="shared" si="20"/>
        <v>4.474083162345269</v>
      </c>
      <c r="F48" s="173">
        <f t="shared" si="20"/>
        <v>4.7566817759391462</v>
      </c>
      <c r="H48" s="68">
        <f t="shared" si="21"/>
        <v>20.275440874318925</v>
      </c>
      <c r="I48" s="69">
        <f t="shared" si="22"/>
        <v>58.132840329011081</v>
      </c>
      <c r="J48" s="69">
        <f t="shared" si="23"/>
        <v>78.408281203330006</v>
      </c>
      <c r="L48" t="str">
        <f t="shared" si="24"/>
        <v>22 Health professionals</v>
      </c>
      <c r="M48" s="173">
        <f t="shared" ref="M48:Q48" si="38">M11/M$35*100</f>
        <v>2.0211463935726557</v>
      </c>
      <c r="N48" s="173">
        <f t="shared" si="38"/>
        <v>2.0295310204596095</v>
      </c>
      <c r="O48" s="173">
        <f t="shared" si="38"/>
        <v>2.2193571594633381</v>
      </c>
      <c r="P48" s="173">
        <f t="shared" si="38"/>
        <v>2.3007331276387375</v>
      </c>
      <c r="Q48" s="173">
        <f t="shared" si="38"/>
        <v>2.4213594087074877</v>
      </c>
      <c r="S48" s="68">
        <f t="shared" si="26"/>
        <v>15.324443882538485</v>
      </c>
      <c r="T48" s="69">
        <f t="shared" si="27"/>
        <v>40.628424708018962</v>
      </c>
      <c r="U48" s="69">
        <f t="shared" si="28"/>
        <v>55.952868590557451</v>
      </c>
      <c r="W48" t="str">
        <f t="shared" si="29"/>
        <v>22 Health professionals</v>
      </c>
      <c r="X48" s="173">
        <f t="shared" ref="X48:AB48" si="39">X11/X$35*100</f>
        <v>5.9803321083073406</v>
      </c>
      <c r="Y48" s="173">
        <f t="shared" si="39"/>
        <v>6.3259435797278645</v>
      </c>
      <c r="Z48" s="173">
        <f t="shared" si="39"/>
        <v>6.457840532349957</v>
      </c>
      <c r="AA48" s="173">
        <f t="shared" si="39"/>
        <v>6.8026062778860101</v>
      </c>
      <c r="AB48" s="173">
        <f t="shared" si="39"/>
        <v>7.2069706133456508</v>
      </c>
      <c r="AD48" s="68">
        <f t="shared" si="31"/>
        <v>22.123636639990892</v>
      </c>
      <c r="AE48" s="69">
        <f t="shared" si="32"/>
        <v>64.667198335082816</v>
      </c>
      <c r="AF48" s="69">
        <f t="shared" si="33"/>
        <v>86.790834975073707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4.9337743424778129</v>
      </c>
      <c r="C49" s="173">
        <f t="shared" si="20"/>
        <v>5.0543376042154335</v>
      </c>
      <c r="D49" s="173">
        <f t="shared" si="20"/>
        <v>5.452077859601288</v>
      </c>
      <c r="E49" s="173">
        <f t="shared" si="20"/>
        <v>5.7076013713055591</v>
      </c>
      <c r="F49" s="173">
        <f t="shared" si="20"/>
        <v>6.0693692903213963</v>
      </c>
      <c r="H49" s="68">
        <f t="shared" si="21"/>
        <v>19.659589764935166</v>
      </c>
      <c r="I49" s="69">
        <f t="shared" si="22"/>
        <v>55.66129414237858</v>
      </c>
      <c r="J49" s="69">
        <f t="shared" si="23"/>
        <v>75.320883907313757</v>
      </c>
      <c r="L49" t="str">
        <f t="shared" si="24"/>
        <v>23 Teaching and other educational professionals</v>
      </c>
      <c r="M49" s="173">
        <f t="shared" ref="M49:Q49" si="40">M12/M$35*100</f>
        <v>3.1858966179001293</v>
      </c>
      <c r="N49" s="173">
        <f t="shared" si="40"/>
        <v>3.2722100335677409</v>
      </c>
      <c r="O49" s="173">
        <f t="shared" si="40"/>
        <v>3.596851906406799</v>
      </c>
      <c r="P49" s="173">
        <f t="shared" si="40"/>
        <v>3.8863346228493487</v>
      </c>
      <c r="Q49" s="173">
        <f t="shared" si="40"/>
        <v>4.0591976124421949</v>
      </c>
      <c r="S49" s="68">
        <f t="shared" si="26"/>
        <v>19.290798977029191</v>
      </c>
      <c r="T49" s="69">
        <f t="shared" si="27"/>
        <v>47.823009599290145</v>
      </c>
      <c r="U49" s="69">
        <f t="shared" si="28"/>
        <v>67.113808576319343</v>
      </c>
      <c r="W49" t="str">
        <f t="shared" si="29"/>
        <v>23 Teaching and other educational professionals</v>
      </c>
      <c r="X49" s="173">
        <f t="shared" ref="X49:AB49" si="41">X12/X$35*100</f>
        <v>6.8830747118768247</v>
      </c>
      <c r="Y49" s="173">
        <f t="shared" si="41"/>
        <v>7.0448298170203847</v>
      </c>
      <c r="Z49" s="173">
        <f t="shared" si="41"/>
        <v>7.4672504041392997</v>
      </c>
      <c r="AA49" s="173">
        <f t="shared" si="41"/>
        <v>7.6589031200450863</v>
      </c>
      <c r="AB49" s="173">
        <f t="shared" si="41"/>
        <v>8.1785004718194312</v>
      </c>
      <c r="AD49" s="68">
        <f t="shared" si="31"/>
        <v>19.852545340593814</v>
      </c>
      <c r="AE49" s="69">
        <f t="shared" si="32"/>
        <v>59.762374635127678</v>
      </c>
      <c r="AF49" s="69">
        <f t="shared" si="33"/>
        <v>79.614919975721492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4.9727938500032414</v>
      </c>
      <c r="C50" s="173">
        <f t="shared" si="20"/>
        <v>5.4534438449049221</v>
      </c>
      <c r="D50" s="173">
        <f t="shared" si="20"/>
        <v>6.0930123255640716</v>
      </c>
      <c r="E50" s="173">
        <f t="shared" si="20"/>
        <v>6.6337290518438206</v>
      </c>
      <c r="F50" s="173">
        <f t="shared" si="20"/>
        <v>7.1602173665252788</v>
      </c>
      <c r="H50" s="68">
        <f t="shared" si="21"/>
        <v>26.316518099247766</v>
      </c>
      <c r="I50" s="69">
        <f t="shared" si="22"/>
        <v>55.230505624865614</v>
      </c>
      <c r="J50" s="69">
        <f t="shared" si="23"/>
        <v>81.547023724113373</v>
      </c>
      <c r="L50" t="str">
        <f t="shared" si="24"/>
        <v>24 Business, media and public service professionals</v>
      </c>
      <c r="M50" s="173">
        <f t="shared" ref="M50:Q50" si="42">M13/M$35*100</f>
        <v>5.7204498970094821</v>
      </c>
      <c r="N50" s="173">
        <f t="shared" si="42"/>
        <v>5.9935925126133345</v>
      </c>
      <c r="O50" s="173">
        <f t="shared" si="42"/>
        <v>6.6554463144110594</v>
      </c>
      <c r="P50" s="173">
        <f t="shared" si="42"/>
        <v>7.2601351540994061</v>
      </c>
      <c r="Q50" s="173">
        <f t="shared" si="42"/>
        <v>7.5335307575584061</v>
      </c>
      <c r="S50" s="68">
        <f t="shared" si="26"/>
        <v>19.649445705378895</v>
      </c>
      <c r="T50" s="69">
        <f t="shared" si="27"/>
        <v>47.699851150136212</v>
      </c>
      <c r="U50" s="69">
        <f t="shared" si="28"/>
        <v>67.349296855515107</v>
      </c>
      <c r="W50" t="str">
        <f t="shared" si="29"/>
        <v>24 Business, media and public service professionals</v>
      </c>
      <c r="X50" s="173">
        <f t="shared" ref="X50:AB50" si="43">X13/X$35*100</f>
        <v>4.1389791110661687</v>
      </c>
      <c r="Y50" s="173">
        <f t="shared" si="43"/>
        <v>4.8501415142867907</v>
      </c>
      <c r="Z50" s="173">
        <f t="shared" si="43"/>
        <v>5.4820886100522879</v>
      </c>
      <c r="AA50" s="173">
        <f t="shared" si="43"/>
        <v>5.9625987389511348</v>
      </c>
      <c r="AB50" s="173">
        <f t="shared" si="43"/>
        <v>6.7685259890358704</v>
      </c>
      <c r="AD50" s="68">
        <f t="shared" si="31"/>
        <v>35.108397676493055</v>
      </c>
      <c r="AE50" s="69">
        <f t="shared" si="32"/>
        <v>65.16119234435368</v>
      </c>
      <c r="AF50" s="69">
        <f t="shared" si="33"/>
        <v>100.26959002084672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1.7848052341246663</v>
      </c>
      <c r="C51" s="173">
        <f t="shared" si="20"/>
        <v>1.9784683616759138</v>
      </c>
      <c r="D51" s="173">
        <f t="shared" si="20"/>
        <v>2.168875574376155</v>
      </c>
      <c r="E51" s="173">
        <f t="shared" si="20"/>
        <v>1.8551920441327352</v>
      </c>
      <c r="F51" s="173">
        <f t="shared" si="20"/>
        <v>1.8987375687456625</v>
      </c>
      <c r="H51" s="68">
        <f t="shared" si="21"/>
        <v>-5.8985530019250536</v>
      </c>
      <c r="I51" s="69">
        <f t="shared" si="22"/>
        <v>37.0320034537921</v>
      </c>
      <c r="J51" s="69">
        <f t="shared" si="23"/>
        <v>31.133450451867045</v>
      </c>
      <c r="L51" t="str">
        <f t="shared" si="24"/>
        <v>31 Science, engineering and technology associate professionals</v>
      </c>
      <c r="M51" s="173">
        <f t="shared" ref="M51:Q51" si="44">M14/M$35*100</f>
        <v>2.5726872419172175</v>
      </c>
      <c r="N51" s="173">
        <f t="shared" si="44"/>
        <v>2.9500185854945093</v>
      </c>
      <c r="O51" s="173">
        <f t="shared" si="44"/>
        <v>3.157568209585651</v>
      </c>
      <c r="P51" s="173">
        <f t="shared" si="44"/>
        <v>2.542516490037642</v>
      </c>
      <c r="Q51" s="173">
        <f t="shared" si="44"/>
        <v>2.4974597847428162</v>
      </c>
      <c r="S51" s="68">
        <f t="shared" si="26"/>
        <v>-16.394456842449557</v>
      </c>
      <c r="T51" s="69">
        <f t="shared" si="27"/>
        <v>30.954382605933333</v>
      </c>
      <c r="U51" s="69">
        <f t="shared" si="28"/>
        <v>14.559925763483777</v>
      </c>
      <c r="W51" t="str">
        <f t="shared" si="29"/>
        <v>31 Science, engineering and technology associate professionals</v>
      </c>
      <c r="X51" s="173">
        <f t="shared" ref="X51:AB51" si="45">X14/X$35*100</f>
        <v>0.90612895875538801</v>
      </c>
      <c r="Y51" s="173">
        <f t="shared" si="45"/>
        <v>0.89332541977249036</v>
      </c>
      <c r="Z51" s="173">
        <f t="shared" si="45"/>
        <v>1.0949437171646652</v>
      </c>
      <c r="AA51" s="173">
        <f t="shared" si="45"/>
        <v>1.1187939331023118</v>
      </c>
      <c r="AB51" s="173">
        <f t="shared" si="45"/>
        <v>1.2705406297919402</v>
      </c>
      <c r="AD51" s="68">
        <f t="shared" si="31"/>
        <v>26.978752304245194</v>
      </c>
      <c r="AE51" s="69">
        <f t="shared" si="32"/>
        <v>56.069506005854976</v>
      </c>
      <c r="AF51" s="69">
        <f t="shared" si="33"/>
        <v>83.048258310100181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1.7907662975547973</v>
      </c>
      <c r="C52" s="173">
        <f t="shared" si="20"/>
        <v>1.8440966974799311</v>
      </c>
      <c r="D52" s="173">
        <f t="shared" si="20"/>
        <v>1.97681882751788</v>
      </c>
      <c r="E52" s="173">
        <f t="shared" si="20"/>
        <v>1.9781621542642656</v>
      </c>
      <c r="F52" s="173">
        <f t="shared" si="20"/>
        <v>2.1226976606780226</v>
      </c>
      <c r="H52" s="68">
        <f t="shared" si="21"/>
        <v>15.4216473657766</v>
      </c>
      <c r="I52" s="69">
        <f t="shared" si="22"/>
        <v>60.412021179307985</v>
      </c>
      <c r="J52" s="69">
        <f t="shared" si="23"/>
        <v>75.833668545084592</v>
      </c>
      <c r="L52" t="str">
        <f t="shared" si="24"/>
        <v>32 Health and social care associate professionals</v>
      </c>
      <c r="M52" s="173">
        <f t="shared" ref="M52:Q52" si="46">M15/M$35*100</f>
        <v>0.82892232153208589</v>
      </c>
      <c r="N52" s="173">
        <f t="shared" si="46"/>
        <v>0.77379737139556082</v>
      </c>
      <c r="O52" s="173">
        <f t="shared" si="46"/>
        <v>0.84398065142893963</v>
      </c>
      <c r="P52" s="173">
        <f t="shared" si="46"/>
        <v>0.75629370502826532</v>
      </c>
      <c r="Q52" s="173">
        <f t="shared" si="46"/>
        <v>0.78003540696151252</v>
      </c>
      <c r="S52" s="68">
        <f t="shared" si="26"/>
        <v>-2.3052702384585366</v>
      </c>
      <c r="T52" s="69">
        <f t="shared" si="27"/>
        <v>44.539172527921195</v>
      </c>
      <c r="U52" s="69">
        <f t="shared" si="28"/>
        <v>42.233902289462662</v>
      </c>
      <c r="W52" t="str">
        <f t="shared" si="29"/>
        <v>32 Health and social care associate professionals</v>
      </c>
      <c r="X52" s="173">
        <f t="shared" ref="X52:AB52" si="47">X15/X$35*100</f>
        <v>2.8634516412725897</v>
      </c>
      <c r="Y52" s="173">
        <f t="shared" si="47"/>
        <v>3.0395343917450379</v>
      </c>
      <c r="Z52" s="173">
        <f t="shared" si="47"/>
        <v>3.2073236002266268</v>
      </c>
      <c r="AA52" s="173">
        <f t="shared" si="47"/>
        <v>3.287269699188621</v>
      </c>
      <c r="AB52" s="173">
        <f t="shared" si="47"/>
        <v>3.5314583435076661</v>
      </c>
      <c r="AD52" s="68">
        <f t="shared" si="31"/>
        <v>20.488501045662094</v>
      </c>
      <c r="AE52" s="69">
        <f t="shared" si="32"/>
        <v>64.948929591424175</v>
      </c>
      <c r="AF52" s="69">
        <f t="shared" si="33"/>
        <v>85.43743063708628</v>
      </c>
    </row>
    <row r="53" spans="1:32" x14ac:dyDescent="0.2">
      <c r="A53" t="str">
        <f t="shared" si="19"/>
        <v>33 Protective service occupations</v>
      </c>
      <c r="B53" s="173">
        <f t="shared" si="20"/>
        <v>0.92800944580240763</v>
      </c>
      <c r="C53" s="173">
        <f t="shared" si="20"/>
        <v>0.91420305720854445</v>
      </c>
      <c r="D53" s="173">
        <f t="shared" si="20"/>
        <v>0.95929214497527615</v>
      </c>
      <c r="E53" s="173">
        <f t="shared" si="20"/>
        <v>1.069979290731734</v>
      </c>
      <c r="F53" s="173">
        <f t="shared" si="20"/>
        <v>1.1484057384909305</v>
      </c>
      <c r="H53" s="68">
        <f t="shared" si="21"/>
        <v>28.679824988792248</v>
      </c>
      <c r="I53" s="69">
        <f t="shared" si="22"/>
        <v>38.684126489576016</v>
      </c>
      <c r="J53" s="69">
        <f t="shared" si="23"/>
        <v>67.36395147836825</v>
      </c>
      <c r="L53" t="str">
        <f t="shared" si="24"/>
        <v>33 Protective service occupations</v>
      </c>
      <c r="M53" s="173">
        <f t="shared" ref="M53:Q53" si="48">M16/M$35*100</f>
        <v>1.4448241181103418</v>
      </c>
      <c r="N53" s="173">
        <f t="shared" si="48"/>
        <v>1.4080319506808894</v>
      </c>
      <c r="O53" s="173">
        <f t="shared" si="48"/>
        <v>1.4690976826366808</v>
      </c>
      <c r="P53" s="173">
        <f t="shared" si="48"/>
        <v>1.5914782523782116</v>
      </c>
      <c r="Q53" s="173">
        <f t="shared" si="48"/>
        <v>1.6345939970928658</v>
      </c>
      <c r="S53" s="68">
        <f t="shared" si="26"/>
        <v>17.611160657644078</v>
      </c>
      <c r="T53" s="69">
        <f t="shared" si="27"/>
        <v>31.117250702344883</v>
      </c>
      <c r="U53" s="69">
        <f t="shared" si="28"/>
        <v>48.728411359988968</v>
      </c>
      <c r="W53" t="str">
        <f t="shared" si="29"/>
        <v>33 Protective service occupations</v>
      </c>
      <c r="X53" s="173">
        <f t="shared" ref="X53:AB53" si="49">X16/X$35*100</f>
        <v>0.35163787388132489</v>
      </c>
      <c r="Y53" s="173">
        <f t="shared" si="49"/>
        <v>0.36263616429663359</v>
      </c>
      <c r="Z53" s="173">
        <f t="shared" si="49"/>
        <v>0.40553419393986412</v>
      </c>
      <c r="AA53" s="173">
        <f t="shared" si="49"/>
        <v>0.51124628981949249</v>
      </c>
      <c r="AB53" s="173">
        <f t="shared" si="49"/>
        <v>0.63828273378446787</v>
      </c>
      <c r="AD53" s="68">
        <f t="shared" si="31"/>
        <v>72.234405801045682</v>
      </c>
      <c r="AE53" s="69">
        <f t="shared" si="32"/>
        <v>68.45936342072001</v>
      </c>
      <c r="AF53" s="69">
        <f t="shared" si="33"/>
        <v>140.69376922176571</v>
      </c>
    </row>
    <row r="54" spans="1:32" x14ac:dyDescent="0.2">
      <c r="A54" t="str">
        <f t="shared" si="19"/>
        <v>34 Culture, media and sports occupations</v>
      </c>
      <c r="B54" s="173">
        <f t="shared" si="20"/>
        <v>1.2249094744487539</v>
      </c>
      <c r="C54" s="173">
        <f t="shared" si="20"/>
        <v>1.3606244238741063</v>
      </c>
      <c r="D54" s="173">
        <f t="shared" si="20"/>
        <v>1.3322523795423855</v>
      </c>
      <c r="E54" s="173">
        <f t="shared" si="20"/>
        <v>1.2325347535299769</v>
      </c>
      <c r="F54" s="173">
        <f t="shared" si="20"/>
        <v>1.3299563495095714</v>
      </c>
      <c r="H54" s="68">
        <f t="shared" si="21"/>
        <v>7.304238914782875</v>
      </c>
      <c r="I54" s="69">
        <f t="shared" si="22"/>
        <v>45.586216007253306</v>
      </c>
      <c r="J54" s="69">
        <f t="shared" si="23"/>
        <v>52.890454922036177</v>
      </c>
      <c r="L54" t="str">
        <f t="shared" si="24"/>
        <v>34 Culture, media and sports occupations</v>
      </c>
      <c r="M54" s="173">
        <f t="shared" ref="M54:Q54" si="50">M17/M$35*100</f>
        <v>1.3310304841752663</v>
      </c>
      <c r="N54" s="173">
        <f t="shared" si="50"/>
        <v>1.5303175704698417</v>
      </c>
      <c r="O54" s="173">
        <f t="shared" si="50"/>
        <v>1.3975685531457485</v>
      </c>
      <c r="P54" s="173">
        <f t="shared" si="50"/>
        <v>1.287239316802216</v>
      </c>
      <c r="Q54" s="173">
        <f t="shared" si="50"/>
        <v>1.3504294031217172</v>
      </c>
      <c r="S54" s="68">
        <f t="shared" si="26"/>
        <v>2.1381706766223916</v>
      </c>
      <c r="T54" s="69">
        <f t="shared" si="27"/>
        <v>39.203449692628624</v>
      </c>
      <c r="U54" s="69">
        <f t="shared" si="28"/>
        <v>41.341620369251011</v>
      </c>
      <c r="W54" t="str">
        <f t="shared" si="29"/>
        <v>34 Culture, media and sports occupations</v>
      </c>
      <c r="X54" s="173">
        <f t="shared" ref="X54:AB54" si="51">X17/X$35*100</f>
        <v>1.1065592485993614</v>
      </c>
      <c r="Y54" s="173">
        <f t="shared" si="51"/>
        <v>1.1710909177276161</v>
      </c>
      <c r="Z54" s="173">
        <f t="shared" si="51"/>
        <v>1.2613050323833339</v>
      </c>
      <c r="AA54" s="173">
        <f t="shared" si="51"/>
        <v>1.1739243879327204</v>
      </c>
      <c r="AB54" s="173">
        <f t="shared" si="51"/>
        <v>1.3084754201794899</v>
      </c>
      <c r="AD54" s="68">
        <f t="shared" si="31"/>
        <v>13.521921628005668</v>
      </c>
      <c r="AE54" s="69">
        <f t="shared" si="32"/>
        <v>53.268270124121322</v>
      </c>
      <c r="AF54" s="69">
        <f t="shared" si="33"/>
        <v>66.790191752126987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5.3297890522373512</v>
      </c>
      <c r="C55" s="173">
        <f t="shared" si="52"/>
        <v>5.4439221911731357</v>
      </c>
      <c r="D55" s="173">
        <f t="shared" si="52"/>
        <v>5.6813735233731668</v>
      </c>
      <c r="E55" s="173">
        <f t="shared" si="52"/>
        <v>5.3003139415155056</v>
      </c>
      <c r="F55" s="173">
        <f t="shared" si="52"/>
        <v>5.3295351102449269</v>
      </c>
      <c r="H55" s="68">
        <f t="shared" si="21"/>
        <v>0.83283560882369334</v>
      </c>
      <c r="I55" s="69">
        <f t="shared" si="22"/>
        <v>45.263434179617704</v>
      </c>
      <c r="J55" s="69">
        <f t="shared" si="23"/>
        <v>46.096269788441397</v>
      </c>
      <c r="L55" t="str">
        <f t="shared" si="24"/>
        <v>35 Business and public service associate professionals</v>
      </c>
      <c r="M55" s="173">
        <f t="shared" ref="M55:Q55" si="53">M18/M$35*100</f>
        <v>5.4350068841719761</v>
      </c>
      <c r="N55" s="173">
        <f t="shared" si="53"/>
        <v>5.4062908052995118</v>
      </c>
      <c r="O55" s="173">
        <f t="shared" si="53"/>
        <v>5.7077701540016879</v>
      </c>
      <c r="P55" s="173">
        <f t="shared" si="53"/>
        <v>5.1376673727589024</v>
      </c>
      <c r="Q55" s="173">
        <f t="shared" si="53"/>
        <v>4.9008307349076778</v>
      </c>
      <c r="S55" s="68">
        <f t="shared" si="26"/>
        <v>-9.2404076093371614</v>
      </c>
      <c r="T55" s="69">
        <f t="shared" si="27"/>
        <v>35.508979782666842</v>
      </c>
      <c r="U55" s="69">
        <f t="shared" si="28"/>
        <v>26.268572173329684</v>
      </c>
      <c r="W55" t="str">
        <f t="shared" si="29"/>
        <v>35 Business and public service associate professionals</v>
      </c>
      <c r="X55" s="173">
        <f t="shared" ref="X55:AB55" si="54">X18/X$35*100</f>
        <v>5.2124460849499457</v>
      </c>
      <c r="Y55" s="173">
        <f t="shared" si="54"/>
        <v>5.485953402502914</v>
      </c>
      <c r="Z55" s="173">
        <f t="shared" si="54"/>
        <v>5.6527011316252684</v>
      </c>
      <c r="AA55" s="173">
        <f t="shared" si="54"/>
        <v>5.4745731675790399</v>
      </c>
      <c r="AB55" s="173">
        <f t="shared" si="54"/>
        <v>5.779344335804387</v>
      </c>
      <c r="AD55" s="68">
        <f t="shared" si="31"/>
        <v>11.881129000626874</v>
      </c>
      <c r="AE55" s="69">
        <f t="shared" si="32"/>
        <v>55.962081250918892</v>
      </c>
      <c r="AF55" s="69">
        <f t="shared" si="33"/>
        <v>67.84321025154577</v>
      </c>
    </row>
    <row r="56" spans="1:32" x14ac:dyDescent="0.2">
      <c r="A56" t="str">
        <f t="shared" si="19"/>
        <v>41 Administrative occupations</v>
      </c>
      <c r="B56" s="173">
        <f t="shared" si="52"/>
        <v>10.845194534911275</v>
      </c>
      <c r="C56" s="173">
        <f t="shared" si="52"/>
        <v>10.306019277009286</v>
      </c>
      <c r="D56" s="173">
        <f t="shared" si="52"/>
        <v>10.967337758280445</v>
      </c>
      <c r="E56" s="173">
        <f t="shared" si="52"/>
        <v>10.025751699815153</v>
      </c>
      <c r="F56" s="173">
        <f t="shared" si="52"/>
        <v>9.4202324848255117</v>
      </c>
      <c r="H56" s="68">
        <f t="shared" si="21"/>
        <v>-7.6734944336660504</v>
      </c>
      <c r="I56" s="69">
        <f t="shared" si="22"/>
        <v>45.321329170432541</v>
      </c>
      <c r="J56" s="69">
        <f t="shared" si="23"/>
        <v>37.647834736766491</v>
      </c>
      <c r="L56" t="str">
        <f t="shared" si="24"/>
        <v>41 Administrative occupations</v>
      </c>
      <c r="M56" s="173">
        <f t="shared" ref="M56:Q56" si="55">M19/M$35*100</f>
        <v>7.2848430742235433</v>
      </c>
      <c r="N56" s="173">
        <f t="shared" si="55"/>
        <v>6.8193620056207731</v>
      </c>
      <c r="O56" s="173">
        <f t="shared" si="55"/>
        <v>8.2615384140721027</v>
      </c>
      <c r="P56" s="173">
        <f t="shared" si="55"/>
        <v>7.9305002650588037</v>
      </c>
      <c r="Q56" s="173">
        <f t="shared" si="55"/>
        <v>8.5516401878716017</v>
      </c>
      <c r="S56" s="68">
        <f t="shared" si="26"/>
        <v>9.4152363613855226</v>
      </c>
      <c r="T56" s="69">
        <f t="shared" si="27"/>
        <v>38.2893929363156</v>
      </c>
      <c r="U56" s="69">
        <f t="shared" si="28"/>
        <v>47.704629297701118</v>
      </c>
      <c r="W56" t="str">
        <f t="shared" si="29"/>
        <v>41 Administrative occupations</v>
      </c>
      <c r="X56" s="173">
        <f t="shared" ref="X56:AB56" si="56">X19/X$35*100</f>
        <v>14.815835226716992</v>
      </c>
      <c r="Y56" s="173">
        <f t="shared" si="56"/>
        <v>14.200333164368262</v>
      </c>
      <c r="Z56" s="173">
        <f t="shared" si="56"/>
        <v>13.906415092816898</v>
      </c>
      <c r="AA56" s="173">
        <f t="shared" si="56"/>
        <v>12.270600123119808</v>
      </c>
      <c r="AB56" s="173">
        <f t="shared" si="56"/>
        <v>10.331585041263521</v>
      </c>
      <c r="AD56" s="68">
        <f t="shared" si="31"/>
        <v>-18.700839703954063</v>
      </c>
      <c r="AE56" s="69">
        <f t="shared" si="32"/>
        <v>49.859032391476177</v>
      </c>
      <c r="AF56" s="69">
        <f t="shared" si="33"/>
        <v>31.158192687522114</v>
      </c>
    </row>
    <row r="57" spans="1:32" x14ac:dyDescent="0.2">
      <c r="A57" t="str">
        <f t="shared" si="19"/>
        <v>42 Secretarial and related occupations</v>
      </c>
      <c r="B57" s="173">
        <f t="shared" si="52"/>
        <v>2.3681743173350775</v>
      </c>
      <c r="C57" s="173">
        <f t="shared" si="52"/>
        <v>2.08857452050301</v>
      </c>
      <c r="D57" s="173">
        <f t="shared" si="52"/>
        <v>2.0610246629822209</v>
      </c>
      <c r="E57" s="173">
        <f t="shared" si="52"/>
        <v>2.1283934754337017</v>
      </c>
      <c r="F57" s="173">
        <f t="shared" si="52"/>
        <v>1.4942702150260205</v>
      </c>
      <c r="H57" s="68">
        <f t="shared" si="21"/>
        <v>-22.06869531516984</v>
      </c>
      <c r="I57" s="69">
        <f t="shared" si="22"/>
        <v>50.423103161222116</v>
      </c>
      <c r="J57" s="69">
        <f t="shared" si="23"/>
        <v>28.354407846052272</v>
      </c>
      <c r="L57" t="str">
        <f t="shared" si="24"/>
        <v>42 Secretarial and related occupations</v>
      </c>
      <c r="M57" s="173">
        <f t="shared" ref="M57:Q57" si="57">M20/M$35*100</f>
        <v>0.39760082951535081</v>
      </c>
      <c r="N57" s="173">
        <f t="shared" si="57"/>
        <v>0.31251359358912328</v>
      </c>
      <c r="O57" s="173">
        <f t="shared" si="57"/>
        <v>0.32706938666303353</v>
      </c>
      <c r="P57" s="173">
        <f t="shared" si="57"/>
        <v>0.40204998775201994</v>
      </c>
      <c r="Q57" s="173">
        <f t="shared" si="57"/>
        <v>0.48872076558165195</v>
      </c>
      <c r="S57" s="68">
        <f t="shared" si="26"/>
        <v>57.94657242561312</v>
      </c>
      <c r="T57" s="69">
        <f t="shared" si="27"/>
        <v>45.25620840375408</v>
      </c>
      <c r="U57" s="69">
        <f t="shared" si="28"/>
        <v>103.2027808293672</v>
      </c>
      <c r="W57" t="str">
        <f t="shared" si="29"/>
        <v>42 Secretarial and related occupations</v>
      </c>
      <c r="X57" s="173">
        <f t="shared" ref="X57:AB57" si="58">X20/X$35*100</f>
        <v>4.5658335550045752</v>
      </c>
      <c r="Y57" s="173">
        <f t="shared" si="58"/>
        <v>4.0722907834215141</v>
      </c>
      <c r="Z57" s="173">
        <f t="shared" si="58"/>
        <v>3.9444712912910815</v>
      </c>
      <c r="AA57" s="173">
        <f t="shared" si="58"/>
        <v>3.9779946221596143</v>
      </c>
      <c r="AB57" s="173">
        <f t="shared" si="58"/>
        <v>2.5493222395371076</v>
      </c>
      <c r="AD57" s="68">
        <f t="shared" si="31"/>
        <v>-29.275444144326297</v>
      </c>
      <c r="AE57" s="69">
        <f t="shared" si="32"/>
        <v>50.888470756621388</v>
      </c>
      <c r="AF57" s="69">
        <f t="shared" si="33"/>
        <v>21.613026612295091</v>
      </c>
    </row>
    <row r="58" spans="1:32" x14ac:dyDescent="0.2">
      <c r="A58" t="str">
        <f t="shared" si="19"/>
        <v>51 Skilled agricultural and related trades</v>
      </c>
      <c r="B58" s="173">
        <f t="shared" si="52"/>
        <v>0.81436809831469459</v>
      </c>
      <c r="C58" s="173">
        <f t="shared" si="52"/>
        <v>0.80978504387234773</v>
      </c>
      <c r="D58" s="173">
        <f t="shared" si="52"/>
        <v>0.77451619198759558</v>
      </c>
      <c r="E58" s="173">
        <f t="shared" si="52"/>
        <v>0.76568375548702905</v>
      </c>
      <c r="F58" s="173">
        <f t="shared" si="52"/>
        <v>0.81573444052264898</v>
      </c>
      <c r="H58" s="68">
        <f t="shared" si="21"/>
        <v>13.20987037472508</v>
      </c>
      <c r="I58" s="69">
        <f t="shared" si="22"/>
        <v>58.524445545954364</v>
      </c>
      <c r="J58" s="69">
        <f t="shared" si="23"/>
        <v>71.734315920679435</v>
      </c>
      <c r="L58" t="str">
        <f t="shared" si="24"/>
        <v>51 Skilled agricultural and related trades</v>
      </c>
      <c r="M58" s="173">
        <f t="shared" ref="M58:Q58" si="59">M21/M$35*100</f>
        <v>1.2472313823340409</v>
      </c>
      <c r="N58" s="173">
        <f t="shared" si="59"/>
        <v>1.3260980728326548</v>
      </c>
      <c r="O58" s="173">
        <f t="shared" si="59"/>
        <v>1.2144502368311496</v>
      </c>
      <c r="P58" s="173">
        <f t="shared" si="59"/>
        <v>1.1830087158672415</v>
      </c>
      <c r="Q58" s="173">
        <f t="shared" si="59"/>
        <v>1.2470879006598197</v>
      </c>
      <c r="S58" s="68">
        <f t="shared" si="26"/>
        <v>8.5442073821708107</v>
      </c>
      <c r="T58" s="69">
        <f t="shared" si="27"/>
        <v>54.222859901732292</v>
      </c>
      <c r="U58" s="69">
        <f t="shared" si="28"/>
        <v>62.767067283903103</v>
      </c>
      <c r="W58" t="str">
        <f t="shared" si="29"/>
        <v>51 Skilled agricultural and related trades</v>
      </c>
      <c r="X58" s="173">
        <f t="shared" ref="X58:AB58" si="60">X21/X$35*100</f>
        <v>0.3316223389441082</v>
      </c>
      <c r="Y58" s="173">
        <f t="shared" si="60"/>
        <v>0.23310519196829987</v>
      </c>
      <c r="Z58" s="173">
        <f t="shared" si="60"/>
        <v>0.29665363996272875</v>
      </c>
      <c r="AA58" s="173">
        <f t="shared" si="60"/>
        <v>0.31856258245028141</v>
      </c>
      <c r="AB58" s="173">
        <f t="shared" si="60"/>
        <v>0.36314571736332996</v>
      </c>
      <c r="AD58" s="68">
        <f t="shared" si="31"/>
        <v>33.957038901376436</v>
      </c>
      <c r="AE58" s="69">
        <f t="shared" si="32"/>
        <v>77.652642853586642</v>
      </c>
      <c r="AF58" s="69">
        <f t="shared" si="33"/>
        <v>111.60968175496306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3.6294431835146539</v>
      </c>
      <c r="C59" s="173">
        <f t="shared" si="52"/>
        <v>3.6235600787940316</v>
      </c>
      <c r="D59" s="173">
        <f t="shared" si="52"/>
        <v>3.1123453721895409</v>
      </c>
      <c r="E59" s="173">
        <f t="shared" si="52"/>
        <v>2.9153388613919775</v>
      </c>
      <c r="F59" s="173">
        <f t="shared" si="52"/>
        <v>2.5595555501031795</v>
      </c>
      <c r="H59" s="68">
        <f t="shared" si="21"/>
        <v>-11.60193238174306</v>
      </c>
      <c r="I59" s="69">
        <f t="shared" si="22"/>
        <v>35.374487558957782</v>
      </c>
      <c r="J59" s="69">
        <f t="shared" si="23"/>
        <v>23.772555177214723</v>
      </c>
      <c r="L59" t="str">
        <f t="shared" si="24"/>
        <v>52 Skilled metal, electrical and electronic trades</v>
      </c>
      <c r="M59" s="173">
        <f t="shared" ref="M59:Q59" si="61">M22/M$35*100</f>
        <v>6.7983967904974918</v>
      </c>
      <c r="N59" s="173">
        <f t="shared" si="61"/>
        <v>6.7335184096916985</v>
      </c>
      <c r="O59" s="173">
        <f t="shared" si="61"/>
        <v>5.8712461383641337</v>
      </c>
      <c r="P59" s="173">
        <f t="shared" si="61"/>
        <v>5.389394084557825</v>
      </c>
      <c r="Q59" s="173">
        <f t="shared" si="61"/>
        <v>4.678936744913222</v>
      </c>
      <c r="S59" s="68">
        <f t="shared" si="26"/>
        <v>-15.762359006623614</v>
      </c>
      <c r="T59" s="69">
        <f t="shared" si="27"/>
        <v>33.459439425474912</v>
      </c>
      <c r="U59" s="69">
        <f t="shared" si="28"/>
        <v>17.697080418851304</v>
      </c>
      <c r="W59" t="str">
        <f t="shared" si="29"/>
        <v>52 Skilled metal, electrical and electronic trades</v>
      </c>
      <c r="X59" s="173">
        <f t="shared" ref="X59:AB59" si="62">X22/X$35*100</f>
        <v>9.5304410625087752E-2</v>
      </c>
      <c r="Y59" s="173">
        <f t="shared" si="62"/>
        <v>0.14998840987588358</v>
      </c>
      <c r="Z59" s="173">
        <f t="shared" si="62"/>
        <v>0.11558852565729015</v>
      </c>
      <c r="AA59" s="173">
        <f t="shared" si="62"/>
        <v>0.26464077582388967</v>
      </c>
      <c r="AB59" s="173">
        <f t="shared" si="62"/>
        <v>0.33583853496222243</v>
      </c>
      <c r="AD59" s="68">
        <f t="shared" si="31"/>
        <v>217.9436064009511</v>
      </c>
      <c r="AE59" s="69">
        <f t="shared" si="32"/>
        <v>141.03450640564063</v>
      </c>
      <c r="AF59" s="69">
        <f t="shared" si="33"/>
        <v>358.9781128065917</v>
      </c>
    </row>
    <row r="60" spans="1:32" x14ac:dyDescent="0.2">
      <c r="A60" t="str">
        <f t="shared" si="19"/>
        <v>53 Skilled construction and building trades</v>
      </c>
      <c r="B60" s="173">
        <f t="shared" si="52"/>
        <v>2.9931206493717957</v>
      </c>
      <c r="C60" s="173">
        <f t="shared" si="52"/>
        <v>2.9085557254388412</v>
      </c>
      <c r="D60" s="173">
        <f t="shared" si="52"/>
        <v>2.518700649514793</v>
      </c>
      <c r="E60" s="173">
        <f t="shared" si="52"/>
        <v>2.496748408209069</v>
      </c>
      <c r="F60" s="173">
        <f t="shared" si="52"/>
        <v>2.2052906774371825</v>
      </c>
      <c r="H60" s="68">
        <f t="shared" si="21"/>
        <v>-5.8857721818047439</v>
      </c>
      <c r="I60" s="69">
        <f t="shared" si="22"/>
        <v>41.144730729879107</v>
      </c>
      <c r="J60" s="69">
        <f t="shared" si="23"/>
        <v>35.258958548074368</v>
      </c>
      <c r="L60" t="str">
        <f t="shared" si="24"/>
        <v>53 Skilled construction and building trades</v>
      </c>
      <c r="M60" s="173">
        <f t="shared" ref="M60:Q60" si="63">M23/M$35*100</f>
        <v>5.6145737358571912</v>
      </c>
      <c r="N60" s="173">
        <f t="shared" si="63"/>
        <v>5.4393511125448022</v>
      </c>
      <c r="O60" s="173">
        <f t="shared" si="63"/>
        <v>4.76154225685515</v>
      </c>
      <c r="P60" s="173">
        <f t="shared" si="63"/>
        <v>4.7437540700859042</v>
      </c>
      <c r="Q60" s="173">
        <f t="shared" si="63"/>
        <v>4.2099257249461672</v>
      </c>
      <c r="S60" s="68">
        <f t="shared" si="26"/>
        <v>-6.5420822431856571</v>
      </c>
      <c r="T60" s="69">
        <f t="shared" si="27"/>
        <v>40.778576021292309</v>
      </c>
      <c r="U60" s="69">
        <f t="shared" si="28"/>
        <v>34.236493778106649</v>
      </c>
      <c r="W60" t="str">
        <f t="shared" si="29"/>
        <v>53 Skilled construction and building trades</v>
      </c>
      <c r="X60" s="173">
        <f t="shared" ref="X60:AB60" si="64">X23/X$35*100</f>
        <v>6.9575484859301873E-2</v>
      </c>
      <c r="Y60" s="173">
        <f t="shared" si="64"/>
        <v>8.186217487202041E-2</v>
      </c>
      <c r="Z60" s="173">
        <f t="shared" si="64"/>
        <v>8.249452536191651E-2</v>
      </c>
      <c r="AA60" s="173">
        <f t="shared" si="64"/>
        <v>8.9310793063195754E-2</v>
      </c>
      <c r="AB60" s="173">
        <f t="shared" si="64"/>
        <v>0.10196869118488892</v>
      </c>
      <c r="AD60" s="68">
        <f t="shared" si="31"/>
        <v>35.262064109286058</v>
      </c>
      <c r="AE60" s="69">
        <f t="shared" si="32"/>
        <v>64.101066298527329</v>
      </c>
      <c r="AF60" s="69">
        <f t="shared" si="33"/>
        <v>99.363130407813401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1.9706353595571393</v>
      </c>
      <c r="C61" s="173">
        <f t="shared" si="52"/>
        <v>1.6291718492353571</v>
      </c>
      <c r="D61" s="173">
        <f t="shared" si="52"/>
        <v>1.6213642714236198</v>
      </c>
      <c r="E61" s="173">
        <f t="shared" si="52"/>
        <v>1.5480525185449263</v>
      </c>
      <c r="F61" s="173">
        <f t="shared" si="52"/>
        <v>1.4813402246863396</v>
      </c>
      <c r="H61" s="68">
        <f t="shared" si="21"/>
        <v>-1.7935045607454774</v>
      </c>
      <c r="I61" s="69">
        <f t="shared" si="22"/>
        <v>43.42394407039162</v>
      </c>
      <c r="J61" s="69">
        <f t="shared" si="23"/>
        <v>41.630439509646152</v>
      </c>
      <c r="L61" t="str">
        <f t="shared" si="24"/>
        <v>54 Textiles, printing and other skilled trades</v>
      </c>
      <c r="M61" s="173">
        <f t="shared" ref="M61:Q61" si="65">M24/M$35*100</f>
        <v>2.2273850989209336</v>
      </c>
      <c r="N61" s="173">
        <f t="shared" si="65"/>
        <v>1.7890935937092651</v>
      </c>
      <c r="O61" s="173">
        <f t="shared" si="65"/>
        <v>1.6898939222040876</v>
      </c>
      <c r="P61" s="173">
        <f t="shared" si="65"/>
        <v>1.6025746635732314</v>
      </c>
      <c r="Q61" s="173">
        <f t="shared" si="65"/>
        <v>1.476088507277727</v>
      </c>
      <c r="S61" s="68">
        <f t="shared" si="26"/>
        <v>-7.6701213539987432</v>
      </c>
      <c r="T61" s="69">
        <f t="shared" si="27"/>
        <v>30.358946057510384</v>
      </c>
      <c r="U61" s="69">
        <f t="shared" si="28"/>
        <v>22.688824703511642</v>
      </c>
      <c r="W61" t="str">
        <f t="shared" si="29"/>
        <v>54 Textiles, printing and other skilled trades</v>
      </c>
      <c r="X61" s="173">
        <f t="shared" ref="X61:AB61" si="66">X24/X$35*100</f>
        <v>1.684298189200514</v>
      </c>
      <c r="Y61" s="173">
        <f t="shared" si="66"/>
        <v>1.4505522081521884</v>
      </c>
      <c r="Z61" s="173">
        <f t="shared" si="66"/>
        <v>1.5469264001218623</v>
      </c>
      <c r="AA61" s="173">
        <f t="shared" si="66"/>
        <v>1.4896375955091123</v>
      </c>
      <c r="AB61" s="173">
        <f t="shared" si="66"/>
        <v>1.4868504808822678</v>
      </c>
      <c r="AD61" s="68">
        <f t="shared" si="31"/>
        <v>5.1797029777855688</v>
      </c>
      <c r="AE61" s="69">
        <f t="shared" si="32"/>
        <v>58.926901952367885</v>
      </c>
      <c r="AF61" s="69">
        <f t="shared" si="33"/>
        <v>64.106604930153452</v>
      </c>
    </row>
    <row r="62" spans="1:32" x14ac:dyDescent="0.2">
      <c r="A62" t="str">
        <f t="shared" si="19"/>
        <v>61 Caring personal service occupations</v>
      </c>
      <c r="B62" s="173">
        <f t="shared" si="52"/>
        <v>7.837498598985249</v>
      </c>
      <c r="C62" s="173">
        <f t="shared" si="52"/>
        <v>7.4083543962667919</v>
      </c>
      <c r="D62" s="173">
        <f t="shared" si="52"/>
        <v>7.5509036274980224</v>
      </c>
      <c r="E62" s="173">
        <f t="shared" si="52"/>
        <v>8.0879355716710322</v>
      </c>
      <c r="F62" s="173">
        <f t="shared" si="52"/>
        <v>8.5958364184826586</v>
      </c>
      <c r="H62" s="68">
        <f t="shared" si="21"/>
        <v>22.364435403019442</v>
      </c>
      <c r="I62" s="69">
        <f t="shared" si="22"/>
        <v>62.810716051028628</v>
      </c>
      <c r="J62" s="69">
        <f t="shared" si="23"/>
        <v>85.175151454048077</v>
      </c>
      <c r="L62" t="str">
        <f t="shared" si="24"/>
        <v>61 Caring personal service occupations</v>
      </c>
      <c r="M62" s="173">
        <f t="shared" ref="M62:Q62" si="67">M25/M$35*100</f>
        <v>2.1377836132940153</v>
      </c>
      <c r="N62" s="173">
        <f t="shared" si="67"/>
        <v>2.071120146941944</v>
      </c>
      <c r="O62" s="173">
        <f t="shared" si="67"/>
        <v>2.0107163560924484</v>
      </c>
      <c r="P62" s="173">
        <f t="shared" si="67"/>
        <v>2.4427069955343161</v>
      </c>
      <c r="Q62" s="173">
        <f t="shared" si="67"/>
        <v>2.7618113227526537</v>
      </c>
      <c r="S62" s="68">
        <f t="shared" si="26"/>
        <v>45.188595802530479</v>
      </c>
      <c r="T62" s="69">
        <f t="shared" si="27"/>
        <v>55.936872632577796</v>
      </c>
      <c r="U62" s="69">
        <f t="shared" si="28"/>
        <v>101.12546843510827</v>
      </c>
      <c r="W62" t="str">
        <f t="shared" si="29"/>
        <v>61 Caring personal service occupations</v>
      </c>
      <c r="X62" s="173">
        <f t="shared" ref="X62:AB62" si="68">X25/X$35*100</f>
        <v>14.194039660667052</v>
      </c>
      <c r="Y62" s="173">
        <f t="shared" si="68"/>
        <v>13.369612942609823</v>
      </c>
      <c r="Z62" s="173">
        <f t="shared" si="68"/>
        <v>13.568733025427473</v>
      </c>
      <c r="AA62" s="173">
        <f t="shared" si="68"/>
        <v>14.136222788240097</v>
      </c>
      <c r="AB62" s="173">
        <f t="shared" si="68"/>
        <v>14.717066947423385</v>
      </c>
      <c r="AD62" s="68">
        <f t="shared" si="31"/>
        <v>18.690582612660496</v>
      </c>
      <c r="AE62" s="69">
        <f t="shared" si="32"/>
        <v>63.917152755877005</v>
      </c>
      <c r="AF62" s="69">
        <f t="shared" si="33"/>
        <v>82.607735368537504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2.2216443479762393</v>
      </c>
      <c r="C63" s="173">
        <f t="shared" si="52"/>
        <v>2.2215553515619395</v>
      </c>
      <c r="D63" s="173">
        <f t="shared" si="52"/>
        <v>1.9568620464706656</v>
      </c>
      <c r="E63" s="173">
        <f t="shared" si="52"/>
        <v>1.9099636915357761</v>
      </c>
      <c r="F63" s="173">
        <f t="shared" si="52"/>
        <v>1.8377975053976752</v>
      </c>
      <c r="H63" s="68">
        <f t="shared" si="21"/>
        <v>0.94933060321083662</v>
      </c>
      <c r="I63" s="69">
        <f t="shared" si="22"/>
        <v>50.457598144694963</v>
      </c>
      <c r="J63" s="69">
        <f t="shared" si="23"/>
        <v>51.406928747905802</v>
      </c>
      <c r="L63" t="str">
        <f t="shared" si="24"/>
        <v>62 Leisure, travel and related personal service occupations</v>
      </c>
      <c r="M63" s="173">
        <f t="shared" ref="M63:Q63" si="69">M26/M$35*100</f>
        <v>1.2809144486506692</v>
      </c>
      <c r="N63" s="173">
        <f t="shared" si="69"/>
        <v>1.348028515009783</v>
      </c>
      <c r="O63" s="173">
        <f t="shared" si="69"/>
        <v>1.2923944386998536</v>
      </c>
      <c r="P63" s="173">
        <f t="shared" si="69"/>
        <v>1.2714779857205865</v>
      </c>
      <c r="Q63" s="173">
        <f t="shared" si="69"/>
        <v>1.2926113786232039</v>
      </c>
      <c r="S63" s="68">
        <f t="shared" si="26"/>
        <v>5.7212292029093721</v>
      </c>
      <c r="T63" s="69">
        <f t="shared" si="27"/>
        <v>43.606450108843994</v>
      </c>
      <c r="U63" s="69">
        <f t="shared" si="28"/>
        <v>49.327679311753371</v>
      </c>
      <c r="W63" t="str">
        <f t="shared" si="29"/>
        <v>62 Leisure, travel and related personal service occupations</v>
      </c>
      <c r="X63" s="173">
        <f t="shared" ref="X63:AB63" si="70">X26/X$35*100</f>
        <v>3.2707824624304958</v>
      </c>
      <c r="Y63" s="173">
        <f t="shared" si="70"/>
        <v>3.1972141060030101</v>
      </c>
      <c r="Z63" s="173">
        <f t="shared" si="70"/>
        <v>2.6786161150836931</v>
      </c>
      <c r="AA63" s="173">
        <f t="shared" si="70"/>
        <v>2.594036068829463</v>
      </c>
      <c r="AB63" s="173">
        <f t="shared" si="70"/>
        <v>2.4098228066959799</v>
      </c>
      <c r="AD63" s="68">
        <f t="shared" si="31"/>
        <v>-1.5515400841134104</v>
      </c>
      <c r="AE63" s="69">
        <f t="shared" si="32"/>
        <v>54.048168006858141</v>
      </c>
      <c r="AF63" s="69">
        <f t="shared" si="33"/>
        <v>52.496627922744729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9.6032128389697921E-2</v>
      </c>
      <c r="C64" s="173">
        <f t="shared" si="52"/>
        <v>7.9161365656048352E-2</v>
      </c>
      <c r="D64" s="173">
        <f t="shared" si="52"/>
        <v>0.10130525929082138</v>
      </c>
      <c r="E64" s="173">
        <f t="shared" si="52"/>
        <v>7.7180572596809979E-2</v>
      </c>
      <c r="F64" s="173">
        <f t="shared" si="52"/>
        <v>8.1272986967136515E-2</v>
      </c>
      <c r="H64" s="68">
        <f t="shared" si="21"/>
        <v>-13.765663771188313</v>
      </c>
      <c r="I64" s="69">
        <f t="shared" si="22"/>
        <v>38.215932653501191</v>
      </c>
      <c r="J64" s="69">
        <f t="shared" si="23"/>
        <v>24.45026888231288</v>
      </c>
      <c r="L64" t="str">
        <f t="shared" si="24"/>
        <v>63 Community and civil enforcement occupations</v>
      </c>
      <c r="M64" s="173">
        <f t="shared" ref="M64:Q64" si="71">M27/M$35*100</f>
        <v>0.14812929880425751</v>
      </c>
      <c r="N64" s="173">
        <f t="shared" si="71"/>
        <v>0.11166274707659563</v>
      </c>
      <c r="O64" s="173">
        <f t="shared" si="71"/>
        <v>0.16003934673312917</v>
      </c>
      <c r="P64" s="173">
        <f t="shared" si="71"/>
        <v>0.10599083030773948</v>
      </c>
      <c r="Q64" s="173">
        <f t="shared" si="71"/>
        <v>0.11804735311702157</v>
      </c>
      <c r="S64" s="68">
        <f t="shared" si="26"/>
        <v>-22.031569210373586</v>
      </c>
      <c r="T64" s="69">
        <f t="shared" si="27"/>
        <v>29.731605934104433</v>
      </c>
      <c r="U64" s="69">
        <f t="shared" si="28"/>
        <v>7.7000367237308449</v>
      </c>
      <c r="W64" t="str">
        <f t="shared" si="29"/>
        <v>63 Community and civil enforcement occupations</v>
      </c>
      <c r="X64" s="173">
        <f t="shared" ref="X64:AB64" si="72">X27/X$35*100</f>
        <v>3.7931363041091272E-2</v>
      </c>
      <c r="Y64" s="173">
        <f t="shared" si="72"/>
        <v>4.2859953967831627E-2</v>
      </c>
      <c r="Z64" s="173">
        <f t="shared" si="72"/>
        <v>3.7507466769413536E-2</v>
      </c>
      <c r="AA64" s="173">
        <f t="shared" si="72"/>
        <v>4.6313316989894847E-2</v>
      </c>
      <c r="AB64" s="173">
        <f t="shared" si="72"/>
        <v>4.2688241604303269E-2</v>
      </c>
      <c r="AD64" s="68">
        <f t="shared" si="31"/>
        <v>24.544578277517893</v>
      </c>
      <c r="AE64" s="69">
        <f t="shared" si="32"/>
        <v>77.538498418593008</v>
      </c>
      <c r="AF64" s="69">
        <f t="shared" si="33"/>
        <v>102.08307669611089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8.1066478745381012</v>
      </c>
      <c r="C65" s="173">
        <f t="shared" si="73"/>
        <v>7.8200031995062522</v>
      </c>
      <c r="D65" s="173">
        <f t="shared" si="73"/>
        <v>7.5838151654453263</v>
      </c>
      <c r="E65" s="173">
        <f t="shared" si="73"/>
        <v>6.9339713252791357</v>
      </c>
      <c r="F65" s="173">
        <f t="shared" si="73"/>
        <v>6.3540938454891931</v>
      </c>
      <c r="H65" s="68">
        <f t="shared" si="21"/>
        <v>-9.9400127875137727</v>
      </c>
      <c r="I65" s="69">
        <f t="shared" si="22"/>
        <v>43.614686588557198</v>
      </c>
      <c r="J65" s="69">
        <f t="shared" si="23"/>
        <v>33.674673801043433</v>
      </c>
      <c r="L65" t="str">
        <f t="shared" si="24"/>
        <v>71 Sales occupations</v>
      </c>
      <c r="M65" s="173">
        <f t="shared" ref="M65:Q65" si="74">M28/M$35*100</f>
        <v>5.6421153876799393</v>
      </c>
      <c r="N65" s="173">
        <f t="shared" si="74"/>
        <v>5.4775591847703735</v>
      </c>
      <c r="O65" s="173">
        <f t="shared" si="74"/>
        <v>5.3542865411813727</v>
      </c>
      <c r="P65" s="173">
        <f t="shared" si="74"/>
        <v>4.9372014964163107</v>
      </c>
      <c r="Q65" s="173">
        <f t="shared" si="74"/>
        <v>4.6232867945156624</v>
      </c>
      <c r="S65" s="68">
        <f t="shared" si="26"/>
        <v>-8.7277965272030595</v>
      </c>
      <c r="T65" s="69">
        <f t="shared" si="27"/>
        <v>30.851663668379132</v>
      </c>
      <c r="U65" s="69">
        <f t="shared" si="28"/>
        <v>22.123867141176074</v>
      </c>
      <c r="W65" t="str">
        <f t="shared" si="29"/>
        <v>71 Sales occupations</v>
      </c>
      <c r="X65" s="173">
        <f t="shared" ref="X65:AB65" si="75">X28/X$35*100</f>
        <v>10.855189159477943</v>
      </c>
      <c r="Y65" s="173">
        <f t="shared" si="75"/>
        <v>10.436323516333406</v>
      </c>
      <c r="Z65" s="173">
        <f t="shared" si="75"/>
        <v>10.005560539986948</v>
      </c>
      <c r="AA65" s="173">
        <f t="shared" si="75"/>
        <v>9.0733067423414937</v>
      </c>
      <c r="AB65" s="173">
        <f t="shared" si="75"/>
        <v>8.1701074529519779</v>
      </c>
      <c r="AD65" s="68">
        <f t="shared" si="31"/>
        <v>-10.644634005584308</v>
      </c>
      <c r="AE65" s="69">
        <f t="shared" si="32"/>
        <v>51.033409675124588</v>
      </c>
      <c r="AF65" s="69">
        <f t="shared" si="33"/>
        <v>40.38877566954028</v>
      </c>
    </row>
    <row r="66" spans="1:32" x14ac:dyDescent="0.2">
      <c r="A66" t="str">
        <f t="shared" si="19"/>
        <v>72 Customer service occupations</v>
      </c>
      <c r="B66" s="173">
        <f t="shared" si="73"/>
        <v>2.0891640617265179</v>
      </c>
      <c r="C66" s="173">
        <f t="shared" si="73"/>
        <v>2.2168624586913541</v>
      </c>
      <c r="D66" s="173">
        <f t="shared" si="73"/>
        <v>2.252014074367819</v>
      </c>
      <c r="E66" s="173">
        <f t="shared" si="73"/>
        <v>2.8524604220514278</v>
      </c>
      <c r="F66" s="173">
        <f t="shared" si="73"/>
        <v>3.1907589264262777</v>
      </c>
      <c r="H66" s="68">
        <f t="shared" si="21"/>
        <v>52.296137300191226</v>
      </c>
      <c r="I66" s="69">
        <f t="shared" si="22"/>
        <v>59.266962859290707</v>
      </c>
      <c r="J66" s="69">
        <f t="shared" si="23"/>
        <v>111.56310015948195</v>
      </c>
      <c r="L66" t="str">
        <f t="shared" si="24"/>
        <v>72 Customer service occupations</v>
      </c>
      <c r="M66" s="173">
        <f t="shared" ref="M66:Q66" si="76">M29/M$35*100</f>
        <v>1.8109477108218481</v>
      </c>
      <c r="N66" s="173">
        <f t="shared" si="76"/>
        <v>1.7013762868266138</v>
      </c>
      <c r="O66" s="173">
        <f t="shared" si="76"/>
        <v>1.9356951709982571</v>
      </c>
      <c r="P66" s="173">
        <f t="shared" si="76"/>
        <v>2.6485970559851002</v>
      </c>
      <c r="Q66" s="173">
        <f t="shared" si="76"/>
        <v>3.0835979661772277</v>
      </c>
      <c r="S66" s="68">
        <f t="shared" si="26"/>
        <v>68.387594863975323</v>
      </c>
      <c r="T66" s="69">
        <f t="shared" si="27"/>
        <v>49.551929373955161</v>
      </c>
      <c r="U66" s="69">
        <f t="shared" si="28"/>
        <v>117.9395242379305</v>
      </c>
      <c r="W66" t="str">
        <f t="shared" si="29"/>
        <v>72 Customer service occupations</v>
      </c>
      <c r="X66" s="173">
        <f t="shared" ref="X66:AB66" si="77">X29/X$35*100</f>
        <v>2.3994416217442507</v>
      </c>
      <c r="Y66" s="173">
        <f t="shared" si="77"/>
        <v>2.7926187781631988</v>
      </c>
      <c r="Z66" s="173">
        <f t="shared" si="77"/>
        <v>2.5956041197157278</v>
      </c>
      <c r="AA66" s="173">
        <f t="shared" si="77"/>
        <v>3.070879246776788</v>
      </c>
      <c r="AB66" s="173">
        <f t="shared" si="77"/>
        <v>3.3031953542138766</v>
      </c>
      <c r="AD66" s="68">
        <f t="shared" si="31"/>
        <v>39.261188714279136</v>
      </c>
      <c r="AE66" s="69">
        <f t="shared" si="32"/>
        <v>67.136664002882256</v>
      </c>
      <c r="AF66" s="69">
        <f t="shared" si="33"/>
        <v>106.3978527171614</v>
      </c>
    </row>
    <row r="67" spans="1:32" x14ac:dyDescent="0.2">
      <c r="A67" t="str">
        <f t="shared" si="19"/>
        <v>81 Process, plant and machine operatives</v>
      </c>
      <c r="B67" s="173">
        <f t="shared" si="73"/>
        <v>2.518294880198753</v>
      </c>
      <c r="C67" s="173">
        <f t="shared" si="73"/>
        <v>2.2349508657410522</v>
      </c>
      <c r="D67" s="173">
        <f t="shared" si="73"/>
        <v>1.9448682215158923</v>
      </c>
      <c r="E67" s="173">
        <f t="shared" si="73"/>
        <v>2.217752471804102</v>
      </c>
      <c r="F67" s="173">
        <f t="shared" si="73"/>
        <v>1.996772323425229</v>
      </c>
      <c r="H67" s="68">
        <f t="shared" si="21"/>
        <v>10.358137976122238</v>
      </c>
      <c r="I67" s="69">
        <f t="shared" si="22"/>
        <v>44.060710643233996</v>
      </c>
      <c r="J67" s="69">
        <f t="shared" si="23"/>
        <v>54.418848619356233</v>
      </c>
      <c r="L67" t="str">
        <f t="shared" si="24"/>
        <v>81 Process, plant and machine operatives</v>
      </c>
      <c r="M67" s="173">
        <f t="shared" ref="M67:Q67" si="78">M30/M$35*100</f>
        <v>3.5888500976384776</v>
      </c>
      <c r="N67" s="173">
        <f t="shared" si="78"/>
        <v>3.1025161931454379</v>
      </c>
      <c r="O67" s="173">
        <f t="shared" si="78"/>
        <v>2.7468945234412989</v>
      </c>
      <c r="P67" s="173">
        <f t="shared" si="78"/>
        <v>3.1274751648366959</v>
      </c>
      <c r="Q67" s="173">
        <f t="shared" si="78"/>
        <v>2.87193008489729</v>
      </c>
      <c r="S67" s="68">
        <f t="shared" si="26"/>
        <v>10.514990194456535</v>
      </c>
      <c r="T67" s="69">
        <f t="shared" si="27"/>
        <v>39.952063837914039</v>
      </c>
      <c r="U67" s="69">
        <f t="shared" si="28"/>
        <v>50.467054032370569</v>
      </c>
      <c r="W67" t="str">
        <f t="shared" si="29"/>
        <v>81 Process, plant and machine operatives</v>
      </c>
      <c r="X67" s="173">
        <f t="shared" ref="X67:AB67" si="79">X30/X$35*100</f>
        <v>1.3243705847669929</v>
      </c>
      <c r="Y67" s="173">
        <f t="shared" si="79"/>
        <v>1.2659506343656832</v>
      </c>
      <c r="Z67" s="173">
        <f t="shared" si="79"/>
        <v>1.0736959630346656</v>
      </c>
      <c r="AA67" s="173">
        <f t="shared" si="79"/>
        <v>1.2430772995443438</v>
      </c>
      <c r="AB67" s="173">
        <f t="shared" si="79"/>
        <v>1.0785310887272272</v>
      </c>
      <c r="AD67" s="68">
        <f t="shared" si="31"/>
        <v>9.9222581641040044</v>
      </c>
      <c r="AE67" s="69">
        <f t="shared" si="32"/>
        <v>55.478312613861078</v>
      </c>
      <c r="AF67" s="69">
        <f t="shared" si="33"/>
        <v>65.400570777965086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4.3680014630862258</v>
      </c>
      <c r="C68" s="173">
        <f t="shared" si="73"/>
        <v>4.8454375097995257</v>
      </c>
      <c r="D68" s="173">
        <f t="shared" si="73"/>
        <v>4.4286460907373559</v>
      </c>
      <c r="E68" s="173">
        <f t="shared" si="73"/>
        <v>4.6083629166756523</v>
      </c>
      <c r="F68" s="173">
        <f t="shared" si="73"/>
        <v>4.4606472403849331</v>
      </c>
      <c r="H68" s="68">
        <f t="shared" si="21"/>
        <v>8.2662014677986004</v>
      </c>
      <c r="I68" s="69">
        <f t="shared" si="22"/>
        <v>55.509354174711554</v>
      </c>
      <c r="J68" s="69">
        <f t="shared" si="23"/>
        <v>63.775555642510149</v>
      </c>
      <c r="L68" t="str">
        <f t="shared" si="24"/>
        <v>82 Transport and mobile machine drivers and operatives</v>
      </c>
      <c r="M68" s="173">
        <f t="shared" ref="M68:Q68" si="80">M31/M$35*100</f>
        <v>7.9712617267047925</v>
      </c>
      <c r="N68" s="173">
        <f t="shared" si="80"/>
        <v>8.8840736700633016</v>
      </c>
      <c r="O68" s="173">
        <f t="shared" si="80"/>
        <v>8.2057204972090396</v>
      </c>
      <c r="P68" s="173">
        <f t="shared" si="80"/>
        <v>8.4682467152222092</v>
      </c>
      <c r="Q68" s="173">
        <f t="shared" si="80"/>
        <v>8.2097318168854638</v>
      </c>
      <c r="S68" s="68">
        <f t="shared" si="26"/>
        <v>5.7551584772295126</v>
      </c>
      <c r="T68" s="69">
        <f t="shared" si="27"/>
        <v>54.134717404078394</v>
      </c>
      <c r="U68" s="69">
        <f t="shared" si="28"/>
        <v>59.889875881307908</v>
      </c>
      <c r="W68" t="str">
        <f t="shared" si="29"/>
        <v>82 Transport and mobile machine drivers and operatives</v>
      </c>
      <c r="X68" s="173">
        <f t="shared" ref="X68:AB68" si="81">X31/X$35*100</f>
        <v>0.34950722624849551</v>
      </c>
      <c r="Y68" s="173">
        <f t="shared" si="81"/>
        <v>0.33460789257074214</v>
      </c>
      <c r="Z68" s="173">
        <f t="shared" si="81"/>
        <v>0.32593470429254828</v>
      </c>
      <c r="AA68" s="173">
        <f t="shared" si="81"/>
        <v>0.47289071721910159</v>
      </c>
      <c r="AB68" s="173">
        <f t="shared" si="81"/>
        <v>0.52699755792939362</v>
      </c>
      <c r="AD68" s="68">
        <f t="shared" si="31"/>
        <v>76.934405612089051</v>
      </c>
      <c r="AE68" s="69">
        <f t="shared" si="32"/>
        <v>93.100840558899392</v>
      </c>
      <c r="AF68" s="69">
        <f t="shared" si="33"/>
        <v>170.03524617098844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1.8064941313236291</v>
      </c>
      <c r="C69" s="173">
        <f t="shared" si="73"/>
        <v>1.5790382022625147</v>
      </c>
      <c r="D69" s="173">
        <f t="shared" si="73"/>
        <v>1.36027454120876</v>
      </c>
      <c r="E69" s="173">
        <f t="shared" si="73"/>
        <v>1.1028467907031316</v>
      </c>
      <c r="F69" s="173">
        <f t="shared" si="73"/>
        <v>0.98896053096816372</v>
      </c>
      <c r="H69" s="68">
        <f t="shared" si="21"/>
        <v>-21.851906861024066</v>
      </c>
      <c r="I69" s="69">
        <f t="shared" si="22"/>
        <v>32.777674770630853</v>
      </c>
      <c r="J69" s="69">
        <f t="shared" si="23"/>
        <v>10.92576790960678</v>
      </c>
      <c r="L69" t="str">
        <f t="shared" si="24"/>
        <v>91 Elementary trades and related occupations</v>
      </c>
      <c r="M69" s="173">
        <f t="shared" ref="M69:Q70" si="82">M32/M$35*100</f>
        <v>2.6009713751005603</v>
      </c>
      <c r="N69" s="173">
        <f t="shared" si="82"/>
        <v>2.2631362955360106</v>
      </c>
      <c r="O69" s="173">
        <f t="shared" si="82"/>
        <v>2.0327920865385729</v>
      </c>
      <c r="P69" s="173">
        <f t="shared" si="82"/>
        <v>1.6439083623932289</v>
      </c>
      <c r="Q69" s="173">
        <f t="shared" si="82"/>
        <v>1.4744104660440396</v>
      </c>
      <c r="S69" s="68">
        <f t="shared" si="26"/>
        <v>-23.331890661202294</v>
      </c>
      <c r="T69" s="69">
        <f t="shared" si="27"/>
        <v>27.25189846422192</v>
      </c>
      <c r="U69" s="69">
        <f t="shared" si="28"/>
        <v>3.9200078030196281</v>
      </c>
      <c r="W69" t="str">
        <f t="shared" si="29"/>
        <v>91 Elementary trades and related occupations</v>
      </c>
      <c r="X69" s="173">
        <f t="shared" ref="X69:AB70" si="83">X32/X$35*100</f>
        <v>0.92046259548053866</v>
      </c>
      <c r="Y69" s="173">
        <f t="shared" si="83"/>
        <v>0.81495601764048753</v>
      </c>
      <c r="Z69" s="173">
        <f t="shared" si="83"/>
        <v>0.62977651710815985</v>
      </c>
      <c r="AA69" s="173">
        <f t="shared" si="83"/>
        <v>0.52315444639960484</v>
      </c>
      <c r="AB69" s="173">
        <f t="shared" si="83"/>
        <v>0.47961219699653507</v>
      </c>
      <c r="AD69" s="68">
        <f t="shared" si="31"/>
        <v>-16.662964020681503</v>
      </c>
      <c r="AE69" s="69">
        <f t="shared" si="32"/>
        <v>52.151493186091521</v>
      </c>
      <c r="AF69" s="69">
        <f t="shared" si="33"/>
        <v>35.488529165410021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9.8748763230517795</v>
      </c>
      <c r="C70" s="173">
        <f t="shared" si="73"/>
        <v>9.6784265947635451</v>
      </c>
      <c r="D70" s="173">
        <f t="shared" si="73"/>
        <v>8.7313077340595946</v>
      </c>
      <c r="E70" s="173">
        <f t="shared" si="73"/>
        <v>8.7877630164864211</v>
      </c>
      <c r="F70" s="173">
        <f t="shared" si="73"/>
        <v>8.2449483188300547</v>
      </c>
      <c r="H70" s="68">
        <f t="shared" si="21"/>
        <v>1.5020090724897972</v>
      </c>
      <c r="I70" s="69">
        <f t="shared" si="22"/>
        <v>48.639369625842768</v>
      </c>
      <c r="J70" s="69">
        <f t="shared" si="23"/>
        <v>50.141378698332552</v>
      </c>
      <c r="L70" t="str">
        <f t="shared" si="24"/>
        <v>92 Elementary administration and service occupations</v>
      </c>
      <c r="M70" s="173">
        <f t="shared" si="82"/>
        <v>9.8415373349773176</v>
      </c>
      <c r="N70" s="173">
        <f t="shared" si="82"/>
        <v>9.5570403786498748</v>
      </c>
      <c r="O70" s="173">
        <f t="shared" si="82"/>
        <v>8.7641989249310193</v>
      </c>
      <c r="P70" s="173">
        <f t="shared" si="82"/>
        <v>9.2264609815911438</v>
      </c>
      <c r="Q70" s="173">
        <f t="shared" si="82"/>
        <v>8.6614339665085396</v>
      </c>
      <c r="S70" s="68">
        <f t="shared" si="26"/>
        <v>4.464055558507936</v>
      </c>
      <c r="T70" s="69">
        <f t="shared" si="27"/>
        <v>42.066898345997245</v>
      </c>
      <c r="U70" s="69">
        <f t="shared" si="28"/>
        <v>46.530953904505182</v>
      </c>
      <c r="W70" t="str">
        <f t="shared" si="29"/>
        <v>92 Elementary administration and service occupations</v>
      </c>
      <c r="X70" s="173">
        <f t="shared" si="83"/>
        <v>9.9120572430069309</v>
      </c>
      <c r="Y70" s="173">
        <f t="shared" si="83"/>
        <v>9.8140051705600673</v>
      </c>
      <c r="Z70" s="173">
        <f t="shared" si="83"/>
        <v>8.6955808595582997</v>
      </c>
      <c r="AA70" s="173">
        <f t="shared" si="83"/>
        <v>8.3177428466222594</v>
      </c>
      <c r="AB70" s="173">
        <f t="shared" si="83"/>
        <v>7.8079593413055717</v>
      </c>
      <c r="AD70" s="68">
        <f t="shared" si="31"/>
        <v>-1.740796606331376</v>
      </c>
      <c r="AE70" s="69">
        <f t="shared" si="32"/>
        <v>55.834816183073478</v>
      </c>
      <c r="AF70" s="69">
        <f t="shared" si="33"/>
        <v>54.094019576742106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7.489488419616201</v>
      </c>
      <c r="I72" s="67">
        <f>IF(D35&gt;0,I35/D35*100,0)</f>
        <v>49.787956179848138</v>
      </c>
      <c r="J72" s="67">
        <f>IF(D35&gt;0,(J35/D35)*100,0)</f>
        <v>57.277444599464332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5.7034859308485926</v>
      </c>
      <c r="T72" s="67">
        <f t="shared" ref="T72" si="85">IF(O35&gt;0,T35/O35*100,0)</f>
        <v>41.425050718209654</v>
      </c>
      <c r="U72" s="67">
        <f t="shared" ref="U72" si="86">IF(O35&gt;0,(U35/O35)*100,0)</f>
        <v>47.128536649058233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9.4294694627037785</v>
      </c>
      <c r="AE72" s="67">
        <f t="shared" ref="AE72" si="88">IF(Z35&gt;0,AE35/Z35*100,0)</f>
        <v>58.871861808616707</v>
      </c>
      <c r="AF72" s="67">
        <f t="shared" ref="AF72" si="89">IF(Z35&gt;0,(AF35/Z35)*100,0)</f>
        <v>68.301331271320464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Manchester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Manchester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Manchester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5.2429789059969645</v>
      </c>
      <c r="C82" s="18">
        <f t="shared" ref="B82:E107" si="96">IF(AND(D$6-C$6 &lt;&gt; 0,C8&lt;&gt;0,D8&lt;&gt;0),(EXP(LN(D8/C8)/(D$6-C$6))-1)*100,0)</f>
        <v>1.3983723557190686</v>
      </c>
      <c r="D82" s="18">
        <f t="shared" si="96"/>
        <v>-1.3192527092985129</v>
      </c>
      <c r="E82" s="18">
        <f t="shared" si="96"/>
        <v>0.98032861325125786</v>
      </c>
      <c r="F82" s="18">
        <f t="shared" ref="F82:F107" si="97">IF(AND(F$6-D$6 &lt;&gt; 0,D8&lt;&gt;0,F8&lt;&gt;0),(EXP(LN(F8/D8)/(F$6-D$6))-1)*100,0)</f>
        <v>0.20790815891060799</v>
      </c>
      <c r="H82" s="18">
        <f t="shared" ref="H82:H107" si="98">IF($F$6-$D$6 &lt;&gt; 0,(EXP(LN(1+(H45/100))/($F$6-$D$6))-1)*100,0)</f>
        <v>0.20790815891060799</v>
      </c>
      <c r="I82" s="18">
        <f t="shared" ref="I82:I107" si="99">IF(D8&gt;0,((1+(I8/D8))^(1/($F$6-$D$6))-1)*100,0)</f>
        <v>2.7238551029769908</v>
      </c>
      <c r="J82" s="18">
        <f t="shared" ref="J82:J107" si="100">IF($F$6-$D$6 &lt;&gt; 0,(EXP(LN(1+(J45/100))/($F$6-$D$6))-1)*100,0)</f>
        <v>2.8672573022677117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3.9944507976411137</v>
      </c>
      <c r="N82" s="18">
        <f t="shared" si="102"/>
        <v>0.20984444179128481</v>
      </c>
      <c r="O82" s="18">
        <f t="shared" si="102"/>
        <v>-2.1094124857743646</v>
      </c>
      <c r="P82" s="18">
        <f t="shared" si="102"/>
        <v>0.46036870851087208</v>
      </c>
      <c r="Q82" s="18">
        <f t="shared" ref="Q82:Q107" si="103">IF(AND(Q$6-O$6 &lt;&gt; 0,O8&lt;&gt;0,Q8&lt;&gt;0),(EXP(LN(Q8/O8)/(Q$6-O$6))-1)*100,0)</f>
        <v>-0.40363452698509716</v>
      </c>
      <c r="S82" s="18">
        <f t="shared" ref="S82:S107" si="104">IF($F$6-$D$6 &lt;&gt; 0,(EXP(LN(1+(S45/100))/($F$6-$D$6))-1)*100,0)</f>
        <v>-0.40363452698509716</v>
      </c>
      <c r="T82" s="18">
        <f t="shared" ref="T82:T107" si="105">IF(O8&gt;0,((1+(T8/O8))^(1/($F$6-$D$6))-1)*100,0)</f>
        <v>2.4136453402623381</v>
      </c>
      <c r="U82" s="18">
        <f t="shared" ref="U82:U107" si="106">IF($F$6-$D$6 &lt;&gt; 0,(EXP(LN(1+(U45/100))/($F$6-$D$6))-1)*100,0)</f>
        <v>2.1270716683572388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8.1610809745186863</v>
      </c>
      <c r="Y82" s="18">
        <f t="shared" si="108"/>
        <v>3.9173468130393907</v>
      </c>
      <c r="Z82" s="18">
        <f t="shared" si="108"/>
        <v>0.22116494388522145</v>
      </c>
      <c r="AA82" s="18">
        <f t="shared" si="108"/>
        <v>1.8675652372588392</v>
      </c>
      <c r="AB82" s="18">
        <f t="shared" ref="AB82:AB107" si="109">IF(AND(AB$6-Z$6 &lt;&gt; 0,Z8&lt;&gt;0,AB8&lt;&gt;0),(EXP(LN(AB8/Z8)/(AB$6-Z$6))-1)*100,0)</f>
        <v>1.3157817036927089</v>
      </c>
      <c r="AD82" s="18">
        <f t="shared" ref="AD82:AD107" si="110">IF($F$6-$D$6 &lt;&gt; 0,(EXP(LN(1+(AD45/100))/($F$6-$D$6))-1)*100,0)</f>
        <v>1.3157817036927089</v>
      </c>
      <c r="AE82" s="18">
        <f t="shared" ref="AE82:AE107" si="111">IF(Z8&gt;0,((1+(AE8/Z8))^(1/($F$6-$D$6))-1)*100,0)</f>
        <v>3.3198097490690026</v>
      </c>
      <c r="AF82" s="18">
        <f t="shared" ref="AF82:AF107" si="112">IF($F$6-$D$6 &lt;&gt; 0,(EXP(LN(1+(AF45/100))/($F$6-$D$6))-1)*100,0)</f>
        <v>4.1818105968887131</v>
      </c>
    </row>
    <row r="83" spans="1:32" x14ac:dyDescent="0.2">
      <c r="A83" t="str">
        <f t="shared" si="95"/>
        <v>12 Other managers and proprietors</v>
      </c>
      <c r="B83" s="18">
        <f t="shared" si="96"/>
        <v>2.016590470049251</v>
      </c>
      <c r="C83" s="18">
        <f t="shared" si="96"/>
        <v>4.2340906786525689</v>
      </c>
      <c r="D83" s="18">
        <f t="shared" si="96"/>
        <v>4.2456615090720407</v>
      </c>
      <c r="E83" s="18">
        <f t="shared" si="96"/>
        <v>1.6687245406103113</v>
      </c>
      <c r="F83" s="18">
        <f t="shared" si="97"/>
        <v>2.5205466839031354</v>
      </c>
      <c r="H83" s="18">
        <f t="shared" si="98"/>
        <v>2.5205466839031354</v>
      </c>
      <c r="I83" s="18">
        <f t="shared" si="99"/>
        <v>3.663604387747621</v>
      </c>
      <c r="J83" s="18">
        <f t="shared" si="100"/>
        <v>5.2946437391795165</v>
      </c>
      <c r="L83" t="str">
        <f t="shared" si="101"/>
        <v>12 Other managers and proprietors</v>
      </c>
      <c r="M83" s="18">
        <f t="shared" si="102"/>
        <v>1.3127474697912422</v>
      </c>
      <c r="N83" s="18">
        <f t="shared" si="102"/>
        <v>1.6785034767382578</v>
      </c>
      <c r="O83" s="18">
        <f t="shared" si="102"/>
        <v>4.7911284856690939</v>
      </c>
      <c r="P83" s="18">
        <f t="shared" si="102"/>
        <v>1.5435950834423728</v>
      </c>
      <c r="Q83" s="18">
        <f t="shared" si="103"/>
        <v>2.6147668168427396</v>
      </c>
      <c r="S83" s="18">
        <f t="shared" si="104"/>
        <v>2.6147668168427396</v>
      </c>
      <c r="T83" s="18">
        <f t="shared" si="105"/>
        <v>3.4114118408784089</v>
      </c>
      <c r="U83" s="18">
        <f t="shared" si="106"/>
        <v>5.1594231896126441</v>
      </c>
      <c r="W83" t="str">
        <f t="shared" si="107"/>
        <v>12 Other managers and proprietors</v>
      </c>
      <c r="X83" s="18">
        <f t="shared" si="108"/>
        <v>3.0748293980901398</v>
      </c>
      <c r="Y83" s="18">
        <f t="shared" si="108"/>
        <v>7.9144753190163231</v>
      </c>
      <c r="Z83" s="18">
        <f t="shared" si="108"/>
        <v>3.4867545179600778</v>
      </c>
      <c r="AA83" s="18">
        <f t="shared" si="108"/>
        <v>1.8470754583007398</v>
      </c>
      <c r="AB83" s="18">
        <f t="shared" si="109"/>
        <v>2.3907280021931987</v>
      </c>
      <c r="AD83" s="18">
        <f t="shared" si="110"/>
        <v>2.3907280021931987</v>
      </c>
      <c r="AE83" s="18">
        <f t="shared" si="111"/>
        <v>3.9926293865874207</v>
      </c>
      <c r="AF83" s="18">
        <f t="shared" si="112"/>
        <v>5.4743237127245381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4.2197220254017065</v>
      </c>
      <c r="C84" s="18">
        <f t="shared" si="96"/>
        <v>2.1945847347809355</v>
      </c>
      <c r="D84" s="18">
        <f t="shared" si="96"/>
        <v>1.102929912957018</v>
      </c>
      <c r="E84" s="18">
        <f t="shared" si="96"/>
        <v>1.0350267763145737</v>
      </c>
      <c r="F84" s="18">
        <f t="shared" si="97"/>
        <v>1.0576560864195006</v>
      </c>
      <c r="H84" s="18">
        <f t="shared" si="98"/>
        <v>1.0576560864195006</v>
      </c>
      <c r="I84" s="18">
        <f t="shared" si="99"/>
        <v>2.2875824329519068</v>
      </c>
      <c r="J84" s="18">
        <f t="shared" si="100"/>
        <v>3.0741414230836428</v>
      </c>
      <c r="L84" t="str">
        <f t="shared" si="101"/>
        <v>21 Science, research, engineering and technology professionals</v>
      </c>
      <c r="M84" s="18">
        <f t="shared" si="102"/>
        <v>4.5297139091940553</v>
      </c>
      <c r="N84" s="18">
        <f t="shared" si="102"/>
        <v>-2.0653373020231736</v>
      </c>
      <c r="O84" s="18">
        <f t="shared" si="102"/>
        <v>0.41477249707981834</v>
      </c>
      <c r="P84" s="18">
        <f t="shared" si="102"/>
        <v>0.6945326952038311</v>
      </c>
      <c r="Q84" s="18">
        <f t="shared" si="103"/>
        <v>0.60119280012993492</v>
      </c>
      <c r="S84" s="18">
        <f t="shared" si="104"/>
        <v>0.60119280012993492</v>
      </c>
      <c r="T84" s="18">
        <f t="shared" si="105"/>
        <v>1.9820254535532378</v>
      </c>
      <c r="U84" s="18">
        <f t="shared" si="106"/>
        <v>2.4435974624777979</v>
      </c>
      <c r="W84" t="str">
        <f t="shared" si="107"/>
        <v>21 Science, research, engineering and technology professionals</v>
      </c>
      <c r="X84" s="18">
        <f t="shared" si="108"/>
        <v>2.7506989016893302</v>
      </c>
      <c r="Y84" s="18">
        <f t="shared" si="108"/>
        <v>23.269687731725462</v>
      </c>
      <c r="Z84" s="18">
        <f t="shared" si="108"/>
        <v>3.6405421598848742</v>
      </c>
      <c r="AA84" s="18">
        <f t="shared" si="108"/>
        <v>2.1077327410681024</v>
      </c>
      <c r="AB84" s="18">
        <f t="shared" si="109"/>
        <v>2.6161336521893119</v>
      </c>
      <c r="AD84" s="18">
        <f t="shared" si="110"/>
        <v>2.6161336521893119</v>
      </c>
      <c r="AE84" s="18">
        <f t="shared" si="111"/>
        <v>3.3784591332187475</v>
      </c>
      <c r="AF84" s="18">
        <f t="shared" si="112"/>
        <v>5.1343495105435233</v>
      </c>
    </row>
    <row r="85" spans="1:32" x14ac:dyDescent="0.2">
      <c r="A85" t="str">
        <f t="shared" si="95"/>
        <v>22 Health professionals</v>
      </c>
      <c r="B85" s="18">
        <f t="shared" si="96"/>
        <v>3.7074972095830772</v>
      </c>
      <c r="C85" s="18">
        <f t="shared" si="96"/>
        <v>2.3007132098198158</v>
      </c>
      <c r="D85" s="18">
        <f t="shared" si="96"/>
        <v>1.6247298629074702</v>
      </c>
      <c r="E85" s="18">
        <f t="shared" si="96"/>
        <v>1.0457364875369635</v>
      </c>
      <c r="F85" s="18">
        <f t="shared" si="97"/>
        <v>1.238366821713921</v>
      </c>
      <c r="H85" s="18">
        <f t="shared" si="98"/>
        <v>1.238366821713921</v>
      </c>
      <c r="I85" s="18">
        <f t="shared" si="99"/>
        <v>3.1022488406983184</v>
      </c>
      <c r="J85" s="18">
        <f t="shared" si="100"/>
        <v>3.9348038124182416</v>
      </c>
      <c r="L85" t="str">
        <f t="shared" si="101"/>
        <v>22 Health professionals</v>
      </c>
      <c r="M85" s="18">
        <f t="shared" si="102"/>
        <v>2.7537726940149332</v>
      </c>
      <c r="N85" s="18">
        <f t="shared" si="102"/>
        <v>5.4107362982924068</v>
      </c>
      <c r="O85" s="18">
        <f t="shared" si="102"/>
        <v>1.1838451766260194</v>
      </c>
      <c r="P85" s="18">
        <f t="shared" si="102"/>
        <v>0.84086148533399907</v>
      </c>
      <c r="Q85" s="18">
        <f t="shared" si="103"/>
        <v>0.95506000803562419</v>
      </c>
      <c r="S85" s="18">
        <f t="shared" si="104"/>
        <v>0.95506000803562419</v>
      </c>
      <c r="T85" s="18">
        <f t="shared" si="105"/>
        <v>2.2990358994097182</v>
      </c>
      <c r="U85" s="18">
        <f t="shared" si="106"/>
        <v>3.0068780036157428</v>
      </c>
      <c r="W85" t="str">
        <f t="shared" si="107"/>
        <v>22 Health professionals</v>
      </c>
      <c r="X85" s="18">
        <f t="shared" si="108"/>
        <v>4.0602355188044115</v>
      </c>
      <c r="Y85" s="18">
        <f t="shared" si="108"/>
        <v>1.186275788920832</v>
      </c>
      <c r="Z85" s="18">
        <f t="shared" si="108"/>
        <v>1.7873678582428498</v>
      </c>
      <c r="AA85" s="18">
        <f t="shared" si="108"/>
        <v>1.1190616471840942</v>
      </c>
      <c r="AB85" s="18">
        <f t="shared" si="109"/>
        <v>1.3413414111481448</v>
      </c>
      <c r="AD85" s="18">
        <f t="shared" si="110"/>
        <v>1.3413414111481448</v>
      </c>
      <c r="AE85" s="18">
        <f t="shared" si="111"/>
        <v>3.3809391397858324</v>
      </c>
      <c r="AF85" s="18">
        <f t="shared" si="112"/>
        <v>4.2534344333909679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3.25052632314482</v>
      </c>
      <c r="C86" s="18">
        <f t="shared" si="96"/>
        <v>5.3687999875261516</v>
      </c>
      <c r="D86" s="18">
        <f t="shared" si="96"/>
        <v>1.5162432822482197</v>
      </c>
      <c r="E86" s="18">
        <f t="shared" si="96"/>
        <v>1.0478278007749475</v>
      </c>
      <c r="F86" s="18">
        <f t="shared" si="97"/>
        <v>1.2037256497606119</v>
      </c>
      <c r="H86" s="18">
        <f t="shared" si="98"/>
        <v>1.2037256497606119</v>
      </c>
      <c r="I86" s="18">
        <f t="shared" si="99"/>
        <v>2.9940277922397618</v>
      </c>
      <c r="J86" s="18">
        <f t="shared" si="100"/>
        <v>3.813916776562154</v>
      </c>
      <c r="L86" t="str">
        <f t="shared" si="101"/>
        <v>23 Teaching and other educational professionals</v>
      </c>
      <c r="M86" s="18">
        <f t="shared" si="102"/>
        <v>3.3357673852203673</v>
      </c>
      <c r="N86" s="18">
        <f t="shared" si="102"/>
        <v>5.9582378282623694</v>
      </c>
      <c r="O86" s="18">
        <f t="shared" si="102"/>
        <v>2.0250689358213947</v>
      </c>
      <c r="P86" s="18">
        <f t="shared" si="102"/>
        <v>0.76442855165150814</v>
      </c>
      <c r="Q86" s="18">
        <f t="shared" si="103"/>
        <v>1.1829016945865467</v>
      </c>
      <c r="S86" s="18">
        <f t="shared" si="104"/>
        <v>1.1829016945865467</v>
      </c>
      <c r="T86" s="18">
        <f t="shared" si="105"/>
        <v>2.6398800909886777</v>
      </c>
      <c r="U86" s="18">
        <f t="shared" si="106"/>
        <v>3.4826374825654094</v>
      </c>
      <c r="W86" t="str">
        <f t="shared" si="107"/>
        <v>23 Teaching and other educational professionals</v>
      </c>
      <c r="X86" s="18">
        <f t="shared" si="108"/>
        <v>3.2064422521757008</v>
      </c>
      <c r="Y86" s="18">
        <f t="shared" si="108"/>
        <v>5.063004992646114</v>
      </c>
      <c r="Z86" s="18">
        <f t="shared" si="108"/>
        <v>1.2459016544559054</v>
      </c>
      <c r="AA86" s="18">
        <f t="shared" si="108"/>
        <v>1.1989484896000935</v>
      </c>
      <c r="AB86" s="18">
        <f t="shared" si="109"/>
        <v>1.2145971246415144</v>
      </c>
      <c r="AD86" s="18">
        <f t="shared" si="110"/>
        <v>1.2145971246415144</v>
      </c>
      <c r="AE86" s="18">
        <f t="shared" si="111"/>
        <v>3.1727406436709904</v>
      </c>
      <c r="AF86" s="18">
        <f t="shared" si="112"/>
        <v>3.9815197500594701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5.0240182119151378</v>
      </c>
      <c r="C87" s="18">
        <f t="shared" si="96"/>
        <v>9.1378623642469634</v>
      </c>
      <c r="D87" s="18">
        <f t="shared" si="96"/>
        <v>2.3157178178814686</v>
      </c>
      <c r="E87" s="18">
        <f t="shared" si="96"/>
        <v>1.1986774579019643</v>
      </c>
      <c r="F87" s="18">
        <f t="shared" si="97"/>
        <v>1.5696625850258883</v>
      </c>
      <c r="H87" s="18">
        <f t="shared" si="98"/>
        <v>1.5696625850258883</v>
      </c>
      <c r="I87" s="18">
        <f t="shared" si="99"/>
        <v>2.9750009905969099</v>
      </c>
      <c r="J87" s="18">
        <f t="shared" si="100"/>
        <v>4.0557160762350719</v>
      </c>
      <c r="L87" t="str">
        <f t="shared" si="101"/>
        <v>24 Business, media and public service professionals</v>
      </c>
      <c r="M87" s="18">
        <f t="shared" si="102"/>
        <v>3.8514470779694943</v>
      </c>
      <c r="N87" s="18">
        <f t="shared" si="102"/>
        <v>7.039313111111567</v>
      </c>
      <c r="O87" s="18">
        <f t="shared" si="102"/>
        <v>2.2202347853066629</v>
      </c>
      <c r="P87" s="18">
        <f t="shared" si="102"/>
        <v>0.69841436306499194</v>
      </c>
      <c r="Q87" s="18">
        <f t="shared" si="103"/>
        <v>1.203153662041756</v>
      </c>
      <c r="S87" s="18">
        <f t="shared" si="104"/>
        <v>1.203153662041756</v>
      </c>
      <c r="T87" s="18">
        <f t="shared" si="105"/>
        <v>2.6341769256663428</v>
      </c>
      <c r="U87" s="18">
        <f t="shared" si="106"/>
        <v>3.4923525934353661</v>
      </c>
      <c r="W87" t="str">
        <f t="shared" si="107"/>
        <v>24 Business, media and public service professionals</v>
      </c>
      <c r="X87" s="18">
        <f t="shared" si="108"/>
        <v>6.7579179918061838</v>
      </c>
      <c r="Y87" s="18">
        <f t="shared" si="108"/>
        <v>12.034363233853917</v>
      </c>
      <c r="Z87" s="18">
        <f t="shared" si="108"/>
        <v>2.4410890418927744</v>
      </c>
      <c r="AA87" s="18">
        <f t="shared" si="108"/>
        <v>1.8195424179679565</v>
      </c>
      <c r="AB87" s="18">
        <f t="shared" si="109"/>
        <v>2.0263044758909166</v>
      </c>
      <c r="AD87" s="18">
        <f t="shared" si="110"/>
        <v>2.0263044758909166</v>
      </c>
      <c r="AE87" s="18">
        <f t="shared" si="111"/>
        <v>3.4015861201808661</v>
      </c>
      <c r="AF87" s="18">
        <f t="shared" si="112"/>
        <v>4.7388177018758748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5.3066027963034834</v>
      </c>
      <c r="C88" s="18">
        <f t="shared" si="96"/>
        <v>7.0828102379466795</v>
      </c>
      <c r="D88" s="18">
        <f t="shared" si="96"/>
        <v>-2.5037149102990375</v>
      </c>
      <c r="E88" s="18">
        <f t="shared" si="96"/>
        <v>0.6620095549569216</v>
      </c>
      <c r="F88" s="18">
        <f t="shared" si="97"/>
        <v>-0.4044914690511936</v>
      </c>
      <c r="H88" s="18">
        <f t="shared" si="98"/>
        <v>-0.4044914690511936</v>
      </c>
      <c r="I88" s="18">
        <f t="shared" si="99"/>
        <v>2.1225068632292121</v>
      </c>
      <c r="J88" s="18">
        <f t="shared" si="100"/>
        <v>1.8233932903968686</v>
      </c>
      <c r="L88" t="str">
        <f t="shared" si="101"/>
        <v>31 Science, engineering and technology associate professionals</v>
      </c>
      <c r="M88" s="18">
        <f t="shared" si="102"/>
        <v>6.2203518063319141</v>
      </c>
      <c r="N88" s="18">
        <f t="shared" si="102"/>
        <v>3.1766281579907352</v>
      </c>
      <c r="O88" s="18">
        <f t="shared" si="102"/>
        <v>-3.8021031187219112</v>
      </c>
      <c r="P88" s="18">
        <f t="shared" si="102"/>
        <v>0.14763978135796663</v>
      </c>
      <c r="Q88" s="18">
        <f t="shared" si="103"/>
        <v>-1.1866389909426567</v>
      </c>
      <c r="S88" s="18">
        <f t="shared" si="104"/>
        <v>-1.1866389909426567</v>
      </c>
      <c r="T88" s="18">
        <f t="shared" si="105"/>
        <v>1.8141177902248007</v>
      </c>
      <c r="U88" s="18">
        <f t="shared" si="106"/>
        <v>0.91030408860290901</v>
      </c>
      <c r="W88" t="str">
        <f t="shared" si="107"/>
        <v>31 Science, engineering and technology associate professionals</v>
      </c>
      <c r="X88" s="18">
        <f t="shared" si="108"/>
        <v>2.244445052860522</v>
      </c>
      <c r="Y88" s="18">
        <f t="shared" si="108"/>
        <v>21.490330436646786</v>
      </c>
      <c r="Z88" s="18">
        <f t="shared" si="108"/>
        <v>1.1691128126840589</v>
      </c>
      <c r="AA88" s="18">
        <f t="shared" si="108"/>
        <v>1.8237611203339332</v>
      </c>
      <c r="AB88" s="18">
        <f t="shared" si="109"/>
        <v>1.6050756864414151</v>
      </c>
      <c r="AD88" s="18">
        <f t="shared" si="110"/>
        <v>1.6050756864414151</v>
      </c>
      <c r="AE88" s="18">
        <f t="shared" si="111"/>
        <v>3.0120121465320393</v>
      </c>
      <c r="AF88" s="18">
        <f t="shared" si="112"/>
        <v>4.1128591859745711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3.3849274536118079</v>
      </c>
      <c r="C89" s="18">
        <f t="shared" si="96"/>
        <v>4.7122304852529773</v>
      </c>
      <c r="D89" s="18">
        <f t="shared" si="96"/>
        <v>0.60422619267275213</v>
      </c>
      <c r="E89" s="18">
        <f t="shared" si="96"/>
        <v>1.1394562327206703</v>
      </c>
      <c r="F89" s="18">
        <f t="shared" si="97"/>
        <v>0.9607305755456208</v>
      </c>
      <c r="H89" s="18">
        <f t="shared" si="98"/>
        <v>0.9607305755456208</v>
      </c>
      <c r="I89" s="18">
        <f t="shared" si="99"/>
        <v>3.200656668874502</v>
      </c>
      <c r="J89" s="18">
        <f t="shared" si="100"/>
        <v>3.8341317700199218</v>
      </c>
      <c r="L89" t="str">
        <f t="shared" si="101"/>
        <v>32 Health and social care associate professionals</v>
      </c>
      <c r="M89" s="18">
        <f t="shared" si="102"/>
        <v>0.89662737799862668</v>
      </c>
      <c r="N89" s="18">
        <f t="shared" si="102"/>
        <v>5.1377266865631155</v>
      </c>
      <c r="O89" s="18">
        <f t="shared" si="102"/>
        <v>-1.7223034224837286</v>
      </c>
      <c r="P89" s="18">
        <f t="shared" si="102"/>
        <v>0.63745121029945562</v>
      </c>
      <c r="Q89" s="18">
        <f>IF(AND(Q$6-O$6 &lt;&gt; 0,O15&lt;&gt;0,Q15&lt;&gt;0),(EXP(LN(Q15/O15)/(Q$6-O$6))-1)*100,0)</f>
        <v>-0.1553629963453651</v>
      </c>
      <c r="S89" s="18">
        <f t="shared" si="104"/>
        <v>-0.1553629963453651</v>
      </c>
      <c r="T89" s="18">
        <f t="shared" si="105"/>
        <v>2.4862740243340564</v>
      </c>
      <c r="U89" s="18">
        <f t="shared" si="106"/>
        <v>2.3764835808801399</v>
      </c>
      <c r="W89" t="str">
        <f t="shared" si="107"/>
        <v>32 Health and social care associate professionals</v>
      </c>
      <c r="X89" s="18">
        <f t="shared" si="108"/>
        <v>4.1511581811123799</v>
      </c>
      <c r="Y89" s="18">
        <f t="shared" si="108"/>
        <v>4.5912438024700464</v>
      </c>
      <c r="Z89" s="18">
        <f t="shared" si="108"/>
        <v>1.2312947508743344</v>
      </c>
      <c r="AA89" s="18">
        <f t="shared" si="108"/>
        <v>1.2598231110305891</v>
      </c>
      <c r="AB89" s="18">
        <f t="shared" si="109"/>
        <v>1.2503127644591272</v>
      </c>
      <c r="AD89" s="18">
        <f t="shared" si="110"/>
        <v>1.2503127644591272</v>
      </c>
      <c r="AE89" s="18">
        <f t="shared" si="111"/>
        <v>3.3927214551046081</v>
      </c>
      <c r="AF89" s="18">
        <f t="shared" si="112"/>
        <v>4.2029050534488244</v>
      </c>
    </row>
    <row r="90" spans="1:32" x14ac:dyDescent="0.2">
      <c r="A90" t="str">
        <f t="shared" si="95"/>
        <v>33 Protective service occupations</v>
      </c>
      <c r="B90" s="18">
        <f t="shared" si="96"/>
        <v>2.2453582671742689</v>
      </c>
      <c r="C90" s="18">
        <f t="shared" si="96"/>
        <v>2.4996661961153688</v>
      </c>
      <c r="D90" s="18">
        <f t="shared" si="96"/>
        <v>2.8115999609418907</v>
      </c>
      <c r="E90" s="18">
        <f t="shared" si="96"/>
        <v>1.1416390469021431</v>
      </c>
      <c r="F90" s="18">
        <f t="shared" si="97"/>
        <v>1.6952568248874922</v>
      </c>
      <c r="H90" s="18">
        <f t="shared" si="98"/>
        <v>1.6952568248874922</v>
      </c>
      <c r="I90" s="18">
        <f t="shared" si="99"/>
        <v>2.2041310970215999</v>
      </c>
      <c r="J90" s="18">
        <f t="shared" si="100"/>
        <v>3.4929567507075987</v>
      </c>
      <c r="L90" t="str">
        <f t="shared" si="101"/>
        <v>33 Protective service occupations</v>
      </c>
      <c r="M90" s="18">
        <f t="shared" si="102"/>
        <v>1.9876717429896162</v>
      </c>
      <c r="N90" s="18">
        <f t="shared" si="102"/>
        <v>0.57533919780448084</v>
      </c>
      <c r="O90" s="18">
        <f t="shared" si="102"/>
        <v>2.078287806305168</v>
      </c>
      <c r="P90" s="18">
        <f t="shared" si="102"/>
        <v>0.59541002547089938</v>
      </c>
      <c r="Q90" s="18">
        <f t="shared" si="103"/>
        <v>1.0872935257373317</v>
      </c>
      <c r="S90" s="18">
        <f t="shared" si="104"/>
        <v>1.0872935257373317</v>
      </c>
      <c r="T90" s="18">
        <f t="shared" si="105"/>
        <v>1.8225546492702582</v>
      </c>
      <c r="U90" s="18">
        <f t="shared" si="106"/>
        <v>2.681671397349672</v>
      </c>
      <c r="W90" t="str">
        <f t="shared" si="107"/>
        <v>33 Protective service occupations</v>
      </c>
      <c r="X90" s="18">
        <f t="shared" si="108"/>
        <v>3.4019355613592817</v>
      </c>
      <c r="Y90" s="18">
        <f t="shared" si="108"/>
        <v>10.844966403229495</v>
      </c>
      <c r="Z90" s="18">
        <f t="shared" si="108"/>
        <v>5.5107762629494017</v>
      </c>
      <c r="AA90" s="18">
        <f t="shared" si="108"/>
        <v>2.7930096855072639</v>
      </c>
      <c r="AB90" s="18">
        <f t="shared" si="109"/>
        <v>3.6910631647097514</v>
      </c>
      <c r="AD90" s="18">
        <f t="shared" si="110"/>
        <v>3.6910631647097514</v>
      </c>
      <c r="AE90" s="18">
        <f t="shared" si="111"/>
        <v>3.5379774403441422</v>
      </c>
      <c r="AF90" s="18">
        <f t="shared" si="112"/>
        <v>6.0305440635690211</v>
      </c>
    </row>
    <row r="91" spans="1:32" x14ac:dyDescent="0.2">
      <c r="A91" t="str">
        <f t="shared" si="95"/>
        <v>34 Culture, media and sports occupations</v>
      </c>
      <c r="B91" s="18">
        <f t="shared" si="96"/>
        <v>5.3609311295755413</v>
      </c>
      <c r="C91" s="18">
        <f t="shared" si="96"/>
        <v>-4.3549553727666108</v>
      </c>
      <c r="D91" s="18">
        <f t="shared" si="96"/>
        <v>-0.96248041493888215</v>
      </c>
      <c r="E91" s="18">
        <f t="shared" si="96"/>
        <v>1.1956421100647319</v>
      </c>
      <c r="F91" s="18">
        <f t="shared" si="97"/>
        <v>0.47109262281654907</v>
      </c>
      <c r="H91" s="18">
        <f t="shared" si="98"/>
        <v>0.47109262281654907</v>
      </c>
      <c r="I91" s="18">
        <f t="shared" si="99"/>
        <v>2.535601603446147</v>
      </c>
      <c r="J91" s="18">
        <f t="shared" si="100"/>
        <v>2.8707781167195412</v>
      </c>
      <c r="L91" t="str">
        <f t="shared" si="101"/>
        <v>34 Culture, media and sports occupations</v>
      </c>
      <c r="M91" s="18">
        <f t="shared" si="102"/>
        <v>6.2910473188197091</v>
      </c>
      <c r="N91" s="18">
        <f t="shared" si="102"/>
        <v>-11.967122570480093</v>
      </c>
      <c r="O91" s="18">
        <f t="shared" si="102"/>
        <v>-1.180965767076092</v>
      </c>
      <c r="P91" s="18">
        <f t="shared" si="102"/>
        <v>0.80881390055451696</v>
      </c>
      <c r="Q91" s="18">
        <f t="shared" si="103"/>
        <v>0.14114167864638372</v>
      </c>
      <c r="S91" s="18">
        <f t="shared" si="104"/>
        <v>0.14114167864638372</v>
      </c>
      <c r="T91" s="18">
        <f t="shared" si="105"/>
        <v>2.2296011822422246</v>
      </c>
      <c r="U91" s="18">
        <f t="shared" si="106"/>
        <v>2.3335415449018182</v>
      </c>
      <c r="W91" t="str">
        <f t="shared" si="107"/>
        <v>34 Culture, media and sports occupations</v>
      </c>
      <c r="X91" s="18">
        <f t="shared" si="108"/>
        <v>4.0731708680666445</v>
      </c>
      <c r="Y91" s="18">
        <f t="shared" si="108"/>
        <v>6.7552212825203739</v>
      </c>
      <c r="Z91" s="18">
        <f>IF(AND(AA$6-Z$6 &lt;&gt; 0,Z17&lt;&gt;0,AA17&lt;&gt;0),(EXP(LN(AA17/Z17)/(AA$6-Z$6))-1)*100,0)</f>
        <v>-0.70205071032919397</v>
      </c>
      <c r="AA91" s="18">
        <f t="shared" si="108"/>
        <v>1.6337227429736645</v>
      </c>
      <c r="AB91" s="18">
        <f t="shared" si="109"/>
        <v>0.84908965266574654</v>
      </c>
      <c r="AD91" s="18">
        <f t="shared" si="110"/>
        <v>0.84908965266574654</v>
      </c>
      <c r="AE91" s="18">
        <f t="shared" si="111"/>
        <v>2.8877058769820163</v>
      </c>
      <c r="AF91" s="18">
        <f t="shared" si="112"/>
        <v>3.4692657472772614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3.1742938432735235</v>
      </c>
      <c r="C92" s="18">
        <f t="shared" si="96"/>
        <v>1.9425905785911413</v>
      </c>
      <c r="D92" s="18">
        <f t="shared" si="96"/>
        <v>-0.79652823678827422</v>
      </c>
      <c r="E92" s="18">
        <f t="shared" si="96"/>
        <v>0.48396474628493724</v>
      </c>
      <c r="F92" s="18">
        <f t="shared" si="97"/>
        <v>5.5307733701082107E-2</v>
      </c>
      <c r="H92" s="18">
        <f t="shared" si="98"/>
        <v>5.5307733701082107E-2</v>
      </c>
      <c r="I92" s="18">
        <f t="shared" si="99"/>
        <v>2.5204303313322907</v>
      </c>
      <c r="J92" s="18">
        <f t="shared" si="100"/>
        <v>2.5595110824115253</v>
      </c>
      <c r="L92" t="str">
        <f t="shared" si="101"/>
        <v>35 Business and public service associate professionals</v>
      </c>
      <c r="M92" s="18">
        <f t="shared" si="102"/>
        <v>2.51162589327385</v>
      </c>
      <c r="N92" s="18">
        <f t="shared" si="102"/>
        <v>1.7701502060309293</v>
      </c>
      <c r="O92" s="18">
        <f t="shared" si="102"/>
        <v>-1.6343941086255254</v>
      </c>
      <c r="P92" s="18">
        <f t="shared" si="102"/>
        <v>-0.14550537691100374</v>
      </c>
      <c r="Q92" s="18">
        <f t="shared" si="103"/>
        <v>-0.64428894816316307</v>
      </c>
      <c r="S92" s="18">
        <f t="shared" si="104"/>
        <v>-0.64428894816316307</v>
      </c>
      <c r="T92" s="18">
        <f t="shared" si="105"/>
        <v>2.0464431063683008</v>
      </c>
      <c r="U92" s="18">
        <f t="shared" si="106"/>
        <v>1.5670919450645471</v>
      </c>
      <c r="W92" t="str">
        <f t="shared" si="107"/>
        <v>35 Business and public service associate professionals</v>
      </c>
      <c r="X92" s="18">
        <f t="shared" si="108"/>
        <v>3.9291645629218053</v>
      </c>
      <c r="Y92" s="18">
        <f t="shared" si="108"/>
        <v>2.1323957035306762</v>
      </c>
      <c r="Z92" s="18">
        <f t="shared" si="108"/>
        <v>9.1023043583993157E-2</v>
      </c>
      <c r="AA92" s="18">
        <f t="shared" si="108"/>
        <v>1.082999351046654</v>
      </c>
      <c r="AB92" s="18">
        <f t="shared" si="109"/>
        <v>0.75125300792908689</v>
      </c>
      <c r="AD92" s="18">
        <f t="shared" si="110"/>
        <v>0.75125300792908689</v>
      </c>
      <c r="AE92" s="18">
        <f t="shared" si="111"/>
        <v>3.0072836566102712</v>
      </c>
      <c r="AF92" s="18">
        <f t="shared" si="112"/>
        <v>3.5126877011618873</v>
      </c>
    </row>
    <row r="93" spans="1:32" x14ac:dyDescent="0.2">
      <c r="A93" t="str">
        <f t="shared" si="95"/>
        <v>41 Administrative occupations</v>
      </c>
      <c r="B93" s="18">
        <f t="shared" si="96"/>
        <v>1.3291579998890413</v>
      </c>
      <c r="C93" s="18">
        <f t="shared" si="96"/>
        <v>3.9500015381575659</v>
      </c>
      <c r="D93" s="18">
        <f t="shared" si="96"/>
        <v>-1.1992216002845946</v>
      </c>
      <c r="E93" s="18">
        <f t="shared" si="96"/>
        <v>-0.19496374340443046</v>
      </c>
      <c r="F93" s="18">
        <f t="shared" si="97"/>
        <v>-0.53084546343296068</v>
      </c>
      <c r="H93" s="18">
        <f t="shared" si="98"/>
        <v>-0.53084546343296068</v>
      </c>
      <c r="I93" s="18">
        <f t="shared" si="99"/>
        <v>2.5231538043824386</v>
      </c>
      <c r="J93" s="18">
        <f t="shared" si="100"/>
        <v>2.1530392537914445</v>
      </c>
      <c r="L93" t="str">
        <f t="shared" si="101"/>
        <v>41 Administrative occupations</v>
      </c>
      <c r="M93" s="18">
        <f t="shared" si="102"/>
        <v>0.96693709882127443</v>
      </c>
      <c r="N93" s="18">
        <f t="shared" si="102"/>
        <v>16.780551815455947</v>
      </c>
      <c r="O93" s="18">
        <f t="shared" si="102"/>
        <v>-0.36055463176359881</v>
      </c>
      <c r="P93" s="18">
        <f t="shared" si="102"/>
        <v>1.0862601879790601</v>
      </c>
      <c r="Q93" s="18">
        <f t="shared" si="103"/>
        <v>0.60166924403615152</v>
      </c>
      <c r="S93" s="18">
        <f t="shared" si="104"/>
        <v>0.60166924403615152</v>
      </c>
      <c r="T93" s="18">
        <f t="shared" si="105"/>
        <v>2.1847118666737941</v>
      </c>
      <c r="U93" s="18">
        <f t="shared" si="106"/>
        <v>2.6343982726911186</v>
      </c>
      <c r="W93" t="str">
        <f t="shared" si="107"/>
        <v>41 Administrative occupations</v>
      </c>
      <c r="X93" s="18">
        <f t="shared" si="108"/>
        <v>1.5261459519323228</v>
      </c>
      <c r="Y93" s="18">
        <f t="shared" si="108"/>
        <v>-2.9319591646717602</v>
      </c>
      <c r="Z93" s="18">
        <f t="shared" si="108"/>
        <v>-1.7559170378370736</v>
      </c>
      <c r="AA93" s="18">
        <f t="shared" si="108"/>
        <v>-1.1775983035395066</v>
      </c>
      <c r="AB93" s="18">
        <f t="shared" si="109"/>
        <v>-1.3707484845592477</v>
      </c>
      <c r="AD93" s="18">
        <f t="shared" si="110"/>
        <v>-1.3707484845592477</v>
      </c>
      <c r="AE93" s="18">
        <f t="shared" si="111"/>
        <v>2.7335261895288898</v>
      </c>
      <c r="AF93" s="18">
        <f t="shared" si="112"/>
        <v>1.8246739789275601</v>
      </c>
    </row>
    <row r="94" spans="1:32" x14ac:dyDescent="0.2">
      <c r="A94" t="str">
        <f t="shared" si="95"/>
        <v>42 Secretarial and related occupations</v>
      </c>
      <c r="B94" s="18">
        <f t="shared" si="96"/>
        <v>-0.54420115798730073</v>
      </c>
      <c r="C94" s="18">
        <f t="shared" si="96"/>
        <v>-3.6065675528613284</v>
      </c>
      <c r="D94" s="18">
        <f t="shared" si="96"/>
        <v>1.2397273797280395</v>
      </c>
      <c r="E94" s="18">
        <f t="shared" si="96"/>
        <v>-3.0616303734021133</v>
      </c>
      <c r="F94" s="18">
        <f t="shared" si="97"/>
        <v>-1.6485433550595396</v>
      </c>
      <c r="H94" s="18">
        <f t="shared" si="98"/>
        <v>-1.6485433550595396</v>
      </c>
      <c r="I94" s="18">
        <f t="shared" si="99"/>
        <v>2.7592603455745435</v>
      </c>
      <c r="J94" s="18">
        <f t="shared" si="100"/>
        <v>1.678091482515609</v>
      </c>
      <c r="L94" t="str">
        <f t="shared" si="101"/>
        <v>42 Secretarial and related occupations</v>
      </c>
      <c r="M94" s="18">
        <f t="shared" si="102"/>
        <v>-3.3495893880635452</v>
      </c>
      <c r="N94" s="18">
        <f t="shared" si="102"/>
        <v>0.88447208886168749</v>
      </c>
      <c r="O94" s="18">
        <f t="shared" si="102"/>
        <v>4.6914949220971502</v>
      </c>
      <c r="P94" s="18">
        <f t="shared" si="102"/>
        <v>2.3046372841871055</v>
      </c>
      <c r="Q94" s="18">
        <f t="shared" si="103"/>
        <v>3.0941479703898489</v>
      </c>
      <c r="S94" s="18">
        <f t="shared" si="104"/>
        <v>3.0941479703898489</v>
      </c>
      <c r="T94" s="18">
        <f t="shared" si="105"/>
        <v>2.5200903481599424</v>
      </c>
      <c r="U94" s="18">
        <f t="shared" si="106"/>
        <v>4.8403936945077497</v>
      </c>
      <c r="W94" t="str">
        <f t="shared" si="107"/>
        <v>42 Secretarial and related occupations</v>
      </c>
      <c r="X94" s="18">
        <f t="shared" si="108"/>
        <v>-0.2840851521221377</v>
      </c>
      <c r="Y94" s="18">
        <f t="shared" si="108"/>
        <v>-3.9915125801615159</v>
      </c>
      <c r="Z94" s="18">
        <f t="shared" si="108"/>
        <v>0.9046914213851398</v>
      </c>
      <c r="AA94" s="18">
        <f t="shared" si="108"/>
        <v>-3.8384746681622284</v>
      </c>
      <c r="AB94" s="18">
        <f t="shared" si="109"/>
        <v>-2.2827247520895821</v>
      </c>
      <c r="AD94" s="18">
        <f t="shared" si="110"/>
        <v>-2.2827247520895821</v>
      </c>
      <c r="AE94" s="18">
        <f t="shared" si="111"/>
        <v>2.7804237287154976</v>
      </c>
      <c r="AF94" s="18">
        <f t="shared" si="112"/>
        <v>1.3130383215835595</v>
      </c>
    </row>
    <row r="95" spans="1:32" x14ac:dyDescent="0.2">
      <c r="A95" t="str">
        <f t="shared" si="95"/>
        <v>51 Skilled agricultural and related trades</v>
      </c>
      <c r="B95" s="18">
        <f t="shared" si="96"/>
        <v>2.4845226549928601</v>
      </c>
      <c r="C95" s="18">
        <f t="shared" si="96"/>
        <v>-6.5724452953620389</v>
      </c>
      <c r="D95" s="18">
        <f t="shared" si="96"/>
        <v>0.36008196494707878</v>
      </c>
      <c r="E95" s="18">
        <f t="shared" si="96"/>
        <v>1.0666628047789617</v>
      </c>
      <c r="F95" s="18">
        <f t="shared" si="97"/>
        <v>0.83058484155784651</v>
      </c>
      <c r="H95" s="18">
        <f t="shared" si="98"/>
        <v>0.83058484155784651</v>
      </c>
      <c r="I95" s="18">
        <f t="shared" si="99"/>
        <v>3.1192509140731461</v>
      </c>
      <c r="J95" s="18">
        <f t="shared" si="100"/>
        <v>3.670964491430162</v>
      </c>
      <c r="L95" t="str">
        <f t="shared" si="101"/>
        <v>51 Skilled agricultural and related trades</v>
      </c>
      <c r="M95" s="18">
        <f t="shared" si="102"/>
        <v>4.2330507650592208</v>
      </c>
      <c r="N95" s="18">
        <f t="shared" si="102"/>
        <v>-11.720996522117733</v>
      </c>
      <c r="O95" s="18">
        <f t="shared" si="102"/>
        <v>-6.7899969513163239E-2</v>
      </c>
      <c r="P95" s="18">
        <f t="shared" si="102"/>
        <v>0.857490536739558</v>
      </c>
      <c r="Q95" s="18">
        <f t="shared" si="103"/>
        <v>0.54807878847309421</v>
      </c>
      <c r="S95" s="18">
        <f t="shared" si="104"/>
        <v>0.54807878847309421</v>
      </c>
      <c r="T95" s="18">
        <f t="shared" si="105"/>
        <v>2.9303027469977261</v>
      </c>
      <c r="U95" s="18">
        <f t="shared" si="106"/>
        <v>3.3009786388349172</v>
      </c>
      <c r="W95" t="str">
        <f t="shared" si="107"/>
        <v>51 Skilled agricultural and related trades</v>
      </c>
      <c r="X95" s="18">
        <f t="shared" si="108"/>
        <v>-6.0467421968866342</v>
      </c>
      <c r="Y95" s="18">
        <f t="shared" si="108"/>
        <v>26.141312145947303</v>
      </c>
      <c r="Z95" s="18">
        <f t="shared" si="108"/>
        <v>2.1798584099664398</v>
      </c>
      <c r="AA95" s="18">
        <f t="shared" si="108"/>
        <v>1.8624002731483458</v>
      </c>
      <c r="AB95" s="18">
        <f t="shared" si="109"/>
        <v>1.9681099119555956</v>
      </c>
      <c r="AD95" s="18">
        <f t="shared" si="110"/>
        <v>1.9681099119555956</v>
      </c>
      <c r="AE95" s="18">
        <f t="shared" si="111"/>
        <v>3.9053983087605104</v>
      </c>
      <c r="AF95" s="18">
        <f t="shared" si="112"/>
        <v>5.1241189395710984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2.5876068872819458</v>
      </c>
      <c r="C96" s="18">
        <f t="shared" si="96"/>
        <v>-16.099113491995865</v>
      </c>
      <c r="D96" s="18">
        <f t="shared" si="96"/>
        <v>-0.71640998018569491</v>
      </c>
      <c r="E96" s="18">
        <f t="shared" si="96"/>
        <v>-0.86990077791433418</v>
      </c>
      <c r="F96" s="18">
        <f t="shared" si="97"/>
        <v>-0.8187635628317369</v>
      </c>
      <c r="H96" s="18">
        <f t="shared" si="98"/>
        <v>-0.8187635628317369</v>
      </c>
      <c r="I96" s="18">
        <f t="shared" si="99"/>
        <v>2.0396879260920819</v>
      </c>
      <c r="J96" s="18">
        <f t="shared" si="100"/>
        <v>1.4319925910526665</v>
      </c>
      <c r="L96" t="str">
        <f t="shared" si="101"/>
        <v>52 Skilled metal, electrical and electronic trades</v>
      </c>
      <c r="M96" s="18">
        <f t="shared" si="102"/>
        <v>2.4017035141208121</v>
      </c>
      <c r="N96" s="18">
        <f t="shared" si="102"/>
        <v>-15.949252961534665</v>
      </c>
      <c r="O96" s="18">
        <f t="shared" si="102"/>
        <v>-1.2481362833201337</v>
      </c>
      <c r="P96" s="18">
        <f t="shared" si="102"/>
        <v>-1.0813981460231492</v>
      </c>
      <c r="Q96" s="18">
        <f t="shared" si="103"/>
        <v>-1.1370087827757502</v>
      </c>
      <c r="S96" s="18">
        <f t="shared" si="104"/>
        <v>-1.1370087827757502</v>
      </c>
      <c r="T96" s="18">
        <f t="shared" si="105"/>
        <v>1.9428145159631871</v>
      </c>
      <c r="U96" s="18">
        <f t="shared" si="106"/>
        <v>1.0922150748195358</v>
      </c>
      <c r="W96" t="str">
        <f t="shared" si="107"/>
        <v>52 Skilled metal, electrical and electronic trades</v>
      </c>
      <c r="X96" s="18">
        <f t="shared" si="108"/>
        <v>14.92671065075668</v>
      </c>
      <c r="Y96" s="18">
        <f t="shared" si="108"/>
        <v>-23.613496205832252</v>
      </c>
      <c r="Z96" s="18">
        <f t="shared" si="108"/>
        <v>18.884349977128089</v>
      </c>
      <c r="AA96" s="18">
        <f t="shared" si="108"/>
        <v>2.96097958158823</v>
      </c>
      <c r="AB96" s="18">
        <f t="shared" si="109"/>
        <v>8.0164764814651726</v>
      </c>
      <c r="AD96" s="18">
        <f t="shared" si="110"/>
        <v>8.0164764814651726</v>
      </c>
      <c r="AE96" s="18">
        <f t="shared" si="111"/>
        <v>6.0405442401641585</v>
      </c>
      <c r="AF96" s="18">
        <f t="shared" si="112"/>
        <v>10.692823422638842</v>
      </c>
    </row>
    <row r="97" spans="1:32" x14ac:dyDescent="0.2">
      <c r="A97" t="str">
        <f t="shared" si="95"/>
        <v>53 Skilled construction and building trades</v>
      </c>
      <c r="B97" s="18">
        <f t="shared" si="96"/>
        <v>1.8965134867370281</v>
      </c>
      <c r="C97" s="18">
        <f t="shared" si="96"/>
        <v>-15.411096132221736</v>
      </c>
      <c r="D97" s="18">
        <f t="shared" si="96"/>
        <v>0.41460089689271395</v>
      </c>
      <c r="E97" s="18">
        <f t="shared" si="96"/>
        <v>-0.81018161063031169</v>
      </c>
      <c r="F97" s="18">
        <f t="shared" si="97"/>
        <v>-0.4035897247835929</v>
      </c>
      <c r="H97" s="18">
        <f t="shared" si="98"/>
        <v>-0.4035897247835929</v>
      </c>
      <c r="I97" s="18">
        <f t="shared" si="99"/>
        <v>2.324031949794092</v>
      </c>
      <c r="J97" s="18">
        <f t="shared" si="100"/>
        <v>2.0338802135472012</v>
      </c>
      <c r="L97" t="str">
        <f t="shared" si="101"/>
        <v>53 Skilled construction and building trades</v>
      </c>
      <c r="M97" s="18">
        <f t="shared" si="102"/>
        <v>1.8370643932848152</v>
      </c>
      <c r="N97" s="18">
        <f t="shared" si="102"/>
        <v>-15.617207921811394</v>
      </c>
      <c r="O97" s="18">
        <f t="shared" si="102"/>
        <v>0.38256172835062774</v>
      </c>
      <c r="P97" s="18">
        <f t="shared" si="102"/>
        <v>-0.86375322675377175</v>
      </c>
      <c r="Q97" s="18">
        <f t="shared" si="103"/>
        <v>-0.45004377748547597</v>
      </c>
      <c r="S97" s="18">
        <f t="shared" si="104"/>
        <v>-0.45004377748547597</v>
      </c>
      <c r="T97" s="18">
        <f t="shared" si="105"/>
        <v>2.3063140326989862</v>
      </c>
      <c r="U97" s="18">
        <f t="shared" si="106"/>
        <v>1.9822775294835671</v>
      </c>
      <c r="W97" t="str">
        <f t="shared" si="107"/>
        <v>53 Skilled construction and building trades</v>
      </c>
      <c r="X97" s="18">
        <f t="shared" si="108"/>
        <v>6.866493813089658</v>
      </c>
      <c r="Y97" s="18">
        <f t="shared" si="108"/>
        <v>-0.11472743929774598</v>
      </c>
      <c r="Z97" s="18">
        <f t="shared" si="108"/>
        <v>2.3462757171963444</v>
      </c>
      <c r="AA97" s="18">
        <f t="shared" si="108"/>
        <v>1.8782741309096407</v>
      </c>
      <c r="AB97" s="18">
        <f t="shared" si="109"/>
        <v>2.0340363925137828</v>
      </c>
      <c r="AD97" s="18">
        <f t="shared" si="110"/>
        <v>2.0340363925137828</v>
      </c>
      <c r="AE97" s="18">
        <f t="shared" si="111"/>
        <v>3.3572058672801663</v>
      </c>
      <c r="AF97" s="18">
        <f t="shared" si="112"/>
        <v>4.7071461825340499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-2.1386529654479403</v>
      </c>
      <c r="C98" s="18">
        <f t="shared" si="96"/>
        <v>-2.7861969165845268</v>
      </c>
      <c r="D98" s="18">
        <f t="shared" si="96"/>
        <v>-0.33601703363103086</v>
      </c>
      <c r="E98" s="18">
        <f t="shared" si="96"/>
        <v>-1.2686054033428373E-2</v>
      </c>
      <c r="F98" s="18">
        <f t="shared" si="97"/>
        <v>-0.12057942993116688</v>
      </c>
      <c r="H98" s="18">
        <f t="shared" si="98"/>
        <v>-0.12057942993116688</v>
      </c>
      <c r="I98" s="18">
        <f t="shared" si="99"/>
        <v>2.433366009755078</v>
      </c>
      <c r="J98" s="18">
        <f t="shared" si="100"/>
        <v>2.3474689067188415</v>
      </c>
      <c r="L98" t="str">
        <f t="shared" si="101"/>
        <v>54 Textiles, printing and other skilled trades</v>
      </c>
      <c r="M98" s="18">
        <f t="shared" si="102"/>
        <v>-2.8242875568151082</v>
      </c>
      <c r="N98" s="18">
        <f t="shared" si="102"/>
        <v>-8.9500471055357966</v>
      </c>
      <c r="O98" s="18">
        <f t="shared" si="102"/>
        <v>-0.60257455581707031</v>
      </c>
      <c r="P98" s="18">
        <f t="shared" si="102"/>
        <v>-0.49459798040222269</v>
      </c>
      <c r="Q98" s="18">
        <f t="shared" si="103"/>
        <v>-0.53060319883051488</v>
      </c>
      <c r="S98" s="18">
        <f t="shared" si="104"/>
        <v>-0.53060319883051488</v>
      </c>
      <c r="T98" s="18">
        <f t="shared" si="105"/>
        <v>1.7831895332180547</v>
      </c>
      <c r="U98" s="18">
        <f t="shared" si="106"/>
        <v>1.3725412579786989</v>
      </c>
      <c r="W98" t="str">
        <f t="shared" si="107"/>
        <v>54 Textiles, printing and other skilled trades</v>
      </c>
      <c r="X98" s="18">
        <f t="shared" si="108"/>
        <v>-1.1530217967233414</v>
      </c>
      <c r="Y98" s="18">
        <f t="shared" si="108"/>
        <v>5.7050890014285205</v>
      </c>
      <c r="Z98" s="18">
        <f t="shared" si="108"/>
        <v>-2.3374300959611016E-2</v>
      </c>
      <c r="AA98" s="18">
        <f t="shared" si="108"/>
        <v>0.51802724412433054</v>
      </c>
      <c r="AB98" s="18">
        <f t="shared" si="109"/>
        <v>0.33723508381791056</v>
      </c>
      <c r="AD98" s="18">
        <f t="shared" si="110"/>
        <v>0.33723508381791056</v>
      </c>
      <c r="AE98" s="18">
        <f t="shared" si="111"/>
        <v>3.1366833105685554</v>
      </c>
      <c r="AF98" s="18">
        <f t="shared" si="112"/>
        <v>3.3574384265948831</v>
      </c>
    </row>
    <row r="99" spans="1:32" x14ac:dyDescent="0.2">
      <c r="A99" t="str">
        <f t="shared" si="95"/>
        <v>61 Caring personal service occupations</v>
      </c>
      <c r="B99" s="18">
        <f t="shared" si="96"/>
        <v>1.1945448223136035</v>
      </c>
      <c r="C99" s="18">
        <f t="shared" si="96"/>
        <v>-0.43850489947642179</v>
      </c>
      <c r="D99" s="18">
        <f t="shared" si="96"/>
        <v>1.9823398595378627</v>
      </c>
      <c r="E99" s="18">
        <f t="shared" si="96"/>
        <v>1.042256172862932</v>
      </c>
      <c r="F99" s="18">
        <f t="shared" si="97"/>
        <v>1.3546505702806133</v>
      </c>
      <c r="H99" s="18">
        <f t="shared" si="98"/>
        <v>1.3546505702806133</v>
      </c>
      <c r="I99" s="18">
        <f t="shared" si="99"/>
        <v>3.3028252024594584</v>
      </c>
      <c r="J99" s="18">
        <f t="shared" si="100"/>
        <v>4.1930730548223938</v>
      </c>
      <c r="L99" t="str">
        <f t="shared" si="101"/>
        <v>61 Caring personal service occupations</v>
      </c>
      <c r="M99" s="18">
        <f t="shared" si="102"/>
        <v>1.8377236422804089</v>
      </c>
      <c r="N99" s="18">
        <f t="shared" si="102"/>
        <v>-6.4165914128674668</v>
      </c>
      <c r="O99" s="18">
        <f t="shared" si="102"/>
        <v>4.4449588274839913</v>
      </c>
      <c r="P99" s="18">
        <f t="shared" si="102"/>
        <v>1.5662713120818461</v>
      </c>
      <c r="Q99" s="18">
        <f t="shared" si="103"/>
        <v>2.5169083126807879</v>
      </c>
      <c r="S99" s="18">
        <f t="shared" si="104"/>
        <v>2.5169083126807879</v>
      </c>
      <c r="T99" s="18">
        <f t="shared" si="105"/>
        <v>3.0061736144926465</v>
      </c>
      <c r="U99" s="18">
        <f t="shared" si="106"/>
        <v>4.7685993584019482</v>
      </c>
      <c r="W99" t="str">
        <f t="shared" si="107"/>
        <v>61 Caring personal service occupations</v>
      </c>
      <c r="X99" s="18">
        <f t="shared" si="108"/>
        <v>1.0853005250845982</v>
      </c>
      <c r="Y99" s="18">
        <f t="shared" si="108"/>
        <v>0.59585183999055769</v>
      </c>
      <c r="Z99" s="18">
        <f t="shared" si="108"/>
        <v>1.5629008875306605</v>
      </c>
      <c r="AA99" s="18">
        <f t="shared" si="108"/>
        <v>0.94250492660410412</v>
      </c>
      <c r="AB99" s="18">
        <f t="shared" si="109"/>
        <v>1.1488813571504108</v>
      </c>
      <c r="AD99" s="18">
        <f t="shared" si="110"/>
        <v>1.1488813571504108</v>
      </c>
      <c r="AE99" s="18">
        <f t="shared" si="111"/>
        <v>3.3494794341044409</v>
      </c>
      <c r="AF99" s="18">
        <f t="shared" si="112"/>
        <v>4.0961365678065409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2.6281932924120399</v>
      </c>
      <c r="C100" s="18">
        <f t="shared" si="96"/>
        <v>-13.956651406854871</v>
      </c>
      <c r="D100" s="18">
        <f t="shared" si="96"/>
        <v>0.10371641014090827</v>
      </c>
      <c r="E100" s="18">
        <f t="shared" si="96"/>
        <v>4.2663044924240445E-2</v>
      </c>
      <c r="F100" s="18">
        <f t="shared" si="97"/>
        <v>6.3010028150811692E-2</v>
      </c>
      <c r="H100" s="18">
        <f t="shared" si="98"/>
        <v>6.3010028150811692E-2</v>
      </c>
      <c r="I100" s="18">
        <f t="shared" si="99"/>
        <v>2.76083115911403</v>
      </c>
      <c r="J100" s="18">
        <f t="shared" si="100"/>
        <v>2.8039298654770173</v>
      </c>
      <c r="L100" t="str">
        <f t="shared" si="101"/>
        <v>62 Leisure, travel and related personal service occupations</v>
      </c>
      <c r="M100" s="18">
        <f t="shared" si="102"/>
        <v>3.9664067478392351</v>
      </c>
      <c r="N100" s="18">
        <f t="shared" si="102"/>
        <v>-7.5835368686164806</v>
      </c>
      <c r="O100" s="18">
        <f t="shared" si="102"/>
        <v>0.13043960804450805</v>
      </c>
      <c r="P100" s="18">
        <f t="shared" si="102"/>
        <v>0.49238625829000071</v>
      </c>
      <c r="Q100" s="18">
        <f t="shared" si="103"/>
        <v>0.37159223602356573</v>
      </c>
      <c r="S100" s="18">
        <f t="shared" si="104"/>
        <v>0.37159223602356573</v>
      </c>
      <c r="T100" s="18">
        <f t="shared" si="105"/>
        <v>2.4420505733487419</v>
      </c>
      <c r="U100" s="18">
        <f t="shared" si="106"/>
        <v>2.7092018604399248</v>
      </c>
      <c r="W100" t="str">
        <f t="shared" si="107"/>
        <v>62 Leisure, travel and related personal service occupations</v>
      </c>
      <c r="X100" s="18">
        <f t="shared" si="108"/>
        <v>2.0269294551545691</v>
      </c>
      <c r="Y100" s="18">
        <f t="shared" si="108"/>
        <v>-16.957891753179855</v>
      </c>
      <c r="Z100" s="18">
        <f t="shared" si="108"/>
        <v>8.9699833625878078E-2</v>
      </c>
      <c r="AA100" s="18">
        <f t="shared" si="108"/>
        <v>-0.20099778542604918</v>
      </c>
      <c r="AB100" s="18">
        <f t="shared" si="109"/>
        <v>-0.10419251078853664</v>
      </c>
      <c r="AD100" s="18">
        <f t="shared" si="110"/>
        <v>-0.10419251078853664</v>
      </c>
      <c r="AE100" s="18">
        <f t="shared" si="111"/>
        <v>2.9225258620985128</v>
      </c>
      <c r="AF100" s="18">
        <f t="shared" si="112"/>
        <v>2.8530913483612919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-2.2098271513091072</v>
      </c>
      <c r="C101" s="18">
        <f t="shared" si="96"/>
        <v>25.006601002241148</v>
      </c>
      <c r="D101" s="18">
        <f t="shared" si="96"/>
        <v>-4.7352084021569985</v>
      </c>
      <c r="E101" s="18">
        <f t="shared" si="96"/>
        <v>0.94895128780621008</v>
      </c>
      <c r="F101" s="18">
        <f t="shared" si="97"/>
        <v>-0.98248678800403333</v>
      </c>
      <c r="H101" s="18">
        <f t="shared" si="98"/>
        <v>-0.98248678800403333</v>
      </c>
      <c r="I101" s="18">
        <f t="shared" si="99"/>
        <v>2.1810922208711947</v>
      </c>
      <c r="J101" s="18">
        <f t="shared" si="100"/>
        <v>1.4689242129473312</v>
      </c>
      <c r="L101" t="str">
        <f t="shared" si="101"/>
        <v>63 Community and civil enforcement occupations</v>
      </c>
      <c r="M101" s="18">
        <f t="shared" si="102"/>
        <v>-4.3543702687346864</v>
      </c>
      <c r="N101" s="18">
        <f t="shared" si="102"/>
        <v>38.156653205733157</v>
      </c>
      <c r="O101" s="18">
        <f t="shared" si="102"/>
        <v>-7.4893622702470131</v>
      </c>
      <c r="P101" s="18">
        <f t="shared" si="102"/>
        <v>1.4135631733377618</v>
      </c>
      <c r="Q101" s="18">
        <f t="shared" si="103"/>
        <v>-1.6454204380430326</v>
      </c>
      <c r="S101" s="18">
        <f t="shared" si="104"/>
        <v>-1.6454204380430326</v>
      </c>
      <c r="T101" s="18">
        <f t="shared" si="105"/>
        <v>1.7504611696831818</v>
      </c>
      <c r="U101" s="18">
        <f t="shared" si="106"/>
        <v>0.49575642007957388</v>
      </c>
      <c r="W101" t="str">
        <f t="shared" si="107"/>
        <v>63 Community and civil enforcement occupations</v>
      </c>
      <c r="X101" s="18">
        <f t="shared" si="108"/>
        <v>5.7908518982431545</v>
      </c>
      <c r="Y101" s="18">
        <f t="shared" si="108"/>
        <v>-13.258756785610959</v>
      </c>
      <c r="Z101" s="18">
        <f t="shared" si="108"/>
        <v>5.0736722644778576</v>
      </c>
      <c r="AA101" s="18">
        <f t="shared" si="108"/>
        <v>-0.27925205864041125</v>
      </c>
      <c r="AB101" s="18">
        <f t="shared" si="109"/>
        <v>1.4740486643600503</v>
      </c>
      <c r="AD101" s="18">
        <f t="shared" si="110"/>
        <v>1.4740486643600503</v>
      </c>
      <c r="AE101" s="18">
        <f t="shared" si="111"/>
        <v>3.9009462572976217</v>
      </c>
      <c r="AF101" s="18">
        <f t="shared" si="112"/>
        <v>4.8017809804259404</v>
      </c>
    </row>
    <row r="102" spans="1:32" x14ac:dyDescent="0.2">
      <c r="A102" t="str">
        <f t="shared" si="95"/>
        <v>71 Sales occupations</v>
      </c>
      <c r="B102" s="18">
        <f t="shared" si="96"/>
        <v>1.709715214814933</v>
      </c>
      <c r="C102" s="18">
        <f t="shared" si="96"/>
        <v>-5.2683632506552502</v>
      </c>
      <c r="D102" s="18">
        <f t="shared" si="96"/>
        <v>-1.1956463908546988</v>
      </c>
      <c r="E102" s="18">
        <f t="shared" si="96"/>
        <v>-0.44452531272906048</v>
      </c>
      <c r="F102" s="18">
        <f t="shared" si="97"/>
        <v>-0.69553132695859832</v>
      </c>
      <c r="H102" s="18">
        <f t="shared" si="98"/>
        <v>-0.69553132695859832</v>
      </c>
      <c r="I102" s="18">
        <f t="shared" si="99"/>
        <v>2.4424422638742005</v>
      </c>
      <c r="J102" s="18">
        <f t="shared" si="100"/>
        <v>1.9537667082945021</v>
      </c>
      <c r="L102" t="str">
        <f t="shared" si="101"/>
        <v>71 Sales occupations</v>
      </c>
      <c r="M102" s="18">
        <f t="shared" si="102"/>
        <v>1.890706694888733</v>
      </c>
      <c r="N102" s="18">
        <f t="shared" si="102"/>
        <v>-5.7746254314678058</v>
      </c>
      <c r="O102" s="18">
        <f t="shared" si="102"/>
        <v>-1.1585248253591307</v>
      </c>
      <c r="P102" s="18">
        <f t="shared" si="102"/>
        <v>-0.33004910527746345</v>
      </c>
      <c r="Q102" s="18">
        <f t="shared" si="103"/>
        <v>-0.60697639274667203</v>
      </c>
      <c r="S102" s="18">
        <f t="shared" si="104"/>
        <v>-0.60697639274667203</v>
      </c>
      <c r="T102" s="18">
        <f t="shared" si="105"/>
        <v>1.8087917278480914</v>
      </c>
      <c r="U102" s="18">
        <f t="shared" si="106"/>
        <v>1.3413541628585435</v>
      </c>
      <c r="W102" t="str">
        <f t="shared" si="107"/>
        <v>71 Sales occupations</v>
      </c>
      <c r="X102" s="18">
        <f t="shared" si="108"/>
        <v>1.6043579854863932</v>
      </c>
      <c r="Y102" s="18">
        <f t="shared" si="108"/>
        <v>-4.9715818194576489</v>
      </c>
      <c r="Z102" s="18">
        <f t="shared" si="108"/>
        <v>-1.2172495937268213</v>
      </c>
      <c r="AA102" s="18">
        <f t="shared" si="108"/>
        <v>-0.51181526690705637</v>
      </c>
      <c r="AB102" s="18">
        <f t="shared" si="109"/>
        <v>-0.74751801744675772</v>
      </c>
      <c r="AD102" s="18">
        <f t="shared" si="110"/>
        <v>-0.74751801744675772</v>
      </c>
      <c r="AE102" s="18">
        <f t="shared" si="111"/>
        <v>2.7870026319938734</v>
      </c>
      <c r="AF102" s="18">
        <f t="shared" si="112"/>
        <v>2.2874045934453635</v>
      </c>
    </row>
    <row r="103" spans="1:32" x14ac:dyDescent="0.2">
      <c r="A103" t="str">
        <f t="shared" si="95"/>
        <v>72 Customer service occupations</v>
      </c>
      <c r="B103" s="18">
        <f t="shared" si="96"/>
        <v>4.1627850998344096</v>
      </c>
      <c r="C103" s="18">
        <f t="shared" si="96"/>
        <v>-0.76917924564753326</v>
      </c>
      <c r="D103" s="18">
        <f t="shared" si="96"/>
        <v>5.4597958663555879</v>
      </c>
      <c r="E103" s="18">
        <f t="shared" si="96"/>
        <v>1.5606392242491607</v>
      </c>
      <c r="F103" s="18">
        <f t="shared" si="97"/>
        <v>2.844070933454157</v>
      </c>
      <c r="H103" s="18">
        <f t="shared" si="98"/>
        <v>2.844070933454157</v>
      </c>
      <c r="I103" s="18">
        <f t="shared" si="99"/>
        <v>3.1513809609782673</v>
      </c>
      <c r="J103" s="18">
        <f t="shared" si="100"/>
        <v>5.1225760510308138</v>
      </c>
      <c r="L103" t="str">
        <f t="shared" si="101"/>
        <v>72 Customer service occupations</v>
      </c>
      <c r="M103" s="18">
        <f t="shared" si="102"/>
        <v>1.0582822192802599</v>
      </c>
      <c r="N103" s="18">
        <f t="shared" si="102"/>
        <v>9.6705277139139447</v>
      </c>
      <c r="O103" s="18">
        <f t="shared" si="102"/>
        <v>6.9594485100624048</v>
      </c>
      <c r="P103" s="18">
        <f t="shared" si="102"/>
        <v>1.8641655475399199</v>
      </c>
      <c r="Q103" s="18">
        <f t="shared" si="103"/>
        <v>3.5350361775171146</v>
      </c>
      <c r="S103" s="18">
        <f t="shared" si="104"/>
        <v>3.5350361775171146</v>
      </c>
      <c r="T103" s="18">
        <f t="shared" si="105"/>
        <v>2.7194774365978613</v>
      </c>
      <c r="U103" s="18">
        <f t="shared" si="106"/>
        <v>5.3308850120591833</v>
      </c>
      <c r="W103" t="str">
        <f t="shared" si="107"/>
        <v>72 Customer service occupations</v>
      </c>
      <c r="X103" s="18">
        <f t="shared" si="108"/>
        <v>6.5761844806791148</v>
      </c>
      <c r="Y103" s="18">
        <f t="shared" si="108"/>
        <v>-7.8731100667623561</v>
      </c>
      <c r="Z103" s="18">
        <f t="shared" si="108"/>
        <v>4.1792285424226749</v>
      </c>
      <c r="AA103" s="18">
        <f t="shared" si="108"/>
        <v>1.2727122452106387</v>
      </c>
      <c r="AB103" s="18">
        <f t="shared" si="109"/>
        <v>2.2324274986551318</v>
      </c>
      <c r="AD103" s="18">
        <f t="shared" si="110"/>
        <v>2.2324274986551318</v>
      </c>
      <c r="AE103" s="18">
        <f t="shared" si="111"/>
        <v>3.4835809469434986</v>
      </c>
      <c r="AF103" s="18">
        <f t="shared" si="112"/>
        <v>4.9494930219519562</v>
      </c>
    </row>
    <row r="104" spans="1:32" x14ac:dyDescent="0.2">
      <c r="A104" t="str">
        <f t="shared" si="95"/>
        <v>81 Process, plant and machine operatives</v>
      </c>
      <c r="B104" s="18">
        <f t="shared" si="96"/>
        <v>-0.38806369253989725</v>
      </c>
      <c r="C104" s="18">
        <f t="shared" si="96"/>
        <v>-14.996573537557145</v>
      </c>
      <c r="D104" s="18">
        <f t="shared" si="96"/>
        <v>3.2670567770400005</v>
      </c>
      <c r="E104" s="18">
        <f t="shared" si="96"/>
        <v>-0.61987543708262871</v>
      </c>
      <c r="F104" s="18">
        <f t="shared" si="97"/>
        <v>0.65923472214213241</v>
      </c>
      <c r="H104" s="18">
        <f t="shared" si="98"/>
        <v>0.65923472214213241</v>
      </c>
      <c r="I104" s="18">
        <f t="shared" si="99"/>
        <v>2.4636219470341336</v>
      </c>
      <c r="J104" s="18">
        <f t="shared" si="100"/>
        <v>2.9390179375556436</v>
      </c>
      <c r="L104" t="str">
        <f t="shared" si="101"/>
        <v>81 Process, plant and machine operatives</v>
      </c>
      <c r="M104" s="18">
        <f t="shared" si="102"/>
        <v>-1.022158112424798</v>
      </c>
      <c r="N104" s="18">
        <f t="shared" si="102"/>
        <v>-14.654373920421083</v>
      </c>
      <c r="O104" s="18">
        <f t="shared" si="102"/>
        <v>3.098832463664758</v>
      </c>
      <c r="P104" s="18">
        <f t="shared" si="102"/>
        <v>-0.5247027972665852</v>
      </c>
      <c r="Q104" s="18">
        <f t="shared" si="103"/>
        <v>0.66876621173701523</v>
      </c>
      <c r="S104" s="18">
        <f t="shared" si="104"/>
        <v>0.66876621173701523</v>
      </c>
      <c r="T104" s="18">
        <f t="shared" si="105"/>
        <v>2.2661611588554731</v>
      </c>
      <c r="U104" s="18">
        <f t="shared" si="106"/>
        <v>2.7612616974146631</v>
      </c>
      <c r="W104" t="str">
        <f t="shared" si="107"/>
        <v>81 Process, plant and machine operatives</v>
      </c>
      <c r="X104" s="18">
        <f t="shared" si="108"/>
        <v>1.4580737573062441</v>
      </c>
      <c r="Y104" s="18">
        <f t="shared" si="108"/>
        <v>-15.933269178753395</v>
      </c>
      <c r="Z104" s="18">
        <f t="shared" si="108"/>
        <v>3.7288691553898801</v>
      </c>
      <c r="AA104" s="18">
        <f t="shared" si="108"/>
        <v>-0.88058218243989295</v>
      </c>
      <c r="AB104" s="18">
        <f t="shared" si="109"/>
        <v>0.63268093043036266</v>
      </c>
      <c r="AD104" s="18">
        <f t="shared" si="110"/>
        <v>0.63268093043036266</v>
      </c>
      <c r="AE104" s="18">
        <f t="shared" si="111"/>
        <v>2.9859519885272467</v>
      </c>
      <c r="AF104" s="18">
        <f t="shared" si="112"/>
        <v>3.4115704607007302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5.3255142761253982</v>
      </c>
      <c r="C105" s="18">
        <f t="shared" si="96"/>
        <v>-10.720405172931201</v>
      </c>
      <c r="D105" s="18">
        <f t="shared" si="96"/>
        <v>1.3940243167522626</v>
      </c>
      <c r="E105" s="18">
        <f t="shared" si="96"/>
        <v>0.10208185418860705</v>
      </c>
      <c r="F105" s="18">
        <f t="shared" si="97"/>
        <v>0.53088983113178667</v>
      </c>
      <c r="H105" s="18">
        <f t="shared" si="98"/>
        <v>0.53088983113178667</v>
      </c>
      <c r="I105" s="18">
        <f t="shared" si="99"/>
        <v>2.9873226177924872</v>
      </c>
      <c r="J105" s="18">
        <f t="shared" si="100"/>
        <v>3.3435252512414637</v>
      </c>
      <c r="L105" t="str">
        <f t="shared" si="101"/>
        <v>82 Transport and mobile machine drivers and operatives</v>
      </c>
      <c r="M105" s="18">
        <f t="shared" si="102"/>
        <v>5.4677221161369749</v>
      </c>
      <c r="N105" s="18">
        <f t="shared" si="102"/>
        <v>-10.965584734396428</v>
      </c>
      <c r="O105" s="18">
        <f t="shared" si="102"/>
        <v>1.0924510489690675</v>
      </c>
      <c r="P105" s="18">
        <f t="shared" si="102"/>
        <v>1.6301980880406575E-2</v>
      </c>
      <c r="Q105" s="18">
        <f t="shared" si="103"/>
        <v>0.37373940827880592</v>
      </c>
      <c r="S105" s="18">
        <f t="shared" si="104"/>
        <v>0.37373940827880592</v>
      </c>
      <c r="T105" s="18">
        <f t="shared" si="105"/>
        <v>2.9263798721727019</v>
      </c>
      <c r="U105" s="18">
        <f t="shared" si="106"/>
        <v>3.1782278581842904</v>
      </c>
      <c r="W105" t="str">
        <f t="shared" si="107"/>
        <v>82 Transport and mobile machine drivers and operatives</v>
      </c>
      <c r="X105" s="18">
        <f t="shared" si="108"/>
        <v>1.4973741911111338</v>
      </c>
      <c r="Y105" s="18">
        <f t="shared" si="108"/>
        <v>-3.4496096976222135</v>
      </c>
      <c r="Z105" s="18">
        <f t="shared" si="108"/>
        <v>8.5181339122669897</v>
      </c>
      <c r="AA105" s="18">
        <f t="shared" si="108"/>
        <v>1.6319060603329438</v>
      </c>
      <c r="AB105" s="18">
        <f t="shared" si="109"/>
        <v>3.8773398476059651</v>
      </c>
      <c r="AD105" s="18">
        <f t="shared" si="110"/>
        <v>3.8773398476059651</v>
      </c>
      <c r="AE105" s="18">
        <f t="shared" si="111"/>
        <v>4.4845983586862648</v>
      </c>
      <c r="AF105" s="18">
        <f t="shared" si="112"/>
        <v>6.8467615624056233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-0.76610148573774683</v>
      </c>
      <c r="C106" s="18">
        <f t="shared" si="96"/>
        <v>-15.851153957141317</v>
      </c>
      <c r="D106" s="18">
        <f t="shared" si="96"/>
        <v>-3.5427349580799516</v>
      </c>
      <c r="E106" s="18">
        <f t="shared" si="96"/>
        <v>-0.65995173227729742</v>
      </c>
      <c r="F106" s="18">
        <f t="shared" si="97"/>
        <v>-1.6303274566589643</v>
      </c>
      <c r="H106" s="18">
        <f t="shared" si="98"/>
        <v>-1.6303274566589643</v>
      </c>
      <c r="I106" s="18">
        <f t="shared" si="99"/>
        <v>1.908013810218101</v>
      </c>
      <c r="J106" s="18">
        <f t="shared" si="100"/>
        <v>0.69366837095981015</v>
      </c>
      <c r="L106" t="str">
        <f t="shared" si="101"/>
        <v>91 Elementary trades and related occupations</v>
      </c>
      <c r="M106" s="18">
        <f t="shared" si="102"/>
        <v>-0.86156018023202385</v>
      </c>
      <c r="N106" s="18">
        <f t="shared" si="102"/>
        <v>-13.41640905328434</v>
      </c>
      <c r="O106" s="18">
        <f t="shared" si="102"/>
        <v>-3.7190651179343392</v>
      </c>
      <c r="P106" s="18">
        <f t="shared" si="102"/>
        <v>-0.75895560634375858</v>
      </c>
      <c r="Q106" s="18">
        <f t="shared" si="103"/>
        <v>-1.7556349335302479</v>
      </c>
      <c r="S106" s="18">
        <f t="shared" si="104"/>
        <v>-1.7556349335302479</v>
      </c>
      <c r="T106" s="18">
        <f t="shared" si="105"/>
        <v>1.6196320403204512</v>
      </c>
      <c r="U106" s="18">
        <f t="shared" si="106"/>
        <v>0.25667057944143146</v>
      </c>
      <c r="W106" t="str">
        <f t="shared" si="107"/>
        <v>91 Elementary trades and related occupations</v>
      </c>
      <c r="X106" s="18">
        <f t="shared" si="108"/>
        <v>-0.46706558026251566</v>
      </c>
      <c r="Y106" s="18">
        <f t="shared" si="108"/>
        <v>-23.40297514432752</v>
      </c>
      <c r="Z106" s="18">
        <f t="shared" si="108"/>
        <v>-2.9344830602029859</v>
      </c>
      <c r="AA106" s="18">
        <f t="shared" si="108"/>
        <v>-0.33301537410128645</v>
      </c>
      <c r="AB106" s="18">
        <f t="shared" si="109"/>
        <v>-1.2078273340936363</v>
      </c>
      <c r="AD106" s="18">
        <f t="shared" si="110"/>
        <v>-1.2078273340936363</v>
      </c>
      <c r="AE106" s="18">
        <f t="shared" si="111"/>
        <v>2.8375562631678619</v>
      </c>
      <c r="AF106" s="18">
        <f t="shared" si="112"/>
        <v>2.0454163307528805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2.1149447644701835</v>
      </c>
      <c r="C107" s="18">
        <f t="shared" si="96"/>
        <v>-11.877102859704003</v>
      </c>
      <c r="D107" s="18">
        <f t="shared" si="96"/>
        <v>0.72030431208809365</v>
      </c>
      <c r="E107" s="18">
        <f t="shared" si="96"/>
        <v>-0.20955731579102022</v>
      </c>
      <c r="F107" s="18">
        <f t="shared" si="97"/>
        <v>9.9438781708971469E-2</v>
      </c>
      <c r="H107" s="18">
        <f t="shared" si="98"/>
        <v>9.9438781708971469E-2</v>
      </c>
      <c r="I107" s="18">
        <f t="shared" si="99"/>
        <v>2.6775719745997684</v>
      </c>
      <c r="J107" s="18">
        <f t="shared" si="100"/>
        <v>2.7464187320034306</v>
      </c>
      <c r="L107" t="str">
        <f t="shared" si="101"/>
        <v>92 Elementary administration and service occupations</v>
      </c>
      <c r="M107" s="18">
        <f t="shared" si="102"/>
        <v>1.8974732176607834</v>
      </c>
      <c r="N107" s="18">
        <f t="shared" si="102"/>
        <v>-11.602059374803753</v>
      </c>
      <c r="O107" s="18">
        <f t="shared" si="102"/>
        <v>1.4957727698014622</v>
      </c>
      <c r="P107" s="18">
        <f t="shared" si="102"/>
        <v>-0.30515305762421896</v>
      </c>
      <c r="Q107" s="18">
        <f t="shared" si="103"/>
        <v>0.29157666225150258</v>
      </c>
      <c r="S107" s="18">
        <f t="shared" si="104"/>
        <v>0.29157666225150258</v>
      </c>
      <c r="T107" s="18">
        <f t="shared" si="105"/>
        <v>2.3684654963397334</v>
      </c>
      <c r="U107" s="18">
        <f t="shared" si="106"/>
        <v>2.5798260928926453</v>
      </c>
      <c r="W107" t="str">
        <f t="shared" si="107"/>
        <v>92 Elementary administration and service occupations</v>
      </c>
      <c r="X107" s="18">
        <f t="shared" si="108"/>
        <v>2.354141936703491</v>
      </c>
      <c r="Y107" s="18">
        <f t="shared" si="108"/>
        <v>-12.176260565711205</v>
      </c>
      <c r="Z107" s="18">
        <f t="shared" si="108"/>
        <v>-0.15699157586452905</v>
      </c>
      <c r="AA107" s="18">
        <f t="shared" si="108"/>
        <v>-9.7008112372909405E-2</v>
      </c>
      <c r="AB107" s="18">
        <f t="shared" si="109"/>
        <v>-0.11700660321618539</v>
      </c>
      <c r="AD107" s="18">
        <f t="shared" si="110"/>
        <v>-0.11700660321618539</v>
      </c>
      <c r="AE107" s="18">
        <f t="shared" si="111"/>
        <v>3.0016779249865344</v>
      </c>
      <c r="AF107" s="18">
        <f t="shared" si="112"/>
        <v>2.92456786583426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2.6292211088015494</v>
      </c>
      <c r="C109" s="26">
        <f>IF(AND(D$6-C$6 &lt;&gt; 0,C35&lt;&gt;0,D35&lt;&gt;0),(EXP(LN(D35/C35)/(D$6-C$6))-1)*100,0)</f>
        <v>-2.3180699538001392</v>
      </c>
      <c r="D109" s="26">
        <f>IF(AND(E$6-D$6 &lt;&gt; 0,D35&lt;&gt;0,E35&lt;&gt;0),(EXP(LN(E35/D35)/(E$6-D$6))-1)*100,0)</f>
        <v>0.59055885281917853</v>
      </c>
      <c r="E109" s="26">
        <f>IF(AND(F$6-E$6 &lt;&gt; 0,E35&lt;&gt;0,F35&lt;&gt;0),(EXP(LN(F35/E35)/(F$6-E$6))-1)*100,0)</f>
        <v>0.42873424875549127</v>
      </c>
      <c r="F109" s="26">
        <f t="shared" ref="F109" si="113">IF(AND(F$6-D$6 &lt;&gt; 0,D35&lt;&gt;0,F35&lt;&gt;0),(EXP(LN(F35/D35)/(F$6-D$6))-1)*100,0)</f>
        <v>0.48264683667567088</v>
      </c>
      <c r="H109" s="26">
        <f t="shared" ref="H109" si="114">IF($F$6-$D$6 &lt;&gt; 0,(EXP(LN(1+(H72/100))/($F$6-$D$6))-1)*100,0)</f>
        <v>0.48264683667567088</v>
      </c>
      <c r="I109" s="26">
        <f>IF(D35&gt;0,((1+(I35/D35))^(1/($F$6-$D$6))-1)*100,0)</f>
        <v>2.7302771243297608</v>
      </c>
      <c r="J109" s="26">
        <f t="shared" ref="J109" si="115">IF($F$6-$D$6 &lt;&gt; 0,(EXP(LN(1+(J72/100))/($F$6-$D$6))-1)*100,0)</f>
        <v>3.0649735835694747</v>
      </c>
      <c r="L109" s="24" t="str">
        <f>L35</f>
        <v>All occupations</v>
      </c>
      <c r="M109" s="26">
        <f>IF(AND(N$6-M$6 &lt;&gt; 0,M35&lt;&gt;0,N35&lt;&gt;0),(EXP(LN(N35/M35)/(N$6-M$6))-1)*100,0)</f>
        <v>2.647480893695886</v>
      </c>
      <c r="N109" s="26">
        <f>IF(AND(O$6-N$6 &lt;&gt; 0,N35&lt;&gt;0,O35&lt;&gt;0),(EXP(LN(O35/N35)/(O$6-N$6))-1)*100,0)</f>
        <v>-3.6052587143731607</v>
      </c>
      <c r="O109" s="26">
        <f>IF(AND(P$6-O$6 &lt;&gt; 0,O35&lt;&gt;0,P35&lt;&gt;0),(EXP(LN(P35/O35)/(P$6-O$6))-1)*100,0)</f>
        <v>0.45773221310514423</v>
      </c>
      <c r="P109" s="26">
        <f>IF(AND(Q$6-P$6 &lt;&gt; 0,P35&lt;&gt;0,Q35&lt;&gt;0),(EXP(LN(Q35/P35)/(Q$6-P$6))-1)*100,0)</f>
        <v>0.32686600136226929</v>
      </c>
      <c r="Q109" s="26">
        <f t="shared" ref="Q109" si="116">IF(AND(Q$6-O$6 &lt;&gt; 0,O35&lt;&gt;0,Q35&lt;&gt;0),(EXP(LN(Q35/O35)/(Q$6-O$6))-1)*100,0)</f>
        <v>0.37046911882170352</v>
      </c>
      <c r="S109" s="26">
        <f t="shared" ref="S109" si="117">IF($F$6-$D$6 &lt;&gt; 0,(EXP(LN(1+(S72/100))/($F$6-$D$6))-1)*100,0)</f>
        <v>0.37046911882170352</v>
      </c>
      <c r="T109" s="26">
        <f t="shared" ref="T109" si="118">IF(O35&gt;0,((1+(T35/O35))^(1/($F$6-$D$6))-1)*100,0)</f>
        <v>2.337567427789855</v>
      </c>
      <c r="U109" s="26">
        <f t="shared" ref="U109" si="119">IF($F$6-$D$6 &lt;&gt; 0,(EXP(LN(1+(U72/100))/($F$6-$D$6))-1)*100,0)</f>
        <v>2.6076625667830866</v>
      </c>
      <c r="W109" s="24" t="str">
        <f>W35</f>
        <v>All occupations</v>
      </c>
      <c r="X109" s="26">
        <f>IF(AND(Y$6-X$6 &lt;&gt; 0,X35&lt;&gt;0,Y35&lt;&gt;0),(EXP(LN(Y35/X35)/(Y$6-X$6))-1)*100,0)</f>
        <v>2.6088455929073939</v>
      </c>
      <c r="Y109" s="26">
        <f>IF(AND(Z$6-Y$6 &lt;&gt; 0,Y35&lt;&gt;0,Z35&lt;&gt;0),(EXP(LN(Z35/Y35)/(Z$6-Y$6))-1)*100,0)</f>
        <v>-0.88038432089153629</v>
      </c>
      <c r="Z109" s="26">
        <f>IF(AND(AA$6-Z$6 &lt;&gt; 0,Z35&lt;&gt;0,AA35&lt;&gt;0),(EXP(LN(AA35/Z35)/(AA$6-Z$6))-1)*100,0)</f>
        <v>0.73404655063531443</v>
      </c>
      <c r="AA109" s="26">
        <f>IF(AND(AB$6-AA$6 &lt;&gt; 0,AA35&lt;&gt;0,AB35&lt;&gt;0),(EXP(LN(AB35/AA35)/(AB$6-AA$6))-1)*100,0)</f>
        <v>0.53685356382910943</v>
      </c>
      <c r="AB109" s="26">
        <f t="shared" ref="AB109" si="120">IF(AND(AB$6-Z$6 &lt;&gt; 0,Z35&lt;&gt;0,AB35&lt;&gt;0),(EXP(LN(AB35/Z35)/(AB$6-Z$6))-1)*100,0)</f>
        <v>0.60254163127295701</v>
      </c>
      <c r="AD109" s="26">
        <f t="shared" ref="AD109" si="121">IF($F$6-$D$6 &lt;&gt; 0,(EXP(LN(1+(AD72/100))/($F$6-$D$6))-1)*100,0)</f>
        <v>0.60254163127295701</v>
      </c>
      <c r="AE109" s="26">
        <f t="shared" ref="AE109" si="122">IF(Z35&gt;0,((1+(AE35/Z35))^(1/($F$6-$D$6))-1)*100,0)</f>
        <v>3.1343016808344393</v>
      </c>
      <c r="AF109" s="26">
        <f t="shared" ref="AF109" si="123">IF($F$6-$D$6 &lt;&gt; 0,(EXP(LN(1+(AF72/100))/($F$6-$D$6))-1)*100,0)</f>
        <v>3.531499321530629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Manchester (Continued)</v>
      </c>
      <c r="L112" s="19" t="str">
        <f>CONCATENATE(L$1," (Continued)")</f>
        <v>Occupation Table 2.1  Males: Employment Change by Occupation (SOC 2020) and Replacement Demand, 2015-2035, Greater Manchester (Continued)</v>
      </c>
      <c r="W112" s="19" t="str">
        <f>CONCATENATE(W$1," (Continued)")</f>
        <v>Occupation Table 2.2  Females: Employment Change by Occupation (SOC 2020) and Replacement Demand, 2015-2035, Greater Manchester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17.105278697481779</v>
      </c>
      <c r="C119" s="27">
        <f t="shared" si="125"/>
        <v>1.2938655822156306</v>
      </c>
      <c r="D119" s="27">
        <f t="shared" si="125"/>
        <v>-6.0274936989235783</v>
      </c>
      <c r="E119" s="27">
        <f t="shared" si="125"/>
        <v>8.9963663225143762</v>
      </c>
      <c r="F119" s="27">
        <f t="shared" ref="F119:F144" si="126">F8-D8</f>
        <v>2.9688726235907978</v>
      </c>
      <c r="L119" t="str">
        <f t="shared" ref="L119:L144" si="127">L8</f>
        <v>11 Corporate managers and directors</v>
      </c>
      <c r="M119" s="27">
        <f t="shared" ref="M119:P144" si="128">N8-M8</f>
        <v>9.116258289044616</v>
      </c>
      <c r="N119" s="27">
        <f t="shared" si="128"/>
        <v>0.13191862843932256</v>
      </c>
      <c r="O119" s="27">
        <f t="shared" si="128"/>
        <v>-6.3698589160518253</v>
      </c>
      <c r="P119" s="27">
        <f t="shared" si="128"/>
        <v>2.6616059897066933</v>
      </c>
      <c r="Q119" s="27">
        <f t="shared" ref="Q119:Q144" si="129">Q8-O8</f>
        <v>-3.708252926345132</v>
      </c>
      <c r="W119" t="str">
        <f t="shared" ref="W119:W144" si="130">W8</f>
        <v>11 Corporate managers and directors</v>
      </c>
      <c r="X119" s="27">
        <f t="shared" ref="X119:AA144" si="131">Y8-X8</f>
        <v>7.9890204084370104</v>
      </c>
      <c r="Y119" s="27">
        <f t="shared" si="131"/>
        <v>1.1619469537762086</v>
      </c>
      <c r="Z119" s="27">
        <f t="shared" si="131"/>
        <v>0.34236521712823276</v>
      </c>
      <c r="AA119" s="27">
        <f t="shared" si="131"/>
        <v>6.3347603328077611</v>
      </c>
      <c r="AB119" s="27">
        <f t="shared" ref="AB119:AB144" si="132">AB8-Z8</f>
        <v>6.6771255499359938</v>
      </c>
    </row>
    <row r="120" spans="1:28" x14ac:dyDescent="0.2">
      <c r="A120" t="str">
        <f t="shared" si="124"/>
        <v>12 Other managers and proprietors</v>
      </c>
      <c r="B120" s="27">
        <f t="shared" si="125"/>
        <v>3.3567569927628043</v>
      </c>
      <c r="C120" s="27">
        <f t="shared" si="125"/>
        <v>1.8517023443352301</v>
      </c>
      <c r="D120" s="27">
        <f t="shared" si="125"/>
        <v>10.53422826598517</v>
      </c>
      <c r="E120" s="27">
        <f t="shared" si="125"/>
        <v>10.100180603087807</v>
      </c>
      <c r="F120" s="27">
        <f t="shared" si="126"/>
        <v>20.634408869072978</v>
      </c>
      <c r="L120" t="str">
        <f t="shared" si="127"/>
        <v>12 Other managers and proprietors</v>
      </c>
      <c r="M120" s="27">
        <f t="shared" si="128"/>
        <v>1.3119799644458112</v>
      </c>
      <c r="N120" s="27">
        <f t="shared" si="128"/>
        <v>0.43323379879831236</v>
      </c>
      <c r="O120" s="27">
        <f t="shared" si="128"/>
        <v>6.9188959971273363</v>
      </c>
      <c r="P120" s="27">
        <f t="shared" si="128"/>
        <v>5.4896149398715792</v>
      </c>
      <c r="Q120" s="27">
        <f t="shared" si="129"/>
        <v>12.408510936998915</v>
      </c>
      <c r="W120" t="str">
        <f t="shared" si="130"/>
        <v>12 Other managers and proprietors</v>
      </c>
      <c r="X120" s="27">
        <f t="shared" si="131"/>
        <v>2.0447770283170215</v>
      </c>
      <c r="Y120" s="27">
        <f t="shared" si="131"/>
        <v>1.418468545536804</v>
      </c>
      <c r="Z120" s="27">
        <f t="shared" si="131"/>
        <v>3.615332268857923</v>
      </c>
      <c r="AA120" s="27">
        <f t="shared" si="131"/>
        <v>4.6105656632162493</v>
      </c>
      <c r="AB120" s="27">
        <f t="shared" si="132"/>
        <v>8.2258979320741723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12.752799334928397</v>
      </c>
      <c r="C121" s="27">
        <f t="shared" si="125"/>
        <v>1.8366451334158569</v>
      </c>
      <c r="D121" s="27">
        <f t="shared" si="125"/>
        <v>4.8216805760333727</v>
      </c>
      <c r="E121" s="27">
        <f t="shared" si="125"/>
        <v>9.7990693083352909</v>
      </c>
      <c r="F121" s="27">
        <f t="shared" si="126"/>
        <v>14.620749884368664</v>
      </c>
      <c r="L121" t="str">
        <f t="shared" si="127"/>
        <v>21 Science, research, engineering and technology professionals</v>
      </c>
      <c r="M121" s="27">
        <f t="shared" si="128"/>
        <v>11.305380763477984</v>
      </c>
      <c r="N121" s="27">
        <f t="shared" si="128"/>
        <v>-1.4378456084381668</v>
      </c>
      <c r="O121" s="27">
        <f t="shared" si="128"/>
        <v>1.425739926378867</v>
      </c>
      <c r="P121" s="27">
        <f t="shared" si="128"/>
        <v>4.9882792868457102</v>
      </c>
      <c r="Q121" s="27">
        <f t="shared" si="129"/>
        <v>6.4140192132245772</v>
      </c>
      <c r="W121" t="str">
        <f t="shared" si="130"/>
        <v>21 Science, research, engineering and technology professionals</v>
      </c>
      <c r="X121" s="27">
        <f t="shared" si="131"/>
        <v>1.4474185714502443</v>
      </c>
      <c r="Y121" s="27">
        <f t="shared" si="131"/>
        <v>3.2744907418538816</v>
      </c>
      <c r="Z121" s="27">
        <f t="shared" si="131"/>
        <v>3.3959406496547508</v>
      </c>
      <c r="AA121" s="27">
        <f t="shared" si="131"/>
        <v>4.8107900214894848</v>
      </c>
      <c r="AB121" s="27">
        <f t="shared" si="132"/>
        <v>8.2067306711442356</v>
      </c>
    </row>
    <row r="122" spans="1:28" x14ac:dyDescent="0.2">
      <c r="A122" t="str">
        <f t="shared" si="124"/>
        <v>22 Health professionals</v>
      </c>
      <c r="B122" s="27">
        <f t="shared" si="125"/>
        <v>8.3770069821446853</v>
      </c>
      <c r="C122" s="27">
        <f t="shared" si="125"/>
        <v>1.4222510655567646</v>
      </c>
      <c r="D122" s="27">
        <f t="shared" si="125"/>
        <v>5.307074937287112</v>
      </c>
      <c r="E122" s="27">
        <f t="shared" si="125"/>
        <v>7.5151310546658578</v>
      </c>
      <c r="F122" s="27">
        <f t="shared" si="126"/>
        <v>12.82220599195297</v>
      </c>
      <c r="L122" t="str">
        <f t="shared" si="127"/>
        <v>22 Health professionals</v>
      </c>
      <c r="M122" s="27">
        <f t="shared" si="128"/>
        <v>1.6791602288224112</v>
      </c>
      <c r="N122" s="27">
        <f t="shared" si="128"/>
        <v>0.88237781821443662</v>
      </c>
      <c r="O122" s="27">
        <f t="shared" si="128"/>
        <v>1.0419106662021917</v>
      </c>
      <c r="P122" s="27">
        <f t="shared" si="128"/>
        <v>1.5924048122836432</v>
      </c>
      <c r="Q122" s="27">
        <f t="shared" si="129"/>
        <v>2.6343154784858349</v>
      </c>
      <c r="W122" t="str">
        <f t="shared" si="130"/>
        <v>22 Health professionals</v>
      </c>
      <c r="X122" s="27">
        <f t="shared" si="131"/>
        <v>6.6978467533222883</v>
      </c>
      <c r="Y122" s="27">
        <f t="shared" si="131"/>
        <v>0.53987324734229247</v>
      </c>
      <c r="Z122" s="27">
        <f t="shared" si="131"/>
        <v>4.2651642710849558</v>
      </c>
      <c r="AA122" s="27">
        <f t="shared" si="131"/>
        <v>5.9227262423822395</v>
      </c>
      <c r="AB122" s="27">
        <f t="shared" si="132"/>
        <v>10.187890513467195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9.245066037979953</v>
      </c>
      <c r="C123" s="27">
        <f t="shared" si="125"/>
        <v>4.1326302178187149</v>
      </c>
      <c r="D123" s="27">
        <f t="shared" si="125"/>
        <v>6.3382544792246591</v>
      </c>
      <c r="E123" s="27">
        <f t="shared" si="125"/>
        <v>9.6071598075088502</v>
      </c>
      <c r="F123" s="27">
        <f t="shared" si="126"/>
        <v>15.945414286733509</v>
      </c>
      <c r="L123" t="str">
        <f t="shared" si="127"/>
        <v>23 Teaching and other educational professionals</v>
      </c>
      <c r="M123" s="27">
        <f t="shared" si="128"/>
        <v>3.234185921812152</v>
      </c>
      <c r="N123" s="27">
        <f t="shared" si="128"/>
        <v>1.5666122797581075</v>
      </c>
      <c r="O123" s="27">
        <f t="shared" si="128"/>
        <v>2.93749118939553</v>
      </c>
      <c r="P123" s="27">
        <f t="shared" si="128"/>
        <v>2.4368920779483645</v>
      </c>
      <c r="Q123" s="27">
        <f t="shared" si="129"/>
        <v>5.3743832673438945</v>
      </c>
      <c r="W123" t="str">
        <f t="shared" si="130"/>
        <v>23 Teaching and other educational professionals</v>
      </c>
      <c r="X123" s="27">
        <f t="shared" si="131"/>
        <v>6.010880116167634</v>
      </c>
      <c r="Y123" s="27">
        <f t="shared" si="131"/>
        <v>2.5660179380607175</v>
      </c>
      <c r="Z123" s="27">
        <f t="shared" si="131"/>
        <v>3.4007632898290368</v>
      </c>
      <c r="AA123" s="27">
        <f t="shared" si="131"/>
        <v>7.1702677295606492</v>
      </c>
      <c r="AB123" s="27">
        <f t="shared" si="132"/>
        <v>10.571031019389686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14.787594553028129</v>
      </c>
      <c r="C124" s="27">
        <f t="shared" si="125"/>
        <v>7.5892792435350174</v>
      </c>
      <c r="D124" s="27">
        <f t="shared" si="125"/>
        <v>10.992571568918464</v>
      </c>
      <c r="E124" s="27">
        <f t="shared" si="125"/>
        <v>12.86135024595032</v>
      </c>
      <c r="F124" s="27">
        <f t="shared" si="126"/>
        <v>23.853921814868784</v>
      </c>
      <c r="L124" t="str">
        <f t="shared" si="127"/>
        <v>24 Business, media and public service professionals</v>
      </c>
      <c r="M124" s="27">
        <f t="shared" si="128"/>
        <v>6.7566256404677389</v>
      </c>
      <c r="N124" s="27">
        <f t="shared" si="128"/>
        <v>3.3901586020732637</v>
      </c>
      <c r="O124" s="27">
        <f t="shared" si="128"/>
        <v>5.982533023764411</v>
      </c>
      <c r="P124" s="27">
        <f t="shared" si="128"/>
        <v>4.1468583246779716</v>
      </c>
      <c r="Q124" s="27">
        <f t="shared" si="129"/>
        <v>10.129391348442383</v>
      </c>
      <c r="W124" t="str">
        <f t="shared" si="130"/>
        <v>24 Business, media and public service professionals</v>
      </c>
      <c r="X124" s="27">
        <f t="shared" si="131"/>
        <v>8.0309689125603185</v>
      </c>
      <c r="Y124" s="27">
        <f t="shared" si="131"/>
        <v>4.1991206414616471</v>
      </c>
      <c r="Z124" s="27">
        <f t="shared" si="131"/>
        <v>5.0100385451540319</v>
      </c>
      <c r="AA124" s="27">
        <f t="shared" si="131"/>
        <v>8.7144919212726677</v>
      </c>
      <c r="AB124" s="27">
        <f t="shared" si="132"/>
        <v>13.7245304664267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5.6295950517595053</v>
      </c>
      <c r="C125" s="27">
        <f t="shared" si="125"/>
        <v>2.1341246936520548</v>
      </c>
      <c r="D125" s="27">
        <f t="shared" si="125"/>
        <v>-3.841883041793146</v>
      </c>
      <c r="E125" s="27">
        <f t="shared" si="125"/>
        <v>1.9387049449007492</v>
      </c>
      <c r="F125" s="27">
        <f t="shared" si="126"/>
        <v>-1.9031780968923968</v>
      </c>
      <c r="L125" t="str">
        <f t="shared" si="127"/>
        <v>31 Science, engineering and technology associate professionals</v>
      </c>
      <c r="M125" s="27">
        <f t="shared" si="128"/>
        <v>5.0835934691555842</v>
      </c>
      <c r="N125" s="27">
        <f t="shared" si="128"/>
        <v>0.75299770623091433</v>
      </c>
      <c r="O125" s="27">
        <f t="shared" si="128"/>
        <v>-4.30909420519977</v>
      </c>
      <c r="P125" s="27">
        <f t="shared" si="128"/>
        <v>0.29945186076782804</v>
      </c>
      <c r="Q125" s="27">
        <f t="shared" si="129"/>
        <v>-4.009642344431942</v>
      </c>
      <c r="W125" t="str">
        <f t="shared" si="130"/>
        <v>31 Science, engineering and technology associate professionals</v>
      </c>
      <c r="X125" s="27">
        <f t="shared" si="131"/>
        <v>0.54600158260388731</v>
      </c>
      <c r="Y125" s="27">
        <f t="shared" si="131"/>
        <v>1.3811269874211058</v>
      </c>
      <c r="Z125" s="27">
        <f t="shared" si="131"/>
        <v>0.46721116340662938</v>
      </c>
      <c r="AA125" s="27">
        <f t="shared" si="131"/>
        <v>1.6392530841330117</v>
      </c>
      <c r="AB125" s="27">
        <f t="shared" si="132"/>
        <v>2.1064642475396411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3.5013521927639175</v>
      </c>
      <c r="C126" s="27">
        <f t="shared" si="125"/>
        <v>1.3234126742917027</v>
      </c>
      <c r="D126" s="27">
        <f t="shared" si="125"/>
        <v>0.89925722912520811</v>
      </c>
      <c r="E126" s="27">
        <f t="shared" si="125"/>
        <v>3.6359479910376145</v>
      </c>
      <c r="F126" s="27">
        <f t="shared" si="126"/>
        <v>4.5352052201628226</v>
      </c>
      <c r="L126" t="str">
        <f t="shared" si="127"/>
        <v>32 Health and social care associate professionals</v>
      </c>
      <c r="M126" s="27">
        <f t="shared" si="128"/>
        <v>0.2180879953839252</v>
      </c>
      <c r="N126" s="27">
        <f t="shared" si="128"/>
        <v>0.31944843678396495</v>
      </c>
      <c r="O126" s="27">
        <f t="shared" si="128"/>
        <v>-0.5438874416877546</v>
      </c>
      <c r="P126" s="27">
        <f t="shared" si="128"/>
        <v>0.39318850226962443</v>
      </c>
      <c r="Q126" s="27">
        <f t="shared" si="129"/>
        <v>-0.15069893941813017</v>
      </c>
      <c r="W126" t="str">
        <f t="shared" si="130"/>
        <v>32 Health and social care associate professionals</v>
      </c>
      <c r="X126" s="27">
        <f t="shared" si="131"/>
        <v>3.2832641973800172</v>
      </c>
      <c r="Y126" s="27">
        <f t="shared" si="131"/>
        <v>1.0039642375077058</v>
      </c>
      <c r="Z126" s="27">
        <f t="shared" si="131"/>
        <v>1.4431446708129485</v>
      </c>
      <c r="AA126" s="27">
        <f t="shared" si="131"/>
        <v>3.2427594887680087</v>
      </c>
      <c r="AB126" s="27">
        <f t="shared" si="132"/>
        <v>4.6859041595809572</v>
      </c>
    </row>
    <row r="127" spans="1:28" x14ac:dyDescent="0.2">
      <c r="A127" t="str">
        <f t="shared" si="124"/>
        <v>33 Protective service occupations</v>
      </c>
      <c r="B127" s="27">
        <f t="shared" si="125"/>
        <v>1.1833091056100944</v>
      </c>
      <c r="C127" s="27">
        <f t="shared" si="125"/>
        <v>0.34802445442106489</v>
      </c>
      <c r="D127" s="27">
        <f t="shared" si="125"/>
        <v>2.1222268844260146</v>
      </c>
      <c r="E127" s="27">
        <f t="shared" si="125"/>
        <v>1.9706312554843741</v>
      </c>
      <c r="F127" s="27">
        <f t="shared" si="126"/>
        <v>4.0928581399103887</v>
      </c>
      <c r="L127" t="str">
        <f t="shared" si="127"/>
        <v>33 Protective service occupations</v>
      </c>
      <c r="M127" s="27">
        <f t="shared" si="128"/>
        <v>0.85655574289943459</v>
      </c>
      <c r="N127" s="27">
        <f t="shared" si="128"/>
        <v>6.5093705275725E-2</v>
      </c>
      <c r="O127" s="27">
        <f t="shared" si="128"/>
        <v>1.2326299753222454</v>
      </c>
      <c r="P127" s="27">
        <f t="shared" si="128"/>
        <v>0.77135524691923507</v>
      </c>
      <c r="Q127" s="27">
        <f t="shared" si="129"/>
        <v>2.0039852222414805</v>
      </c>
      <c r="W127" t="str">
        <f t="shared" si="130"/>
        <v>33 Protective service occupations</v>
      </c>
      <c r="X127" s="27">
        <f t="shared" si="131"/>
        <v>0.32675336271064204</v>
      </c>
      <c r="Y127" s="27">
        <f t="shared" si="131"/>
        <v>0.28293074914534522</v>
      </c>
      <c r="Z127" s="27">
        <f t="shared" si="131"/>
        <v>0.88959690910377498</v>
      </c>
      <c r="AA127" s="27">
        <f t="shared" si="131"/>
        <v>1.1992760085651444</v>
      </c>
      <c r="AB127" s="27">
        <f t="shared" si="132"/>
        <v>2.0888729176689194</v>
      </c>
    </row>
    <row r="128" spans="1:28" x14ac:dyDescent="0.2">
      <c r="A128" t="str">
        <f t="shared" si="124"/>
        <v>34 Culture, media and sports occupations</v>
      </c>
      <c r="B128" s="27">
        <f t="shared" si="125"/>
        <v>3.9062901675646273</v>
      </c>
      <c r="C128" s="27">
        <f t="shared" si="125"/>
        <v>-0.90241653925890475</v>
      </c>
      <c r="D128" s="27">
        <f t="shared" si="125"/>
        <v>-0.9355949048957477</v>
      </c>
      <c r="E128" s="27">
        <f t="shared" si="125"/>
        <v>2.3832355948471644</v>
      </c>
      <c r="F128" s="27">
        <f t="shared" si="126"/>
        <v>1.4476406899514167</v>
      </c>
      <c r="L128" t="str">
        <f t="shared" si="127"/>
        <v>34 Culture, media and sports occupations</v>
      </c>
      <c r="M128" s="27">
        <f t="shared" si="128"/>
        <v>2.6627791391314375</v>
      </c>
      <c r="N128" s="27">
        <f t="shared" si="128"/>
        <v>-1.4715459366119017</v>
      </c>
      <c r="O128" s="27">
        <f t="shared" si="128"/>
        <v>-0.62427910192648817</v>
      </c>
      <c r="P128" s="27">
        <f t="shared" si="128"/>
        <v>0.85573665163921575</v>
      </c>
      <c r="Q128" s="27">
        <f t="shared" si="129"/>
        <v>0.23145754971272758</v>
      </c>
      <c r="W128" t="str">
        <f t="shared" si="130"/>
        <v>34 Culture, media and sports occupations</v>
      </c>
      <c r="X128" s="27">
        <f t="shared" si="131"/>
        <v>1.2435110284331925</v>
      </c>
      <c r="Y128" s="27">
        <f t="shared" si="131"/>
        <v>0.56912939735300405</v>
      </c>
      <c r="Z128" s="27">
        <f t="shared" si="131"/>
        <v>-0.31131580296924888</v>
      </c>
      <c r="AA128" s="27">
        <f t="shared" si="131"/>
        <v>1.5274989432079487</v>
      </c>
      <c r="AB128" s="27">
        <f t="shared" si="132"/>
        <v>1.2161831402386998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9.7418259807235472</v>
      </c>
      <c r="C129" s="27">
        <f t="shared" si="125"/>
        <v>1.6105650197573027</v>
      </c>
      <c r="D129" s="27">
        <f t="shared" si="125"/>
        <v>-3.3128772726621492</v>
      </c>
      <c r="E129" s="27">
        <f t="shared" si="125"/>
        <v>4.016778845462099</v>
      </c>
      <c r="F129" s="27">
        <f t="shared" si="126"/>
        <v>0.7039015727999498</v>
      </c>
      <c r="L129" t="str">
        <f t="shared" si="127"/>
        <v>35 Business and public service associate professionals</v>
      </c>
      <c r="M129" s="27">
        <f t="shared" si="128"/>
        <v>4.1034681873211341</v>
      </c>
      <c r="N129" s="27">
        <f t="shared" si="128"/>
        <v>0.76897468467910102</v>
      </c>
      <c r="O129" s="27">
        <f t="shared" si="128"/>
        <v>-3.4966615831252952</v>
      </c>
      <c r="P129" s="27">
        <f t="shared" si="128"/>
        <v>-0.5885397719903267</v>
      </c>
      <c r="Q129" s="27">
        <f t="shared" si="129"/>
        <v>-4.0852013551156219</v>
      </c>
      <c r="W129" t="str">
        <f t="shared" si="130"/>
        <v>35 Business and public service associate professionals</v>
      </c>
      <c r="X129" s="27">
        <f t="shared" si="131"/>
        <v>5.638357793402335</v>
      </c>
      <c r="Y129" s="27">
        <f t="shared" si="131"/>
        <v>0.84159033507829406</v>
      </c>
      <c r="Z129" s="27">
        <f t="shared" si="131"/>
        <v>0.18378431046289023</v>
      </c>
      <c r="AA129" s="27">
        <f t="shared" si="131"/>
        <v>4.6053186174524754</v>
      </c>
      <c r="AB129" s="27">
        <f t="shared" si="132"/>
        <v>4.7891029279153656</v>
      </c>
    </row>
    <row r="130" spans="1:28" x14ac:dyDescent="0.2">
      <c r="A130" t="str">
        <f t="shared" si="124"/>
        <v>41 Administrative occupations</v>
      </c>
      <c r="B130" s="27">
        <f t="shared" si="125"/>
        <v>8.07465292247241</v>
      </c>
      <c r="C130" s="27">
        <f t="shared" si="125"/>
        <v>6.1997373353437411</v>
      </c>
      <c r="D130" s="27">
        <f t="shared" si="125"/>
        <v>-9.5511115464050818</v>
      </c>
      <c r="E130" s="27">
        <f t="shared" si="125"/>
        <v>-2.9685822712656034</v>
      </c>
      <c r="F130" s="27">
        <f t="shared" si="126"/>
        <v>-12.519693817670685</v>
      </c>
      <c r="L130" t="str">
        <f t="shared" si="127"/>
        <v>41 Administrative occupations</v>
      </c>
      <c r="M130" s="27">
        <f t="shared" si="128"/>
        <v>2.0691008549618886</v>
      </c>
      <c r="N130" s="27">
        <f t="shared" si="128"/>
        <v>9.1950163049038949</v>
      </c>
      <c r="O130" s="27">
        <f t="shared" si="128"/>
        <v>-1.1453181443464118</v>
      </c>
      <c r="P130" s="27">
        <f t="shared" si="128"/>
        <v>7.1701927942140458</v>
      </c>
      <c r="Q130" s="27">
        <f t="shared" si="129"/>
        <v>6.024874649867634</v>
      </c>
      <c r="W130" t="str">
        <f t="shared" si="130"/>
        <v>41 Administrative occupations</v>
      </c>
      <c r="X130" s="27">
        <f t="shared" si="131"/>
        <v>6.0055520675102088</v>
      </c>
      <c r="Y130" s="27">
        <f t="shared" si="131"/>
        <v>-2.9952789695597062</v>
      </c>
      <c r="Z130" s="27">
        <f t="shared" si="131"/>
        <v>-8.4057934020589471</v>
      </c>
      <c r="AA130" s="27">
        <f t="shared" si="131"/>
        <v>-10.138775065479606</v>
      </c>
      <c r="AB130" s="27">
        <f t="shared" si="132"/>
        <v>-18.544568467538554</v>
      </c>
    </row>
    <row r="131" spans="1:28" x14ac:dyDescent="0.2">
      <c r="A131" t="str">
        <f t="shared" si="124"/>
        <v>42 Secretarial and related occupations</v>
      </c>
      <c r="B131" s="27">
        <f t="shared" si="125"/>
        <v>-0.70191950500228728</v>
      </c>
      <c r="C131" s="27">
        <f t="shared" si="125"/>
        <v>-1.1471735408883248</v>
      </c>
      <c r="D131" s="27">
        <f t="shared" si="125"/>
        <v>1.9482583858893747</v>
      </c>
      <c r="E131" s="27">
        <f t="shared" si="125"/>
        <v>-8.7146815477118587</v>
      </c>
      <c r="F131" s="27">
        <f t="shared" si="126"/>
        <v>-6.7664231618224839</v>
      </c>
      <c r="L131" t="str">
        <f t="shared" si="127"/>
        <v>42 Secretarial and related occupations</v>
      </c>
      <c r="M131" s="27">
        <f t="shared" si="128"/>
        <v>-0.36663063574417754</v>
      </c>
      <c r="N131" s="27">
        <f t="shared" si="128"/>
        <v>2.2210358331476332E-2</v>
      </c>
      <c r="O131" s="27">
        <f t="shared" si="128"/>
        <v>0.65269801586397769</v>
      </c>
      <c r="P131" s="27">
        <f t="shared" si="128"/>
        <v>0.81529338243103266</v>
      </c>
      <c r="Q131" s="27">
        <f t="shared" si="129"/>
        <v>1.4679913982950104</v>
      </c>
      <c r="W131" t="str">
        <f t="shared" si="130"/>
        <v>42 Secretarial and related occupations</v>
      </c>
      <c r="X131" s="27">
        <f t="shared" si="131"/>
        <v>-0.33528886925808266</v>
      </c>
      <c r="Y131" s="27">
        <f t="shared" si="131"/>
        <v>-1.1693838992198131</v>
      </c>
      <c r="Z131" s="27">
        <f t="shared" si="131"/>
        <v>1.2955603700253917</v>
      </c>
      <c r="AA131" s="27">
        <f t="shared" si="131"/>
        <v>-9.5299749301428811</v>
      </c>
      <c r="AB131" s="27">
        <f t="shared" si="132"/>
        <v>-8.2344145601174894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1.1531227499085812</v>
      </c>
      <c r="C132" s="27">
        <f t="shared" si="125"/>
        <v>-0.81055372565917594</v>
      </c>
      <c r="D132" s="27">
        <f t="shared" si="125"/>
        <v>0.20894347249758205</v>
      </c>
      <c r="E132" s="27">
        <f t="shared" si="125"/>
        <v>1.3131045825188288</v>
      </c>
      <c r="F132" s="27">
        <f t="shared" si="126"/>
        <v>1.5220480550164108</v>
      </c>
      <c r="L132" t="str">
        <f t="shared" si="127"/>
        <v>51 Skilled agricultural and related trades</v>
      </c>
      <c r="M132" s="27">
        <f t="shared" si="128"/>
        <v>1.6283376000386749</v>
      </c>
      <c r="N132" s="27">
        <f t="shared" si="128"/>
        <v>-1.2489432378426457</v>
      </c>
      <c r="O132" s="27">
        <f t="shared" si="128"/>
        <v>-3.1892267486485437E-2</v>
      </c>
      <c r="P132" s="27">
        <f t="shared" si="128"/>
        <v>0.83561706289209781</v>
      </c>
      <c r="Q132" s="27">
        <f t="shared" si="129"/>
        <v>0.80372479540561237</v>
      </c>
      <c r="W132" t="str">
        <f t="shared" si="130"/>
        <v>51 Skilled agricultural and related trades</v>
      </c>
      <c r="X132" s="27">
        <f t="shared" si="131"/>
        <v>-0.47521485013005549</v>
      </c>
      <c r="Y132" s="27">
        <f t="shared" si="131"/>
        <v>0.43838951218343469</v>
      </c>
      <c r="Z132" s="27">
        <f t="shared" si="131"/>
        <v>0.2408357399840737</v>
      </c>
      <c r="AA132" s="27">
        <f t="shared" si="131"/>
        <v>0.47748751962674518</v>
      </c>
      <c r="AB132" s="27">
        <f t="shared" si="132"/>
        <v>0.71832325961081889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5.3606656141396769</v>
      </c>
      <c r="C133" s="27">
        <f t="shared" si="125"/>
        <v>-8.8842854366830437</v>
      </c>
      <c r="D133" s="27">
        <f t="shared" si="125"/>
        <v>-1.6349185370542685</v>
      </c>
      <c r="E133" s="27">
        <f t="shared" si="125"/>
        <v>-3.7368516044639364</v>
      </c>
      <c r="F133" s="27">
        <f t="shared" si="126"/>
        <v>-5.3717701415182049</v>
      </c>
      <c r="L133" t="str">
        <f t="shared" si="127"/>
        <v>52 Skilled metal, electrical and electronic trades</v>
      </c>
      <c r="M133" s="27">
        <f t="shared" si="128"/>
        <v>4.9001444150528499</v>
      </c>
      <c r="N133" s="27">
        <f t="shared" si="128"/>
        <v>-8.6294857906323159</v>
      </c>
      <c r="O133" s="27">
        <f t="shared" si="128"/>
        <v>-2.7680712955531135</v>
      </c>
      <c r="P133" s="27">
        <f t="shared" si="128"/>
        <v>-4.4000833204927474</v>
      </c>
      <c r="Q133" s="27">
        <f t="shared" si="129"/>
        <v>-7.1681546160458609</v>
      </c>
      <c r="W133" t="str">
        <f t="shared" si="130"/>
        <v>52 Skilled metal, electrical and electronic trades</v>
      </c>
      <c r="X133" s="27">
        <f t="shared" si="131"/>
        <v>0.46052119908679012</v>
      </c>
      <c r="Y133" s="27">
        <f t="shared" si="131"/>
        <v>-0.25479964605067507</v>
      </c>
      <c r="Z133" s="27">
        <f t="shared" si="131"/>
        <v>1.1331527584987926</v>
      </c>
      <c r="AA133" s="27">
        <f t="shared" si="131"/>
        <v>0.6632317160288137</v>
      </c>
      <c r="AB133" s="27">
        <f t="shared" si="132"/>
        <v>1.7963844745276063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3.2068295990101916</v>
      </c>
      <c r="C134" s="27">
        <f t="shared" si="125"/>
        <v>-6.8264669719819793</v>
      </c>
      <c r="D134" s="27">
        <f t="shared" si="125"/>
        <v>0.78320827979232632</v>
      </c>
      <c r="E134" s="27">
        <f t="shared" si="125"/>
        <v>-2.988567344826123</v>
      </c>
      <c r="F134" s="27">
        <f t="shared" si="126"/>
        <v>-2.2053590650337966</v>
      </c>
      <c r="L134" t="str">
        <f t="shared" si="127"/>
        <v>53 Skilled construction and building trades</v>
      </c>
      <c r="M134" s="27">
        <f t="shared" si="128"/>
        <v>3.0694407176003153</v>
      </c>
      <c r="N134" s="27">
        <f t="shared" si="128"/>
        <v>-6.8257913070094958</v>
      </c>
      <c r="O134" s="27">
        <f t="shared" si="128"/>
        <v>0.71088264361445397</v>
      </c>
      <c r="P134" s="27">
        <f t="shared" si="128"/>
        <v>-3.1236725335408124</v>
      </c>
      <c r="Q134" s="27">
        <f t="shared" si="129"/>
        <v>-2.4127898899263585</v>
      </c>
      <c r="W134" t="str">
        <f t="shared" si="130"/>
        <v>53 Skilled construction and building trades</v>
      </c>
      <c r="X134" s="27">
        <f t="shared" si="131"/>
        <v>0.13738888140997335</v>
      </c>
      <c r="Y134" s="27">
        <f t="shared" si="131"/>
        <v>-6.7566497246995816E-4</v>
      </c>
      <c r="Z134" s="27">
        <f t="shared" si="131"/>
        <v>7.2325636177818176E-2</v>
      </c>
      <c r="AA134" s="27">
        <f t="shared" si="131"/>
        <v>0.13510518871472676</v>
      </c>
      <c r="AB134" s="27">
        <f t="shared" si="132"/>
        <v>0.20743082489254494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-2.2410479944356076</v>
      </c>
      <c r="C135" s="27">
        <f t="shared" si="125"/>
        <v>-0.69129557887297821</v>
      </c>
      <c r="D135" s="27">
        <f t="shared" si="125"/>
        <v>-0.40252476214419275</v>
      </c>
      <c r="E135" s="27">
        <f t="shared" si="125"/>
        <v>-3.007112980185056E-2</v>
      </c>
      <c r="F135" s="27">
        <f t="shared" si="126"/>
        <v>-0.43259589194604331</v>
      </c>
      <c r="L135" t="str">
        <f t="shared" si="127"/>
        <v>54 Textiles, printing and other skilled trades</v>
      </c>
      <c r="M135" s="27">
        <f t="shared" si="128"/>
        <v>-1.7455524975318379</v>
      </c>
      <c r="N135" s="27">
        <f t="shared" si="128"/>
        <v>-1.2866514140886807</v>
      </c>
      <c r="O135" s="27">
        <f t="shared" si="128"/>
        <v>-0.38963883426963619</v>
      </c>
      <c r="P135" s="27">
        <f t="shared" si="128"/>
        <v>-0.61432378113712183</v>
      </c>
      <c r="Q135" s="27">
        <f t="shared" si="129"/>
        <v>-1.003962615406758</v>
      </c>
      <c r="W135" t="str">
        <f t="shared" si="130"/>
        <v>54 Textiles, printing and other skilled trades</v>
      </c>
      <c r="X135" s="27">
        <f t="shared" si="131"/>
        <v>-0.49549549690379813</v>
      </c>
      <c r="Y135" s="27">
        <f t="shared" si="131"/>
        <v>0.59535583521574864</v>
      </c>
      <c r="Z135" s="27">
        <f t="shared" si="131"/>
        <v>-1.2885927874563663E-2</v>
      </c>
      <c r="AA135" s="27">
        <f t="shared" si="131"/>
        <v>0.58425265133524995</v>
      </c>
      <c r="AB135" s="27">
        <f t="shared" si="132"/>
        <v>0.57136672346068629</v>
      </c>
    </row>
    <row r="136" spans="1:28" x14ac:dyDescent="0.2">
      <c r="A136" t="str">
        <f t="shared" si="124"/>
        <v>61 Caring personal service occupations</v>
      </c>
      <c r="B136" s="27">
        <f t="shared" si="125"/>
        <v>5.2337718437075154</v>
      </c>
      <c r="C136" s="27">
        <f t="shared" si="125"/>
        <v>-0.49474484156425547</v>
      </c>
      <c r="D136" s="27">
        <f t="shared" si="125"/>
        <v>11.584135348144713</v>
      </c>
      <c r="E136" s="27">
        <f t="shared" si="125"/>
        <v>13.537978132679456</v>
      </c>
      <c r="F136" s="27">
        <f t="shared" si="126"/>
        <v>25.122113480824169</v>
      </c>
      <c r="L136" t="str">
        <f t="shared" si="127"/>
        <v>61 Caring personal service occupations</v>
      </c>
      <c r="M136" s="27">
        <f t="shared" si="128"/>
        <v>1.1691394310701728</v>
      </c>
      <c r="N136" s="27">
        <f t="shared" si="128"/>
        <v>-1.0678547873640252</v>
      </c>
      <c r="O136" s="27">
        <f t="shared" si="128"/>
        <v>3.7830359347542899</v>
      </c>
      <c r="P136" s="27">
        <f t="shared" si="128"/>
        <v>3.2547413457945247</v>
      </c>
      <c r="Q136" s="27">
        <f t="shared" si="129"/>
        <v>7.0377772805488146</v>
      </c>
      <c r="W136" t="str">
        <f t="shared" si="130"/>
        <v>61 Caring personal service occupations</v>
      </c>
      <c r="X136" s="27">
        <f t="shared" si="131"/>
        <v>4.0646324126373656</v>
      </c>
      <c r="Y136" s="27">
        <f t="shared" si="131"/>
        <v>0.57310994579974306</v>
      </c>
      <c r="Z136" s="27">
        <f t="shared" si="131"/>
        <v>7.8010994133904461</v>
      </c>
      <c r="AA136" s="27">
        <f t="shared" si="131"/>
        <v>10.283236786884814</v>
      </c>
      <c r="AB136" s="27">
        <f t="shared" si="132"/>
        <v>18.08433620027526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3.334843515357317</v>
      </c>
      <c r="C137" s="27">
        <f t="shared" si="125"/>
        <v>-4.7219724042869977</v>
      </c>
      <c r="D137" s="27">
        <f t="shared" si="125"/>
        <v>0.15127872897961581</v>
      </c>
      <c r="E137" s="27">
        <f t="shared" si="125"/>
        <v>0.12508242556401328</v>
      </c>
      <c r="F137" s="27">
        <f t="shared" si="126"/>
        <v>0.27636115454362908</v>
      </c>
      <c r="L137" t="str">
        <f t="shared" si="127"/>
        <v>62 Leisure, travel and related personal service occupations</v>
      </c>
      <c r="M137" s="27">
        <f t="shared" si="128"/>
        <v>1.5607626079352812</v>
      </c>
      <c r="N137" s="27">
        <f t="shared" si="128"/>
        <v>-0.82143537439274539</v>
      </c>
      <c r="O137" s="27">
        <f t="shared" si="128"/>
        <v>6.5458103090721309E-2</v>
      </c>
      <c r="P137" s="27">
        <f t="shared" si="128"/>
        <v>0.50725918017363725</v>
      </c>
      <c r="Q137" s="27">
        <f t="shared" si="129"/>
        <v>0.57271728326435856</v>
      </c>
      <c r="W137" t="str">
        <f t="shared" si="130"/>
        <v>62 Leisure, travel and related personal service occupations</v>
      </c>
      <c r="X137" s="27">
        <f t="shared" si="131"/>
        <v>1.7740809074219968</v>
      </c>
      <c r="Y137" s="27">
        <f t="shared" si="131"/>
        <v>-3.9005370298941813</v>
      </c>
      <c r="Z137" s="27">
        <f t="shared" si="131"/>
        <v>8.5820625888867852E-2</v>
      </c>
      <c r="AA137" s="27">
        <f t="shared" si="131"/>
        <v>-0.38217675460965594</v>
      </c>
      <c r="AB137" s="27">
        <f t="shared" si="132"/>
        <v>-0.29635612872078809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-0.11272341707661959</v>
      </c>
      <c r="C138" s="27">
        <f t="shared" si="125"/>
        <v>0.30147618954546429</v>
      </c>
      <c r="D138" s="27">
        <f t="shared" si="125"/>
        <v>-0.32458370265556913</v>
      </c>
      <c r="E138" s="27">
        <f t="shared" si="125"/>
        <v>0.11712652893506159</v>
      </c>
      <c r="F138" s="27">
        <f t="shared" si="126"/>
        <v>-0.20745717372050754</v>
      </c>
      <c r="L138" t="str">
        <f t="shared" si="127"/>
        <v>63 Community and civil enforcement occupations</v>
      </c>
      <c r="M138" s="27">
        <f t="shared" si="128"/>
        <v>-0.17489250245477161</v>
      </c>
      <c r="N138" s="27">
        <f t="shared" si="128"/>
        <v>0.34235849045963462</v>
      </c>
      <c r="O138" s="27">
        <f t="shared" si="128"/>
        <v>-0.39967707500373617</v>
      </c>
      <c r="P138" s="27">
        <f t="shared" si="128"/>
        <v>0.12657307372555715</v>
      </c>
      <c r="Q138" s="27">
        <f t="shared" si="129"/>
        <v>-0.27310400127817902</v>
      </c>
      <c r="W138" t="str">
        <f t="shared" si="130"/>
        <v>63 Community and civil enforcement occupations</v>
      </c>
      <c r="X138" s="27">
        <f t="shared" si="131"/>
        <v>6.2169085378152078E-2</v>
      </c>
      <c r="Y138" s="27">
        <f t="shared" si="131"/>
        <v>-4.0882300914169889E-2</v>
      </c>
      <c r="Z138" s="27">
        <f t="shared" si="131"/>
        <v>7.5093372348166765E-2</v>
      </c>
      <c r="AA138" s="27">
        <f t="shared" si="131"/>
        <v>-9.446544790495004E-3</v>
      </c>
      <c r="AB138" s="27">
        <f t="shared" si="132"/>
        <v>6.5646827557671761E-2</v>
      </c>
    </row>
    <row r="139" spans="1:28" x14ac:dyDescent="0.2">
      <c r="A139" t="str">
        <f t="shared" si="124"/>
        <v>71 Sales occupations</v>
      </c>
      <c r="B139" s="27">
        <f t="shared" si="125"/>
        <v>7.8081416347323653</v>
      </c>
      <c r="C139" s="27">
        <f t="shared" si="125"/>
        <v>-6.2743352088273667</v>
      </c>
      <c r="D139" s="27">
        <f t="shared" si="125"/>
        <v>-6.5852884816669501</v>
      </c>
      <c r="E139" s="27">
        <f t="shared" si="125"/>
        <v>-4.6290585087658087</v>
      </c>
      <c r="F139" s="27">
        <f t="shared" si="126"/>
        <v>-11.214346990432759</v>
      </c>
      <c r="L139" t="str">
        <f t="shared" si="127"/>
        <v>71 Sales occupations</v>
      </c>
      <c r="M139" s="27">
        <f t="shared" si="128"/>
        <v>3.1771121061519949</v>
      </c>
      <c r="N139" s="27">
        <f t="shared" si="128"/>
        <v>-2.5416363782997422</v>
      </c>
      <c r="O139" s="27">
        <f t="shared" si="128"/>
        <v>-2.347308805715663</v>
      </c>
      <c r="P139" s="27">
        <f t="shared" si="128"/>
        <v>-1.2723037347597952</v>
      </c>
      <c r="Q139" s="27">
        <f t="shared" si="129"/>
        <v>-3.6196125404754582</v>
      </c>
      <c r="W139" t="str">
        <f t="shared" si="130"/>
        <v>71 Sales occupations</v>
      </c>
      <c r="X139" s="27">
        <f t="shared" si="131"/>
        <v>4.631029528580342</v>
      </c>
      <c r="Y139" s="27">
        <f t="shared" si="131"/>
        <v>-3.7326988305276672</v>
      </c>
      <c r="Z139" s="27">
        <f t="shared" si="131"/>
        <v>-4.2379796759513226</v>
      </c>
      <c r="AA139" s="27">
        <f t="shared" si="131"/>
        <v>-3.3567547740058927</v>
      </c>
      <c r="AB139" s="27">
        <f t="shared" si="132"/>
        <v>-7.5947344499572154</v>
      </c>
    </row>
    <row r="140" spans="1:28" x14ac:dyDescent="0.2">
      <c r="A140" t="str">
        <f t="shared" si="124"/>
        <v>72 Customer service occupations</v>
      </c>
      <c r="B140" s="27">
        <f t="shared" si="125"/>
        <v>5.0820360708215162</v>
      </c>
      <c r="C140" s="27">
        <f t="shared" si="125"/>
        <v>-0.25968770076165981</v>
      </c>
      <c r="D140" s="27">
        <f t="shared" si="125"/>
        <v>10.200400201995485</v>
      </c>
      <c r="E140" s="27">
        <f t="shared" si="125"/>
        <v>7.3198385254659257</v>
      </c>
      <c r="F140" s="27">
        <f t="shared" si="126"/>
        <v>17.520238727461411</v>
      </c>
      <c r="L140" t="str">
        <f t="shared" si="127"/>
        <v>72 Customer service occupations</v>
      </c>
      <c r="M140" s="27">
        <f t="shared" si="128"/>
        <v>0.56372161433782786</v>
      </c>
      <c r="N140" s="27">
        <f t="shared" si="128"/>
        <v>1.3220657954706443</v>
      </c>
      <c r="O140" s="27">
        <f t="shared" si="128"/>
        <v>5.9957000391776916</v>
      </c>
      <c r="P140" s="27">
        <f t="shared" si="128"/>
        <v>4.2577532871961878</v>
      </c>
      <c r="Q140" s="27">
        <f t="shared" si="129"/>
        <v>10.253453326373879</v>
      </c>
      <c r="W140" t="str">
        <f t="shared" si="130"/>
        <v>72 Customer service occupations</v>
      </c>
      <c r="X140" s="27">
        <f t="shared" si="131"/>
        <v>4.5183144564837256</v>
      </c>
      <c r="Y140" s="27">
        <f t="shared" si="131"/>
        <v>-1.5817534962323521</v>
      </c>
      <c r="Z140" s="27">
        <f t="shared" si="131"/>
        <v>4.2047001628179039</v>
      </c>
      <c r="AA140" s="27">
        <f t="shared" si="131"/>
        <v>3.0620852382696562</v>
      </c>
      <c r="AB140" s="27">
        <f t="shared" si="132"/>
        <v>7.2667854010875601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-0.53350894560639261</v>
      </c>
      <c r="C141" s="27">
        <f t="shared" si="125"/>
        <v>-5.104404656815948</v>
      </c>
      <c r="D141" s="27">
        <f t="shared" si="125"/>
        <v>5.0453177013922605</v>
      </c>
      <c r="E141" s="27">
        <f t="shared" si="125"/>
        <v>-2.0484251049524289</v>
      </c>
      <c r="F141" s="27">
        <f t="shared" si="126"/>
        <v>2.9968925964398316</v>
      </c>
      <c r="L141" t="str">
        <f t="shared" si="127"/>
        <v>81 Process, plant and machine operatives</v>
      </c>
      <c r="M141" s="27">
        <f t="shared" si="128"/>
        <v>-1.0458715496385516</v>
      </c>
      <c r="N141" s="27">
        <f t="shared" si="128"/>
        <v>-3.6532874558257298</v>
      </c>
      <c r="O141" s="27">
        <f t="shared" si="128"/>
        <v>3.5073397388561496</v>
      </c>
      <c r="P141" s="27">
        <f t="shared" si="128"/>
        <v>-1.2701299158134347</v>
      </c>
      <c r="Q141" s="27">
        <f t="shared" si="129"/>
        <v>2.2372098230427149</v>
      </c>
      <c r="W141" t="str">
        <f t="shared" si="130"/>
        <v>81 Process, plant and machine operatives</v>
      </c>
      <c r="X141" s="27">
        <f t="shared" si="131"/>
        <v>0.51236260403202216</v>
      </c>
      <c r="Y141" s="27">
        <f t="shared" si="131"/>
        <v>-1.4511172009901676</v>
      </c>
      <c r="Z141" s="27">
        <f t="shared" si="131"/>
        <v>1.5379779625361438</v>
      </c>
      <c r="AA141" s="27">
        <f t="shared" si="131"/>
        <v>-0.77829518913905105</v>
      </c>
      <c r="AB141" s="27">
        <f t="shared" si="132"/>
        <v>0.75968277339709278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13.830443161786604</v>
      </c>
      <c r="C142" s="27">
        <f t="shared" si="125"/>
        <v>-7.910961510191953</v>
      </c>
      <c r="D142" s="27">
        <f t="shared" si="125"/>
        <v>4.7219196080629757</v>
      </c>
      <c r="E142" s="27">
        <f t="shared" si="125"/>
        <v>0.72406323043138343</v>
      </c>
      <c r="F142" s="27">
        <f t="shared" si="126"/>
        <v>5.4459828384943592</v>
      </c>
      <c r="L142" t="str">
        <f t="shared" si="127"/>
        <v>82 Transport and mobile machine drivers and operatives</v>
      </c>
      <c r="M142" s="27">
        <f t="shared" si="128"/>
        <v>13.691502205891453</v>
      </c>
      <c r="N142" s="27">
        <f t="shared" si="128"/>
        <v>-7.827921581630946</v>
      </c>
      <c r="O142" s="27">
        <f t="shared" si="128"/>
        <v>3.5484059114154007</v>
      </c>
      <c r="P142" s="27">
        <f t="shared" si="128"/>
        <v>0.10947758505642469</v>
      </c>
      <c r="Q142" s="27">
        <f t="shared" si="129"/>
        <v>3.6578834964718254</v>
      </c>
      <c r="W142" t="str">
        <f t="shared" si="130"/>
        <v>82 Transport and mobile machine drivers and operatives</v>
      </c>
      <c r="X142" s="27">
        <f t="shared" si="131"/>
        <v>0.13894095589523836</v>
      </c>
      <c r="Y142" s="27">
        <f t="shared" si="131"/>
        <v>-8.3039928561144283E-2</v>
      </c>
      <c r="Z142" s="27">
        <f t="shared" si="131"/>
        <v>1.1735136966476203</v>
      </c>
      <c r="AA142" s="27">
        <f t="shared" si="131"/>
        <v>0.6145856453749281</v>
      </c>
      <c r="AB142" s="27">
        <f t="shared" si="132"/>
        <v>1.7880993420225484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-0.75125941539159058</v>
      </c>
      <c r="C143" s="27">
        <f t="shared" si="125"/>
        <v>-3.8118745220278676</v>
      </c>
      <c r="D143" s="27">
        <f t="shared" si="125"/>
        <v>-3.3394066890098095</v>
      </c>
      <c r="E143" s="27">
        <f t="shared" si="125"/>
        <v>-1.0825574638451148</v>
      </c>
      <c r="F143" s="27">
        <f t="shared" si="126"/>
        <v>-4.4219641528549243</v>
      </c>
      <c r="L143" t="str">
        <f t="shared" si="127"/>
        <v>91 Elementary trades and related occupations</v>
      </c>
      <c r="M143" s="27">
        <f t="shared" si="128"/>
        <v>-0.6404333841719172</v>
      </c>
      <c r="N143" s="27">
        <f t="shared" si="128"/>
        <v>-2.4397735612486464</v>
      </c>
      <c r="O143" s="27">
        <f t="shared" si="128"/>
        <v>-2.7180461970138445</v>
      </c>
      <c r="P143" s="27">
        <f t="shared" si="128"/>
        <v>-0.95561208077696236</v>
      </c>
      <c r="Q143" s="27">
        <f t="shared" si="129"/>
        <v>-3.6736582777908069</v>
      </c>
      <c r="W143" t="str">
        <f t="shared" si="130"/>
        <v>91 Elementary trades and related occupations</v>
      </c>
      <c r="X143" s="27">
        <f t="shared" si="131"/>
        <v>-0.1108260312197018</v>
      </c>
      <c r="Y143" s="27">
        <f t="shared" si="131"/>
        <v>-1.3721009607791377</v>
      </c>
      <c r="Z143" s="27">
        <f t="shared" si="131"/>
        <v>-0.6213604919959872</v>
      </c>
      <c r="AA143" s="27">
        <f t="shared" si="131"/>
        <v>-0.12694538306814884</v>
      </c>
      <c r="AB143" s="27">
        <f t="shared" si="132"/>
        <v>-0.74830587506413604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11.837077068829331</v>
      </c>
      <c r="C144" s="27">
        <f t="shared" si="125"/>
        <v>-17.506541316068677</v>
      </c>
      <c r="D144" s="27">
        <f t="shared" si="125"/>
        <v>4.7459269694566615</v>
      </c>
      <c r="E144" s="27">
        <f t="shared" si="125"/>
        <v>-2.7949544237573036</v>
      </c>
      <c r="F144" s="27">
        <f t="shared" si="126"/>
        <v>1.9509725456993579</v>
      </c>
      <c r="L144" t="str">
        <f t="shared" si="127"/>
        <v>92 Elementary administration and service occupations</v>
      </c>
      <c r="M144" s="27">
        <f t="shared" si="128"/>
        <v>5.5622300833714462</v>
      </c>
      <c r="N144" s="27">
        <f t="shared" si="128"/>
        <v>-8.9096578096525576</v>
      </c>
      <c r="O144" s="27">
        <f t="shared" si="128"/>
        <v>5.2311280683459529</v>
      </c>
      <c r="P144" s="27">
        <f t="shared" si="128"/>
        <v>-2.2007439625679268</v>
      </c>
      <c r="Q144" s="27">
        <f t="shared" si="129"/>
        <v>3.0303841057780261</v>
      </c>
      <c r="W144" t="str">
        <f t="shared" si="130"/>
        <v>92 Elementary administration and service occupations</v>
      </c>
      <c r="X144" s="27">
        <f t="shared" si="131"/>
        <v>6.2748469854579128</v>
      </c>
      <c r="Y144" s="27">
        <f t="shared" si="131"/>
        <v>-8.5968835064164608</v>
      </c>
      <c r="Z144" s="27">
        <f t="shared" si="131"/>
        <v>-0.48520109888912799</v>
      </c>
      <c r="AA144" s="27">
        <f t="shared" si="131"/>
        <v>-0.59421046118920628</v>
      </c>
      <c r="AB144" s="27">
        <f t="shared" si="132"/>
        <v>-1.0794115600783343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150.16800000000035</v>
      </c>
      <c r="C146" s="29">
        <f t="shared" ref="C146" si="133">D35-C35</f>
        <v>-35.303000000000111</v>
      </c>
      <c r="D146" s="29">
        <f>E35-D35</f>
        <v>44.449000000000751</v>
      </c>
      <c r="E146" s="29">
        <f>F35-E35</f>
        <v>66.96799999999871</v>
      </c>
      <c r="F146" s="29">
        <f t="shared" ref="F146" si="134">F35-D35</f>
        <v>111.41699999999946</v>
      </c>
      <c r="L146" s="24" t="str">
        <f>L35</f>
        <v>All occupations</v>
      </c>
      <c r="M146" s="29">
        <f>N35-M35</f>
        <v>79.746186408832841</v>
      </c>
      <c r="N146" s="29">
        <f t="shared" ref="N146" si="135">O35-N35</f>
        <v>-28.969363633618741</v>
      </c>
      <c r="O146" s="29">
        <f>P35-O35</f>
        <v>17.890115365928978</v>
      </c>
      <c r="P146" s="29">
        <f>Q35-P35</f>
        <v>26.286886303334654</v>
      </c>
      <c r="Q146" s="29">
        <f t="shared" ref="Q146" si="136">Q35-O35</f>
        <v>44.177001669263632</v>
      </c>
      <c r="W146" s="24" t="str">
        <f>W35</f>
        <v>All occupations</v>
      </c>
      <c r="X146" s="29">
        <f>Y35-X35</f>
        <v>70.421813591166824</v>
      </c>
      <c r="Y146" s="29">
        <f t="shared" ref="Y146" si="137">Z35-Y35</f>
        <v>-6.3336363663821658</v>
      </c>
      <c r="Z146" s="29">
        <f>AA35-Z35</f>
        <v>26.558884634071319</v>
      </c>
      <c r="AA146" s="29">
        <f>AB35-AA35</f>
        <v>40.681113696665761</v>
      </c>
      <c r="AB146" s="29">
        <f t="shared" ref="AB146" si="138">AB35-Z35</f>
        <v>67.23999833073708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75.42126310120149</v>
      </c>
      <c r="C153" s="11">
        <f t="shared" ref="C153:F153" si="143">C8</f>
        <v>92.526541798683269</v>
      </c>
      <c r="D153" s="11">
        <f t="shared" si="143"/>
        <v>93.820407380898899</v>
      </c>
      <c r="E153" s="11">
        <f t="shared" si="143"/>
        <v>87.792913681975321</v>
      </c>
      <c r="F153" s="11">
        <f t="shared" si="143"/>
        <v>96.789280004489697</v>
      </c>
      <c r="H153" s="40">
        <f>IF(D$151-B$151 &lt;&gt; 0,(EXP(LN(D153/B153)/(D$151-B$151))-1)*100,0)</f>
        <v>4.4625691352840891</v>
      </c>
      <c r="I153" s="40">
        <f>IF(F$151-D$151 &lt;&gt; 0,(EXP(LN(F153/D153)/(F$151-D$151))-1)*100,0)</f>
        <v>0.20790815891060799</v>
      </c>
      <c r="L153" s="10" t="str">
        <f>L8</f>
        <v>11 Corporate managers and directors</v>
      </c>
      <c r="M153" s="11">
        <f>M8</f>
        <v>53.748703638575925</v>
      </c>
      <c r="N153" s="11">
        <f t="shared" ref="N153:Q153" si="144">N8</f>
        <v>62.864961927620541</v>
      </c>
      <c r="O153" s="11">
        <f t="shared" si="144"/>
        <v>62.996880556059864</v>
      </c>
      <c r="P153" s="11">
        <f t="shared" si="144"/>
        <v>56.627021640008039</v>
      </c>
      <c r="Q153" s="11">
        <f t="shared" si="144"/>
        <v>59.288627629714732</v>
      </c>
      <c r="S153" s="40">
        <f>IF(O$151-M$151 &lt;&gt; 0,(EXP(LN(O153/M153)/(O$151-M$151))-1)*100,0)</f>
        <v>3.2262641609053899</v>
      </c>
      <c r="T153" s="40">
        <f>IF(Q$151-O$151 &lt;&gt; 0,(EXP(LN(Q153/O153)/(Q$151-O$151))-1)*100,0)</f>
        <v>-0.40363452698509716</v>
      </c>
      <c r="W153" s="10" t="str">
        <f>W8</f>
        <v>11 Corporate managers and directors</v>
      </c>
      <c r="X153" s="11">
        <f>X8</f>
        <v>21.672559462625703</v>
      </c>
      <c r="Y153" s="11">
        <f t="shared" ref="Y153:AB153" si="145">Y8</f>
        <v>29.661579871062713</v>
      </c>
      <c r="Z153" s="11">
        <f t="shared" si="145"/>
        <v>30.823526824838922</v>
      </c>
      <c r="AA153" s="11">
        <f t="shared" si="145"/>
        <v>31.165892041967155</v>
      </c>
      <c r="AB153" s="11">
        <f t="shared" si="145"/>
        <v>37.500652374774916</v>
      </c>
      <c r="AD153" s="40">
        <f>IF(Z$151-X$151 &lt;&gt; 0,(EXP(LN(Z153/X153)/(Z$151-X$151))-1)*100,0)</f>
        <v>7.2986913481652982</v>
      </c>
      <c r="AE153" s="40">
        <f>IF(AB$151-Z$151 &lt;&gt; 0,(EXP(LN(AB153/Z153)/(AB$151-Z$151))-1)*100,0)</f>
        <v>1.3157817036927089</v>
      </c>
    </row>
    <row r="154" spans="1:31" x14ac:dyDescent="0.2">
      <c r="A154" s="10" t="str">
        <f t="shared" si="142"/>
        <v>12 Other managers and proprietors</v>
      </c>
      <c r="B154" s="11">
        <f t="shared" si="142"/>
        <v>40.376419381355568</v>
      </c>
      <c r="C154" s="11">
        <f t="shared" ref="C154:F178" si="146">C9</f>
        <v>43.733176374118372</v>
      </c>
      <c r="D154" s="11">
        <f t="shared" si="146"/>
        <v>45.584878718453602</v>
      </c>
      <c r="E154" s="11">
        <f t="shared" si="146"/>
        <v>56.119106984438773</v>
      </c>
      <c r="F154" s="11">
        <f t="shared" si="146"/>
        <v>66.21928758752658</v>
      </c>
      <c r="H154" s="40">
        <f t="shared" ref="H154:H177" si="147">IF(D$151-B$151 &lt;&gt; 0,(EXP(LN(D154/B154)/(D$151-B$151))-1)*100,0)</f>
        <v>2.4562839657144231</v>
      </c>
      <c r="I154" s="40">
        <f t="shared" ref="I154:I180" si="148">IF(F$151-D$151 &lt;&gt; 0,(EXP(LN(F154/D154)/(F$151-D$151))-1)*100,0)</f>
        <v>2.5205466839031354</v>
      </c>
      <c r="L154" s="10" t="str">
        <f t="shared" ref="L154:Q154" si="149">L9</f>
        <v>12 Other managers and proprietors</v>
      </c>
      <c r="M154" s="11">
        <f t="shared" si="149"/>
        <v>24.498738023472185</v>
      </c>
      <c r="N154" s="11">
        <f t="shared" si="149"/>
        <v>25.810717987917997</v>
      </c>
      <c r="O154" s="11">
        <f t="shared" si="149"/>
        <v>26.243951786716309</v>
      </c>
      <c r="P154" s="11">
        <f t="shared" si="149"/>
        <v>33.162847783843645</v>
      </c>
      <c r="Q154" s="11">
        <f t="shared" si="149"/>
        <v>38.652462723715225</v>
      </c>
      <c r="S154" s="40">
        <f t="shared" ref="S154:S177" si="150">IF(O$151-M$151 &lt;&gt; 0,(EXP(LN(O154/M154)/(O$151-M$151))-1)*100,0)</f>
        <v>1.3857932641792026</v>
      </c>
      <c r="T154" s="40">
        <f t="shared" ref="T154:T177" si="151">IF(Q$151-O$151 &lt;&gt; 0,(EXP(LN(Q154/O154)/(Q$151-O$151))-1)*100,0)</f>
        <v>2.6147668168427396</v>
      </c>
      <c r="W154" s="10" t="str">
        <f t="shared" ref="W154:AB154" si="152">W9</f>
        <v>12 Other managers and proprietors</v>
      </c>
      <c r="X154" s="11">
        <f t="shared" si="152"/>
        <v>15.87768135788339</v>
      </c>
      <c r="Y154" s="11">
        <f t="shared" si="152"/>
        <v>17.922458386200411</v>
      </c>
      <c r="Z154" s="11">
        <f t="shared" si="152"/>
        <v>19.340926931737215</v>
      </c>
      <c r="AA154" s="11">
        <f t="shared" si="152"/>
        <v>22.956259200595138</v>
      </c>
      <c r="AB154" s="11">
        <f t="shared" si="152"/>
        <v>27.566824863811387</v>
      </c>
      <c r="AD154" s="40">
        <f t="shared" ref="AD154:AD177" si="153">IF(Z$151-X$151 &lt;&gt; 0,(EXP(LN(Z154/X154)/(Z$151-X$151))-1)*100,0)</f>
        <v>4.0250756832188372</v>
      </c>
      <c r="AE154" s="40">
        <f t="shared" ref="AE154:AE177" si="154">IF(AB$151-Z$151 &lt;&gt; 0,(EXP(LN(AB154/Z154)/(AB$151-Z$151))-1)*100,0)</f>
        <v>2.3907280021931987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70.937071660150181</v>
      </c>
      <c r="C155" s="11">
        <f t="shared" si="146"/>
        <v>83.689870995078579</v>
      </c>
      <c r="D155" s="11">
        <f t="shared" si="146"/>
        <v>85.526516128494436</v>
      </c>
      <c r="E155" s="11">
        <f t="shared" si="146"/>
        <v>90.348196704527808</v>
      </c>
      <c r="F155" s="11">
        <f t="shared" si="146"/>
        <v>100.1472660128631</v>
      </c>
      <c r="H155" s="40">
        <f t="shared" si="147"/>
        <v>3.8115092536596062</v>
      </c>
      <c r="I155" s="40">
        <f t="shared" si="148"/>
        <v>1.0576560864195006</v>
      </c>
      <c r="L155" s="10" t="str">
        <f t="shared" ref="L155:Q155" si="155">L10</f>
        <v>21 Science, research, engineering and technology professionals</v>
      </c>
      <c r="M155" s="11">
        <f t="shared" si="155"/>
        <v>58.312574958799075</v>
      </c>
      <c r="N155" s="11">
        <f t="shared" si="155"/>
        <v>69.61795572227706</v>
      </c>
      <c r="O155" s="11">
        <f t="shared" si="155"/>
        <v>68.180110113838893</v>
      </c>
      <c r="P155" s="11">
        <f t="shared" si="155"/>
        <v>69.60585004021776</v>
      </c>
      <c r="Q155" s="11">
        <f t="shared" si="155"/>
        <v>74.59412932706347</v>
      </c>
      <c r="S155" s="40">
        <f t="shared" si="150"/>
        <v>3.1760971569783081</v>
      </c>
      <c r="T155" s="40">
        <f t="shared" si="151"/>
        <v>0.60119280012993492</v>
      </c>
      <c r="W155" s="10" t="str">
        <f t="shared" ref="W155:AB155" si="156">W10</f>
        <v>21 Science, research, engineering and technology professionals</v>
      </c>
      <c r="X155" s="11">
        <f t="shared" si="156"/>
        <v>12.624496701351214</v>
      </c>
      <c r="Y155" s="11">
        <f t="shared" si="156"/>
        <v>14.071915272801458</v>
      </c>
      <c r="Z155" s="11">
        <f t="shared" si="156"/>
        <v>17.34640601465534</v>
      </c>
      <c r="AA155" s="11">
        <f t="shared" si="156"/>
        <v>20.742346664310091</v>
      </c>
      <c r="AB155" s="11">
        <f t="shared" si="156"/>
        <v>25.553136685799576</v>
      </c>
      <c r="AD155" s="40">
        <f t="shared" si="153"/>
        <v>6.5611961567486388</v>
      </c>
      <c r="AE155" s="40">
        <f t="shared" si="154"/>
        <v>2.6161336521893119</v>
      </c>
    </row>
    <row r="156" spans="1:31" x14ac:dyDescent="0.2">
      <c r="A156" s="10" t="str">
        <f t="shared" si="142"/>
        <v>22 Health professionals</v>
      </c>
      <c r="B156" s="11">
        <f t="shared" si="142"/>
        <v>53.4408267003136</v>
      </c>
      <c r="C156" s="11">
        <f t="shared" si="146"/>
        <v>61.817833682458286</v>
      </c>
      <c r="D156" s="11">
        <f t="shared" si="146"/>
        <v>63.24008474801505</v>
      </c>
      <c r="E156" s="11">
        <f t="shared" si="146"/>
        <v>68.547159685302162</v>
      </c>
      <c r="F156" s="11">
        <f t="shared" si="146"/>
        <v>76.06229073996802</v>
      </c>
      <c r="H156" s="40">
        <f t="shared" si="147"/>
        <v>3.424601232125557</v>
      </c>
      <c r="I156" s="40">
        <f t="shared" si="148"/>
        <v>1.238366821713921</v>
      </c>
      <c r="L156" s="10" t="str">
        <f t="shared" ref="L156:Q156" si="157">L11</f>
        <v>22 Health professionals</v>
      </c>
      <c r="M156" s="11">
        <f t="shared" si="157"/>
        <v>14.628746303102076</v>
      </c>
      <c r="N156" s="11">
        <f t="shared" si="157"/>
        <v>16.307906531924488</v>
      </c>
      <c r="O156" s="11">
        <f t="shared" si="157"/>
        <v>17.190284350138924</v>
      </c>
      <c r="P156" s="11">
        <f t="shared" si="157"/>
        <v>18.232195016341116</v>
      </c>
      <c r="Q156" s="11">
        <f t="shared" si="157"/>
        <v>19.824599828624759</v>
      </c>
      <c r="S156" s="40">
        <f t="shared" si="150"/>
        <v>3.2797529610677056</v>
      </c>
      <c r="T156" s="40">
        <f t="shared" si="151"/>
        <v>0.95506000803562419</v>
      </c>
      <c r="W156" s="10" t="str">
        <f t="shared" ref="W156:AB156" si="158">W11</f>
        <v>22 Health professionals</v>
      </c>
      <c r="X156" s="11">
        <f t="shared" si="158"/>
        <v>38.812080397211552</v>
      </c>
      <c r="Y156" s="11">
        <f t="shared" si="158"/>
        <v>45.509927150533841</v>
      </c>
      <c r="Z156" s="11">
        <f t="shared" si="158"/>
        <v>46.049800397876133</v>
      </c>
      <c r="AA156" s="11">
        <f t="shared" si="158"/>
        <v>50.314964668961089</v>
      </c>
      <c r="AB156" s="11">
        <f t="shared" si="158"/>
        <v>56.237690911343329</v>
      </c>
      <c r="AD156" s="40">
        <f t="shared" si="153"/>
        <v>3.4789863762413109</v>
      </c>
      <c r="AE156" s="40">
        <f t="shared" si="154"/>
        <v>1.3413414111481448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67.729867418666927</v>
      </c>
      <c r="C157" s="11">
        <f t="shared" si="146"/>
        <v>76.97493345664688</v>
      </c>
      <c r="D157" s="11">
        <f t="shared" si="146"/>
        <v>81.107563674465595</v>
      </c>
      <c r="E157" s="11">
        <f t="shared" si="146"/>
        <v>87.445818153690254</v>
      </c>
      <c r="F157" s="11">
        <f t="shared" si="146"/>
        <v>97.052977961199105</v>
      </c>
      <c r="H157" s="40">
        <f t="shared" si="147"/>
        <v>3.6707465898206282</v>
      </c>
      <c r="I157" s="40">
        <f t="shared" si="148"/>
        <v>1.2037256497606119</v>
      </c>
      <c r="L157" s="10" t="str">
        <f t="shared" ref="L157:Q157" si="159">L12</f>
        <v>23 Teaching and other educational professionals</v>
      </c>
      <c r="M157" s="11">
        <f t="shared" si="159"/>
        <v>23.0590290339088</v>
      </c>
      <c r="N157" s="11">
        <f t="shared" si="159"/>
        <v>26.293214955720952</v>
      </c>
      <c r="O157" s="11">
        <f t="shared" si="159"/>
        <v>27.859827235479059</v>
      </c>
      <c r="P157" s="11">
        <f t="shared" si="159"/>
        <v>30.797318424874589</v>
      </c>
      <c r="Q157" s="11">
        <f t="shared" si="159"/>
        <v>33.234210502822954</v>
      </c>
      <c r="S157" s="40">
        <f t="shared" si="150"/>
        <v>3.855016857451643</v>
      </c>
      <c r="T157" s="40">
        <f t="shared" si="151"/>
        <v>1.1829016945865467</v>
      </c>
      <c r="W157" s="10" t="str">
        <f t="shared" ref="W157:AB157" si="160">W12</f>
        <v>23 Teaching and other educational professionals</v>
      </c>
      <c r="X157" s="11">
        <f t="shared" si="160"/>
        <v>44.670838384758135</v>
      </c>
      <c r="Y157" s="11">
        <f t="shared" si="160"/>
        <v>50.681718500925768</v>
      </c>
      <c r="Z157" s="11">
        <f t="shared" si="160"/>
        <v>53.247736438986486</v>
      </c>
      <c r="AA157" s="11">
        <f t="shared" si="160"/>
        <v>56.648499728815523</v>
      </c>
      <c r="AB157" s="11">
        <f t="shared" si="160"/>
        <v>63.818767458376172</v>
      </c>
      <c r="AD157" s="40">
        <f t="shared" si="153"/>
        <v>3.575111488724958</v>
      </c>
      <c r="AE157" s="40">
        <f t="shared" si="154"/>
        <v>1.2145971246415144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68.265519414074504</v>
      </c>
      <c r="C158" s="11">
        <f t="shared" si="146"/>
        <v>83.053113967102632</v>
      </c>
      <c r="D158" s="11">
        <f t="shared" si="146"/>
        <v>90.64239321063765</v>
      </c>
      <c r="E158" s="11">
        <f t="shared" si="146"/>
        <v>101.63496477955611</v>
      </c>
      <c r="F158" s="11">
        <f t="shared" si="146"/>
        <v>114.49631502550643</v>
      </c>
      <c r="H158" s="40">
        <f t="shared" si="147"/>
        <v>5.8341906410264155</v>
      </c>
      <c r="I158" s="40">
        <f t="shared" si="148"/>
        <v>1.5696625850258883</v>
      </c>
      <c r="L158" s="10" t="str">
        <f t="shared" ref="L158:Q158" si="161">L13</f>
        <v>24 Business, media and public service professionals</v>
      </c>
      <c r="M158" s="11">
        <f t="shared" si="161"/>
        <v>41.403735300458287</v>
      </c>
      <c r="N158" s="11">
        <f t="shared" si="161"/>
        <v>48.160360940926026</v>
      </c>
      <c r="O158" s="11">
        <f t="shared" si="161"/>
        <v>51.55051954299929</v>
      </c>
      <c r="P158" s="11">
        <f t="shared" si="161"/>
        <v>57.5330525667637</v>
      </c>
      <c r="Q158" s="11">
        <f t="shared" si="161"/>
        <v>61.679910891441672</v>
      </c>
      <c r="S158" s="40">
        <f t="shared" si="150"/>
        <v>4.4813329587158002</v>
      </c>
      <c r="T158" s="40">
        <f t="shared" si="151"/>
        <v>1.203153662041756</v>
      </c>
      <c r="W158" s="10" t="str">
        <f t="shared" ref="W158:AB158" si="162">W13</f>
        <v>24 Business, media and public service professionals</v>
      </c>
      <c r="X158" s="11">
        <f t="shared" si="162"/>
        <v>26.86178411361626</v>
      </c>
      <c r="Y158" s="11">
        <f t="shared" si="162"/>
        <v>34.892753026176578</v>
      </c>
      <c r="Z158" s="11">
        <f t="shared" si="162"/>
        <v>39.091873667638225</v>
      </c>
      <c r="AA158" s="11">
        <f t="shared" si="162"/>
        <v>44.101912212792257</v>
      </c>
      <c r="AB158" s="11">
        <f t="shared" si="162"/>
        <v>52.816404134064925</v>
      </c>
      <c r="AD158" s="40">
        <f t="shared" si="153"/>
        <v>7.7929422801130022</v>
      </c>
      <c r="AE158" s="40">
        <f t="shared" si="154"/>
        <v>2.0263044758909166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24.501449293016595</v>
      </c>
      <c r="C159" s="11">
        <f t="shared" si="146"/>
        <v>30.1310443447761</v>
      </c>
      <c r="D159" s="11">
        <f t="shared" si="146"/>
        <v>32.265169038428155</v>
      </c>
      <c r="E159" s="11">
        <f t="shared" si="146"/>
        <v>28.423285996635009</v>
      </c>
      <c r="F159" s="11">
        <f t="shared" si="146"/>
        <v>30.361990941535758</v>
      </c>
      <c r="H159" s="40">
        <f t="shared" si="147"/>
        <v>5.6594715128338136</v>
      </c>
      <c r="I159" s="40">
        <f t="shared" si="148"/>
        <v>-0.4044914690511936</v>
      </c>
      <c r="L159" s="10" t="str">
        <f t="shared" ref="L159:Q159" si="163">L14</f>
        <v>31 Science, engineering and technology associate professionals</v>
      </c>
      <c r="M159" s="11">
        <f t="shared" si="163"/>
        <v>18.620714016023836</v>
      </c>
      <c r="N159" s="11">
        <f t="shared" si="163"/>
        <v>23.70430748517942</v>
      </c>
      <c r="O159" s="11">
        <f t="shared" si="163"/>
        <v>24.457305191410335</v>
      </c>
      <c r="P159" s="11">
        <f t="shared" si="163"/>
        <v>20.148210986210564</v>
      </c>
      <c r="Q159" s="11">
        <f t="shared" si="163"/>
        <v>20.447662846978393</v>
      </c>
      <c r="S159" s="40">
        <f t="shared" si="150"/>
        <v>5.6045072704080878</v>
      </c>
      <c r="T159" s="40">
        <f t="shared" si="151"/>
        <v>-1.1866389909426567</v>
      </c>
      <c r="W159" s="10" t="str">
        <f t="shared" ref="W159:AB159" si="164">W14</f>
        <v>31 Science, engineering and technology associate professionals</v>
      </c>
      <c r="X159" s="11">
        <f t="shared" si="164"/>
        <v>5.8807352769928025</v>
      </c>
      <c r="Y159" s="11">
        <f t="shared" si="164"/>
        <v>6.4267368595966898</v>
      </c>
      <c r="Z159" s="11">
        <f t="shared" si="164"/>
        <v>7.8078638470177957</v>
      </c>
      <c r="AA159" s="11">
        <f t="shared" si="164"/>
        <v>8.2750750104244251</v>
      </c>
      <c r="AB159" s="11">
        <f t="shared" si="164"/>
        <v>9.9143280945574368</v>
      </c>
      <c r="AD159" s="40">
        <f t="shared" si="153"/>
        <v>5.8327595435932134</v>
      </c>
      <c r="AE159" s="40">
        <f t="shared" si="154"/>
        <v>1.6050756864414151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24.583281579572748</v>
      </c>
      <c r="C160" s="11">
        <f t="shared" si="146"/>
        <v>28.084633772336666</v>
      </c>
      <c r="D160" s="11">
        <f t="shared" si="146"/>
        <v>29.408046446628369</v>
      </c>
      <c r="E160" s="11">
        <f t="shared" si="146"/>
        <v>30.307303675753577</v>
      </c>
      <c r="F160" s="11">
        <f t="shared" si="146"/>
        <v>33.943251666791191</v>
      </c>
      <c r="H160" s="40">
        <f t="shared" si="147"/>
        <v>3.6490352257125824</v>
      </c>
      <c r="I160" s="40">
        <f t="shared" si="148"/>
        <v>0.9607305755456208</v>
      </c>
      <c r="L160" s="10" t="str">
        <f t="shared" ref="L160:Q160" si="165">L15</f>
        <v>32 Health and social care associate professionals</v>
      </c>
      <c r="M160" s="11">
        <f t="shared" si="165"/>
        <v>5.9996120940238988</v>
      </c>
      <c r="N160" s="11">
        <f t="shared" si="165"/>
        <v>6.217700089407824</v>
      </c>
      <c r="O160" s="11">
        <f t="shared" si="165"/>
        <v>6.537148526191789</v>
      </c>
      <c r="P160" s="11">
        <f t="shared" si="165"/>
        <v>5.9932610845040344</v>
      </c>
      <c r="Q160" s="11">
        <f t="shared" si="165"/>
        <v>6.3864495867736588</v>
      </c>
      <c r="S160" s="40">
        <f t="shared" si="150"/>
        <v>1.7309350045612737</v>
      </c>
      <c r="T160" s="40">
        <f>IF(Q$151-O$151 &lt;&gt; 0,(EXP(LN(Q160/O160)/(Q$151-O$151))-1)*100,0)</f>
        <v>-0.1553629963453651</v>
      </c>
      <c r="W160" s="10" t="str">
        <f t="shared" ref="W160:AB160" si="166">W15</f>
        <v>32 Health and social care associate professionals</v>
      </c>
      <c r="X160" s="11">
        <f t="shared" si="166"/>
        <v>18.58366948554885</v>
      </c>
      <c r="Y160" s="11">
        <f t="shared" si="166"/>
        <v>21.866933682928867</v>
      </c>
      <c r="Z160" s="11">
        <f t="shared" si="166"/>
        <v>22.870897920436573</v>
      </c>
      <c r="AA160" s="11">
        <f t="shared" si="166"/>
        <v>24.314042591249521</v>
      </c>
      <c r="AB160" s="11">
        <f t="shared" si="166"/>
        <v>27.55680208001753</v>
      </c>
      <c r="AD160" s="40">
        <f t="shared" si="153"/>
        <v>4.2390269166107108</v>
      </c>
      <c r="AE160" s="40">
        <f t="shared" si="154"/>
        <v>1.2503127644591272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12.739528070086291</v>
      </c>
      <c r="C161" s="11">
        <f t="shared" si="146"/>
        <v>13.922837175696385</v>
      </c>
      <c r="D161" s="11">
        <f t="shared" si="146"/>
        <v>14.27086163011745</v>
      </c>
      <c r="E161" s="11">
        <f t="shared" si="146"/>
        <v>16.393088514543464</v>
      </c>
      <c r="F161" s="11">
        <f t="shared" si="146"/>
        <v>18.363719770027839</v>
      </c>
      <c r="H161" s="40">
        <f t="shared" si="147"/>
        <v>2.2961693265204364</v>
      </c>
      <c r="I161" s="40">
        <f t="shared" si="148"/>
        <v>1.6952568248874922</v>
      </c>
      <c r="L161" s="10" t="str">
        <f t="shared" ref="L161:Q161" si="167">L16</f>
        <v>33 Protective service occupations</v>
      </c>
      <c r="M161" s="11">
        <f t="shared" si="167"/>
        <v>10.457414437495862</v>
      </c>
      <c r="N161" s="11">
        <f t="shared" si="167"/>
        <v>11.313970180395296</v>
      </c>
      <c r="O161" s="11">
        <f t="shared" si="167"/>
        <v>11.379063885671021</v>
      </c>
      <c r="P161" s="11">
        <f t="shared" si="167"/>
        <v>12.611693860993267</v>
      </c>
      <c r="Q161" s="11">
        <f t="shared" si="167"/>
        <v>13.383049107912502</v>
      </c>
      <c r="S161" s="40">
        <f t="shared" si="150"/>
        <v>1.7036274596505807</v>
      </c>
      <c r="T161" s="40">
        <f t="shared" si="151"/>
        <v>1.0872935257373317</v>
      </c>
      <c r="W161" s="10" t="str">
        <f t="shared" ref="W161:AB161" si="168">W16</f>
        <v>33 Protective service occupations</v>
      </c>
      <c r="X161" s="11">
        <f t="shared" si="168"/>
        <v>2.2821136325904416</v>
      </c>
      <c r="Y161" s="11">
        <f t="shared" si="168"/>
        <v>2.6088669953010837</v>
      </c>
      <c r="Z161" s="11">
        <f t="shared" si="168"/>
        <v>2.8917977444464289</v>
      </c>
      <c r="AA161" s="11">
        <f t="shared" si="168"/>
        <v>3.7813946535502039</v>
      </c>
      <c r="AB161" s="11">
        <f t="shared" si="168"/>
        <v>4.9806706621153483</v>
      </c>
      <c r="AD161" s="40">
        <f t="shared" si="153"/>
        <v>4.8494435301114969</v>
      </c>
      <c r="AE161" s="40">
        <f t="shared" si="154"/>
        <v>3.6910631647097514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16.815312283337601</v>
      </c>
      <c r="C162" s="11">
        <f t="shared" si="146"/>
        <v>20.721602450902228</v>
      </c>
      <c r="D162" s="11">
        <f t="shared" si="146"/>
        <v>19.819185911643324</v>
      </c>
      <c r="E162" s="11">
        <f t="shared" si="146"/>
        <v>18.883591006747576</v>
      </c>
      <c r="F162" s="11">
        <f t="shared" si="146"/>
        <v>21.26682660159474</v>
      </c>
      <c r="H162" s="40">
        <f t="shared" si="147"/>
        <v>3.3418364277887136</v>
      </c>
      <c r="I162" s="40">
        <f t="shared" si="148"/>
        <v>0.47109262281654907</v>
      </c>
      <c r="L162" s="10" t="str">
        <f t="shared" ref="L162:Q162" si="169">L17</f>
        <v>34 Culture, media and sports occupations</v>
      </c>
      <c r="M162" s="11">
        <f t="shared" si="169"/>
        <v>9.6337936413783787</v>
      </c>
      <c r="N162" s="11">
        <f t="shared" si="169"/>
        <v>12.296572780509816</v>
      </c>
      <c r="O162" s="11">
        <f t="shared" si="169"/>
        <v>10.825026843897914</v>
      </c>
      <c r="P162" s="11">
        <f t="shared" si="169"/>
        <v>10.200747741971426</v>
      </c>
      <c r="Q162" s="11">
        <f t="shared" si="169"/>
        <v>11.056484393610642</v>
      </c>
      <c r="S162" s="40">
        <f t="shared" si="150"/>
        <v>2.3590693271107854</v>
      </c>
      <c r="T162" s="40">
        <f t="shared" si="151"/>
        <v>0.14114167864638372</v>
      </c>
      <c r="W162" s="10" t="str">
        <f t="shared" ref="W162:AB162" si="170">W17</f>
        <v>34 Culture, media and sports occupations</v>
      </c>
      <c r="X162" s="11">
        <f t="shared" si="170"/>
        <v>7.1815186419592161</v>
      </c>
      <c r="Y162" s="11">
        <f t="shared" si="170"/>
        <v>8.4250296703924086</v>
      </c>
      <c r="Z162" s="11">
        <f t="shared" si="170"/>
        <v>8.9941590677454126</v>
      </c>
      <c r="AA162" s="11">
        <f t="shared" si="170"/>
        <v>8.6828432647761637</v>
      </c>
      <c r="AB162" s="11">
        <f t="shared" si="170"/>
        <v>10.210342207984112</v>
      </c>
      <c r="AD162" s="40">
        <f t="shared" si="153"/>
        <v>4.6041354478899787</v>
      </c>
      <c r="AE162" s="40">
        <f t="shared" si="154"/>
        <v>0.84908965266574654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73.166278151303914</v>
      </c>
      <c r="C163" s="11">
        <f t="shared" si="146"/>
        <v>82.908104132027461</v>
      </c>
      <c r="D163" s="11">
        <f t="shared" si="146"/>
        <v>84.518669151784763</v>
      </c>
      <c r="E163" s="11">
        <f t="shared" si="146"/>
        <v>81.205791879122614</v>
      </c>
      <c r="F163" s="11">
        <f t="shared" si="146"/>
        <v>85.222570724584713</v>
      </c>
      <c r="H163" s="40">
        <f t="shared" si="147"/>
        <v>2.9267683593291238</v>
      </c>
      <c r="I163" s="40">
        <f t="shared" si="148"/>
        <v>5.5307733701082107E-2</v>
      </c>
      <c r="L163" s="10" t="str">
        <f t="shared" ref="L163:Q163" si="171">L18</f>
        <v>35 Business and public service associate professionals</v>
      </c>
      <c r="M163" s="11">
        <f t="shared" si="171"/>
        <v>39.337742736994386</v>
      </c>
      <c r="N163" s="11">
        <f t="shared" si="171"/>
        <v>43.44121092431552</v>
      </c>
      <c r="O163" s="11">
        <f t="shared" si="171"/>
        <v>44.210185608994621</v>
      </c>
      <c r="P163" s="11">
        <f t="shared" si="171"/>
        <v>40.713524025869326</v>
      </c>
      <c r="Q163" s="11">
        <f t="shared" si="171"/>
        <v>40.124984253878999</v>
      </c>
      <c r="S163" s="40">
        <f t="shared" si="150"/>
        <v>2.3628998315637029</v>
      </c>
      <c r="T163" s="40">
        <f t="shared" si="151"/>
        <v>-0.64428894816316307</v>
      </c>
      <c r="W163" s="10" t="str">
        <f t="shared" ref="W163:AB163" si="172">W18</f>
        <v>35 Business and public service associate professionals</v>
      </c>
      <c r="X163" s="11">
        <f t="shared" si="172"/>
        <v>33.828535414309641</v>
      </c>
      <c r="Y163" s="11">
        <f t="shared" si="172"/>
        <v>39.466893207711976</v>
      </c>
      <c r="Z163" s="11">
        <f t="shared" si="172"/>
        <v>40.30848354279027</v>
      </c>
      <c r="AA163" s="11">
        <f t="shared" si="172"/>
        <v>40.492267853253161</v>
      </c>
      <c r="AB163" s="11">
        <f t="shared" si="172"/>
        <v>45.097586470705636</v>
      </c>
      <c r="AD163" s="40">
        <f t="shared" si="153"/>
        <v>3.5672996367496879</v>
      </c>
      <c r="AE163" s="40">
        <f t="shared" si="154"/>
        <v>0.75125300792908689</v>
      </c>
    </row>
    <row r="164" spans="1:31" x14ac:dyDescent="0.2">
      <c r="A164" s="10" t="str">
        <f t="shared" si="142"/>
        <v>41 Administrative occupations</v>
      </c>
      <c r="B164" s="11">
        <f t="shared" si="142"/>
        <v>148.88066153635501</v>
      </c>
      <c r="C164" s="11">
        <f t="shared" si="146"/>
        <v>156.95531445882742</v>
      </c>
      <c r="D164" s="11">
        <f t="shared" si="146"/>
        <v>163.15505179417116</v>
      </c>
      <c r="E164" s="11">
        <f t="shared" si="146"/>
        <v>153.60394024776608</v>
      </c>
      <c r="F164" s="11">
        <f t="shared" si="146"/>
        <v>150.63535797650047</v>
      </c>
      <c r="H164" s="40">
        <f t="shared" si="147"/>
        <v>1.8479863944802277</v>
      </c>
      <c r="I164" s="40">
        <f t="shared" si="148"/>
        <v>-0.53084546343296068</v>
      </c>
      <c r="L164" s="10" t="str">
        <f t="shared" ref="L164:Q164" si="173">L19</f>
        <v>41 Administrative occupations</v>
      </c>
      <c r="M164" s="11">
        <f t="shared" si="173"/>
        <v>52.726572171920978</v>
      </c>
      <c r="N164" s="11">
        <f t="shared" si="173"/>
        <v>54.795673026882866</v>
      </c>
      <c r="O164" s="11">
        <f t="shared" si="173"/>
        <v>63.990689331786761</v>
      </c>
      <c r="P164" s="11">
        <f t="shared" si="173"/>
        <v>62.84537118744035</v>
      </c>
      <c r="Q164" s="11">
        <f t="shared" si="173"/>
        <v>70.015563981654395</v>
      </c>
      <c r="S164" s="40">
        <f t="shared" si="150"/>
        <v>3.9483141057280458</v>
      </c>
      <c r="T164" s="40">
        <f t="shared" si="151"/>
        <v>0.60166924403615152</v>
      </c>
      <c r="W164" s="10" t="str">
        <f t="shared" ref="W164:AB164" si="174">W19</f>
        <v>41 Administrative occupations</v>
      </c>
      <c r="X164" s="11">
        <f t="shared" si="174"/>
        <v>96.154089364434171</v>
      </c>
      <c r="Y164" s="11">
        <f t="shared" si="174"/>
        <v>102.15964143194438</v>
      </c>
      <c r="Z164" s="11">
        <f t="shared" si="174"/>
        <v>99.164362462384673</v>
      </c>
      <c r="AA164" s="11">
        <f t="shared" si="174"/>
        <v>90.758569060325726</v>
      </c>
      <c r="AB164" s="11">
        <f t="shared" si="174"/>
        <v>80.61979399484612</v>
      </c>
      <c r="AD164" s="40">
        <f t="shared" si="153"/>
        <v>0.61843844560278693</v>
      </c>
      <c r="AE164" s="40">
        <f t="shared" si="154"/>
        <v>-1.3707484845592477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32.509823393512477</v>
      </c>
      <c r="C165" s="11">
        <f t="shared" si="146"/>
        <v>31.807903888510189</v>
      </c>
      <c r="D165" s="11">
        <f t="shared" si="146"/>
        <v>30.660730347621865</v>
      </c>
      <c r="E165" s="11">
        <f t="shared" si="146"/>
        <v>32.608988733511239</v>
      </c>
      <c r="F165" s="11">
        <f t="shared" si="146"/>
        <v>23.894307185799381</v>
      </c>
      <c r="H165" s="40">
        <f t="shared" si="147"/>
        <v>-1.1643603997616214</v>
      </c>
      <c r="I165" s="40">
        <f t="shared" si="148"/>
        <v>-1.6485433550595396</v>
      </c>
      <c r="L165" s="10" t="str">
        <f t="shared" ref="L165:Q165" si="175">L20</f>
        <v>42 Secretarial and related occupations</v>
      </c>
      <c r="M165" s="11">
        <f t="shared" si="175"/>
        <v>2.8777735662193735</v>
      </c>
      <c r="N165" s="11">
        <f t="shared" si="175"/>
        <v>2.511142930475196</v>
      </c>
      <c r="O165" s="11">
        <f t="shared" si="175"/>
        <v>2.5333532888066723</v>
      </c>
      <c r="P165" s="11">
        <f t="shared" si="175"/>
        <v>3.18605130467065</v>
      </c>
      <c r="Q165" s="11">
        <f t="shared" si="175"/>
        <v>4.0013446871016827</v>
      </c>
      <c r="S165" s="40">
        <f>IF(O$151-M$151 &lt;&gt; 0,(EXP(LN(O165/M165)/(O$151-M$151))-1)*100,0)</f>
        <v>-2.5172374943055909</v>
      </c>
      <c r="T165" s="40">
        <f t="shared" si="151"/>
        <v>3.0941479703898489</v>
      </c>
      <c r="W165" s="10" t="str">
        <f t="shared" ref="W165:AB165" si="176">W20</f>
        <v>42 Secretarial and related occupations</v>
      </c>
      <c r="X165" s="11">
        <f t="shared" si="176"/>
        <v>29.632049827293088</v>
      </c>
      <c r="Y165" s="11">
        <f t="shared" si="176"/>
        <v>29.296760958035005</v>
      </c>
      <c r="Z165" s="11">
        <f t="shared" si="176"/>
        <v>28.127377058815192</v>
      </c>
      <c r="AA165" s="11">
        <f t="shared" si="176"/>
        <v>29.422937428840584</v>
      </c>
      <c r="AB165" s="11">
        <f t="shared" si="176"/>
        <v>19.892962498697703</v>
      </c>
      <c r="AD165" s="40">
        <f t="shared" si="153"/>
        <v>-1.0368505652971316</v>
      </c>
      <c r="AE165" s="40">
        <f t="shared" si="154"/>
        <v>-2.2827247520895821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11.179482380044464</v>
      </c>
      <c r="C166" s="11">
        <f t="shared" si="146"/>
        <v>12.332605129953045</v>
      </c>
      <c r="D166" s="11">
        <f t="shared" si="146"/>
        <v>11.522051404293869</v>
      </c>
      <c r="E166" s="11">
        <f t="shared" si="146"/>
        <v>11.730994876791451</v>
      </c>
      <c r="F166" s="11">
        <f t="shared" si="146"/>
        <v>13.04409945931028</v>
      </c>
      <c r="H166" s="40">
        <f t="shared" si="147"/>
        <v>0.60547653952907066</v>
      </c>
      <c r="I166" s="40">
        <f t="shared" si="148"/>
        <v>0.83058484155784651</v>
      </c>
      <c r="L166" s="10" t="str">
        <f t="shared" ref="L166:Q166" si="177">L21</f>
        <v>51 Skilled agricultural and related trades</v>
      </c>
      <c r="M166" s="11">
        <f t="shared" si="177"/>
        <v>9.027268648848672</v>
      </c>
      <c r="N166" s="11">
        <f t="shared" si="177"/>
        <v>10.655606248887347</v>
      </c>
      <c r="O166" s="11">
        <f t="shared" si="177"/>
        <v>9.4066630110447012</v>
      </c>
      <c r="P166" s="11">
        <f t="shared" si="177"/>
        <v>9.3747707435582157</v>
      </c>
      <c r="Q166" s="11">
        <f t="shared" si="177"/>
        <v>10.210387806450314</v>
      </c>
      <c r="S166" s="40">
        <f t="shared" si="150"/>
        <v>0.82676745386529582</v>
      </c>
      <c r="T166" s="40">
        <f t="shared" si="151"/>
        <v>0.54807878847309421</v>
      </c>
      <c r="W166" s="10" t="str">
        <f t="shared" ref="W166:AB166" si="178">W21</f>
        <v>51 Skilled agricultural and related trades</v>
      </c>
      <c r="X166" s="11">
        <f t="shared" si="178"/>
        <v>2.1522137311957801</v>
      </c>
      <c r="Y166" s="11">
        <f t="shared" si="178"/>
        <v>1.6769988810657246</v>
      </c>
      <c r="Z166" s="11">
        <f t="shared" si="178"/>
        <v>2.1153883932491593</v>
      </c>
      <c r="AA166" s="11">
        <f t="shared" si="178"/>
        <v>2.356224133233233</v>
      </c>
      <c r="AB166" s="11">
        <f t="shared" si="178"/>
        <v>2.8337116528599782</v>
      </c>
      <c r="AD166" s="40">
        <f t="shared" si="153"/>
        <v>-0.3445754062538775</v>
      </c>
      <c r="AE166" s="40">
        <f t="shared" si="154"/>
        <v>1.9681099119555956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49.824270134652465</v>
      </c>
      <c r="C167" s="11">
        <f t="shared" si="146"/>
        <v>55.184935748792142</v>
      </c>
      <c r="D167" s="11">
        <f t="shared" si="146"/>
        <v>46.300650312109099</v>
      </c>
      <c r="E167" s="11">
        <f t="shared" si="146"/>
        <v>44.66573177505483</v>
      </c>
      <c r="F167" s="11">
        <f t="shared" si="146"/>
        <v>40.928880170590894</v>
      </c>
      <c r="H167" s="40">
        <f t="shared" si="147"/>
        <v>-1.4562173008321522</v>
      </c>
      <c r="I167" s="40">
        <f t="shared" si="148"/>
        <v>-0.8187635628317369</v>
      </c>
      <c r="L167" s="10" t="str">
        <f t="shared" ref="L167:Q167" si="179">L22</f>
        <v>52 Skilled metal, electrical and electronic trades</v>
      </c>
      <c r="M167" s="11">
        <f t="shared" si="179"/>
        <v>49.205748891952361</v>
      </c>
      <c r="N167" s="11">
        <f t="shared" si="179"/>
        <v>54.105893307005211</v>
      </c>
      <c r="O167" s="11">
        <f t="shared" si="179"/>
        <v>45.476407516372895</v>
      </c>
      <c r="P167" s="11">
        <f t="shared" si="179"/>
        <v>42.708336220819781</v>
      </c>
      <c r="Q167" s="11">
        <f t="shared" si="179"/>
        <v>38.308252900327034</v>
      </c>
      <c r="S167" s="40">
        <f t="shared" si="150"/>
        <v>-1.5639766276465683</v>
      </c>
      <c r="T167" s="40">
        <f t="shared" si="151"/>
        <v>-1.1370087827757502</v>
      </c>
      <c r="W167" s="10" t="str">
        <f t="shared" ref="W167:AB167" si="180">W22</f>
        <v>52 Skilled metal, electrical and electronic trades</v>
      </c>
      <c r="X167" s="11">
        <f t="shared" si="180"/>
        <v>0.61852124270013409</v>
      </c>
      <c r="Y167" s="11">
        <f t="shared" si="180"/>
        <v>1.0790424417869242</v>
      </c>
      <c r="Z167" s="11">
        <f t="shared" si="180"/>
        <v>0.82424279573624915</v>
      </c>
      <c r="AA167" s="11">
        <f t="shared" si="180"/>
        <v>1.9573955542350419</v>
      </c>
      <c r="AB167" s="11">
        <f t="shared" si="180"/>
        <v>2.6206272702638556</v>
      </c>
      <c r="AD167" s="40">
        <f t="shared" si="153"/>
        <v>5.9107657412440062</v>
      </c>
      <c r="AE167" s="40">
        <f t="shared" si="154"/>
        <v>8.0164764814651726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41.088961650446137</v>
      </c>
      <c r="C168" s="11">
        <f t="shared" si="146"/>
        <v>44.295791249456329</v>
      </c>
      <c r="D168" s="11">
        <f t="shared" si="146"/>
        <v>37.46932427747435</v>
      </c>
      <c r="E168" s="11">
        <f t="shared" si="146"/>
        <v>38.252532557266676</v>
      </c>
      <c r="F168" s="11">
        <f t="shared" si="146"/>
        <v>35.263965212440553</v>
      </c>
      <c r="H168" s="40">
        <f t="shared" si="147"/>
        <v>-1.8274348252484307</v>
      </c>
      <c r="I168" s="40">
        <f t="shared" si="148"/>
        <v>-0.4035897247835929</v>
      </c>
      <c r="L168" s="10" t="str">
        <f t="shared" ref="L168:Q168" si="181">L23</f>
        <v>53 Skilled construction and building trades</v>
      </c>
      <c r="M168" s="11">
        <f t="shared" si="181"/>
        <v>40.637419952906725</v>
      </c>
      <c r="N168" s="11">
        <f t="shared" si="181"/>
        <v>43.706860670507041</v>
      </c>
      <c r="O168" s="11">
        <f t="shared" si="181"/>
        <v>36.881069363497545</v>
      </c>
      <c r="P168" s="11">
        <f t="shared" si="181"/>
        <v>37.591952007111999</v>
      </c>
      <c r="Q168" s="11">
        <f t="shared" si="181"/>
        <v>34.468279473571187</v>
      </c>
      <c r="S168" s="40">
        <f t="shared" si="150"/>
        <v>-1.9211250264405733</v>
      </c>
      <c r="T168" s="40">
        <f t="shared" si="151"/>
        <v>-0.45004377748547597</v>
      </c>
      <c r="W168" s="10" t="str">
        <f t="shared" ref="W168:AB168" si="182">W23</f>
        <v>53 Skilled construction and building trades</v>
      </c>
      <c r="X168" s="11">
        <f t="shared" si="182"/>
        <v>0.45154169753935386</v>
      </c>
      <c r="Y168" s="11">
        <f t="shared" si="182"/>
        <v>0.58893057894932721</v>
      </c>
      <c r="Z168" s="11">
        <f t="shared" si="182"/>
        <v>0.58825491397685725</v>
      </c>
      <c r="AA168" s="11">
        <f t="shared" si="182"/>
        <v>0.66058055015467543</v>
      </c>
      <c r="AB168" s="11">
        <f t="shared" si="182"/>
        <v>0.79568573886940219</v>
      </c>
      <c r="AD168" s="40">
        <f t="shared" si="153"/>
        <v>5.4322659506604642</v>
      </c>
      <c r="AE168" s="40">
        <f t="shared" si="154"/>
        <v>2.0340363925137828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27.052488088928499</v>
      </c>
      <c r="C169" s="11">
        <f t="shared" si="146"/>
        <v>24.811440094492891</v>
      </c>
      <c r="D169" s="11">
        <f t="shared" si="146"/>
        <v>24.120144515619913</v>
      </c>
      <c r="E169" s="11">
        <f t="shared" si="146"/>
        <v>23.71761975347572</v>
      </c>
      <c r="F169" s="11">
        <f t="shared" si="146"/>
        <v>23.687548623673869</v>
      </c>
      <c r="H169" s="40">
        <f t="shared" si="147"/>
        <v>-2.2685059043522471</v>
      </c>
      <c r="I169" s="40">
        <f t="shared" si="148"/>
        <v>-0.12057942993116688</v>
      </c>
      <c r="L169" s="10" t="str">
        <f t="shared" ref="L169:Q169" si="183">L24</f>
        <v>54 Textiles, printing and other skilled trades</v>
      </c>
      <c r="M169" s="11">
        <f t="shared" si="183"/>
        <v>16.121470287873507</v>
      </c>
      <c r="N169" s="11">
        <f t="shared" si="183"/>
        <v>14.375917790341669</v>
      </c>
      <c r="O169" s="11">
        <f t="shared" si="183"/>
        <v>13.089266376252988</v>
      </c>
      <c r="P169" s="11">
        <f t="shared" si="183"/>
        <v>12.699627541983352</v>
      </c>
      <c r="Q169" s="11">
        <f t="shared" si="183"/>
        <v>12.08530376084623</v>
      </c>
      <c r="S169" s="40">
        <f t="shared" si="150"/>
        <v>-4.0815545003771163</v>
      </c>
      <c r="T169" s="40">
        <f t="shared" si="151"/>
        <v>-0.53060319883051488</v>
      </c>
      <c r="W169" s="10" t="str">
        <f t="shared" ref="W169:AB169" si="184">W24</f>
        <v>54 Textiles, printing and other skilled trades</v>
      </c>
      <c r="X169" s="11">
        <f t="shared" si="184"/>
        <v>10.931017801054979</v>
      </c>
      <c r="Y169" s="11">
        <f t="shared" si="184"/>
        <v>10.435522304151181</v>
      </c>
      <c r="Z169" s="11">
        <f t="shared" si="184"/>
        <v>11.03087813936693</v>
      </c>
      <c r="AA169" s="11">
        <f t="shared" si="184"/>
        <v>11.017992211492366</v>
      </c>
      <c r="AB169" s="11">
        <f t="shared" si="184"/>
        <v>11.602244862827616</v>
      </c>
      <c r="AD169" s="40">
        <f t="shared" si="153"/>
        <v>0.18204602327078767</v>
      </c>
      <c r="AE169" s="40">
        <f t="shared" si="154"/>
        <v>0.33723508381791056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107.5916132671497</v>
      </c>
      <c r="C170" s="11">
        <f t="shared" si="146"/>
        <v>112.82538511085721</v>
      </c>
      <c r="D170" s="11">
        <f t="shared" si="146"/>
        <v>112.33064026929296</v>
      </c>
      <c r="E170" s="11">
        <f t="shared" si="146"/>
        <v>123.91477561743767</v>
      </c>
      <c r="F170" s="11">
        <f t="shared" si="146"/>
        <v>137.45275375011713</v>
      </c>
      <c r="H170" s="40">
        <f t="shared" si="147"/>
        <v>0.86580593405343187</v>
      </c>
      <c r="I170" s="40">
        <f t="shared" si="148"/>
        <v>1.3546505702806133</v>
      </c>
      <c r="L170" s="10" t="str">
        <f t="shared" ref="L170:Q170" si="185">L25</f>
        <v>61 Caring personal service occupations</v>
      </c>
      <c r="M170" s="11">
        <f t="shared" si="185"/>
        <v>15.47294853517637</v>
      </c>
      <c r="N170" s="11">
        <f t="shared" si="185"/>
        <v>16.642087966246542</v>
      </c>
      <c r="O170" s="11">
        <f t="shared" si="185"/>
        <v>15.574233178882517</v>
      </c>
      <c r="P170" s="11">
        <f t="shared" si="185"/>
        <v>19.357269113636807</v>
      </c>
      <c r="Q170" s="11">
        <f t="shared" si="185"/>
        <v>22.612010459431332</v>
      </c>
      <c r="S170" s="40">
        <f t="shared" si="150"/>
        <v>0.13057689676774231</v>
      </c>
      <c r="T170" s="40">
        <f t="shared" si="151"/>
        <v>2.5169083126807879</v>
      </c>
      <c r="W170" s="10" t="str">
        <f t="shared" ref="W170:AB170" si="186">W25</f>
        <v>61 Caring personal service occupations</v>
      </c>
      <c r="X170" s="11">
        <f t="shared" si="186"/>
        <v>92.118664731973311</v>
      </c>
      <c r="Y170" s="11">
        <f t="shared" si="186"/>
        <v>96.183297144610677</v>
      </c>
      <c r="Z170" s="11">
        <f t="shared" si="186"/>
        <v>96.75640709041042</v>
      </c>
      <c r="AA170" s="11">
        <f t="shared" si="186"/>
        <v>104.55750650380087</v>
      </c>
      <c r="AB170" s="11">
        <f t="shared" si="186"/>
        <v>114.84074329068568</v>
      </c>
      <c r="AD170" s="40">
        <f t="shared" si="153"/>
        <v>0.98722064501439721</v>
      </c>
      <c r="AE170" s="40">
        <f t="shared" si="154"/>
        <v>1.1488813571504108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30.498289280148217</v>
      </c>
      <c r="C171" s="11">
        <f t="shared" si="146"/>
        <v>33.833132795505534</v>
      </c>
      <c r="D171" s="11">
        <f t="shared" si="146"/>
        <v>29.111160391218537</v>
      </c>
      <c r="E171" s="11">
        <f t="shared" si="146"/>
        <v>29.262439120198152</v>
      </c>
      <c r="F171" s="11">
        <f t="shared" si="146"/>
        <v>29.387521545762166</v>
      </c>
      <c r="H171" s="40">
        <f t="shared" si="147"/>
        <v>-0.92665927548641891</v>
      </c>
      <c r="I171" s="40">
        <f t="shared" si="148"/>
        <v>6.3010028150811692E-2</v>
      </c>
      <c r="L171" s="10" t="str">
        <f t="shared" ref="L171:Q171" si="187">L26</f>
        <v>62 Leisure, travel and related personal service occupations</v>
      </c>
      <c r="M171" s="11">
        <f t="shared" si="187"/>
        <v>9.2710614950390617</v>
      </c>
      <c r="N171" s="11">
        <f t="shared" si="187"/>
        <v>10.831824102974343</v>
      </c>
      <c r="O171" s="11">
        <f t="shared" si="187"/>
        <v>10.010388728581598</v>
      </c>
      <c r="P171" s="11">
        <f t="shared" si="187"/>
        <v>10.075846831672319</v>
      </c>
      <c r="Q171" s="11">
        <f t="shared" si="187"/>
        <v>10.583106011845956</v>
      </c>
      <c r="S171" s="40">
        <f t="shared" si="150"/>
        <v>1.5463449715380717</v>
      </c>
      <c r="T171" s="40">
        <f t="shared" si="151"/>
        <v>0.37159223602356573</v>
      </c>
      <c r="W171" s="10" t="str">
        <f t="shared" ref="W171:AB171" si="188">W26</f>
        <v>62 Leisure, travel and related personal service occupations</v>
      </c>
      <c r="X171" s="11">
        <f t="shared" si="188"/>
        <v>21.227227785109154</v>
      </c>
      <c r="Y171" s="11">
        <f t="shared" si="188"/>
        <v>23.001308692531151</v>
      </c>
      <c r="Z171" s="11">
        <f t="shared" si="188"/>
        <v>19.100771662636969</v>
      </c>
      <c r="AA171" s="11">
        <f t="shared" si="188"/>
        <v>19.186592288525837</v>
      </c>
      <c r="AB171" s="11">
        <f t="shared" si="188"/>
        <v>18.804415533916181</v>
      </c>
      <c r="AD171" s="40">
        <f t="shared" si="153"/>
        <v>-2.0889909066589829</v>
      </c>
      <c r="AE171" s="40">
        <f t="shared" si="154"/>
        <v>-0.10419251078853664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1.3183098521080951</v>
      </c>
      <c r="C172" s="11">
        <f t="shared" si="146"/>
        <v>1.2055864350314756</v>
      </c>
      <c r="D172" s="11">
        <f t="shared" si="146"/>
        <v>1.5070626245769398</v>
      </c>
      <c r="E172" s="11">
        <f t="shared" si="146"/>
        <v>1.1824789219213707</v>
      </c>
      <c r="F172" s="11">
        <f t="shared" si="146"/>
        <v>1.2996054508564323</v>
      </c>
      <c r="H172" s="40">
        <f t="shared" si="147"/>
        <v>2.7123723721752535</v>
      </c>
      <c r="I172" s="40">
        <f t="shared" si="148"/>
        <v>-0.98248678800403333</v>
      </c>
      <c r="L172" s="10" t="str">
        <f t="shared" ref="L172:Q172" si="189">L27</f>
        <v>63 Community and civil enforcement occupations</v>
      </c>
      <c r="M172" s="11">
        <f t="shared" si="189"/>
        <v>1.0721370501191201</v>
      </c>
      <c r="N172" s="11">
        <f t="shared" si="189"/>
        <v>0.89724454766434847</v>
      </c>
      <c r="O172" s="11">
        <f t="shared" si="189"/>
        <v>1.2396030381239831</v>
      </c>
      <c r="P172" s="11">
        <f t="shared" si="189"/>
        <v>0.83992596312024692</v>
      </c>
      <c r="Q172" s="11">
        <f t="shared" si="189"/>
        <v>0.96649903684580407</v>
      </c>
      <c r="S172" s="40">
        <f t="shared" si="150"/>
        <v>2.9452862467632457</v>
      </c>
      <c r="T172" s="40">
        <f t="shared" si="151"/>
        <v>-1.6454204380430326</v>
      </c>
      <c r="W172" s="10" t="str">
        <f t="shared" ref="W172:AB172" si="190">W27</f>
        <v>63 Community and civil enforcement occupations</v>
      </c>
      <c r="X172" s="11">
        <f t="shared" si="190"/>
        <v>0.24617280198897518</v>
      </c>
      <c r="Y172" s="11">
        <f t="shared" si="190"/>
        <v>0.30834188736712725</v>
      </c>
      <c r="Z172" s="11">
        <f t="shared" si="190"/>
        <v>0.26745958645295737</v>
      </c>
      <c r="AA172" s="11">
        <f t="shared" si="190"/>
        <v>0.34255295880112413</v>
      </c>
      <c r="AB172" s="11">
        <f t="shared" si="190"/>
        <v>0.33310641401062913</v>
      </c>
      <c r="AD172" s="40">
        <f t="shared" si="153"/>
        <v>1.672527513162092</v>
      </c>
      <c r="AE172" s="40">
        <f t="shared" si="154"/>
        <v>1.4740486643600503</v>
      </c>
    </row>
    <row r="173" spans="1:31" x14ac:dyDescent="0.2">
      <c r="A173" s="10" t="str">
        <f t="shared" si="142"/>
        <v>71 Sales occupations</v>
      </c>
      <c r="B173" s="11">
        <f t="shared" si="142"/>
        <v>111.28644069208414</v>
      </c>
      <c r="C173" s="11">
        <f t="shared" si="146"/>
        <v>119.09458232681651</v>
      </c>
      <c r="D173" s="11">
        <f t="shared" si="146"/>
        <v>112.82024711798914</v>
      </c>
      <c r="E173" s="11">
        <f t="shared" si="146"/>
        <v>106.23495863632219</v>
      </c>
      <c r="F173" s="11">
        <f t="shared" si="146"/>
        <v>101.60590012755638</v>
      </c>
      <c r="H173" s="40">
        <f t="shared" si="147"/>
        <v>0.2741429762833647</v>
      </c>
      <c r="I173" s="40">
        <f t="shared" si="148"/>
        <v>-0.69553132695859832</v>
      </c>
      <c r="L173" s="10" t="str">
        <f t="shared" ref="L173:Q173" si="191">L28</f>
        <v>71 Sales occupations</v>
      </c>
      <c r="M173" s="11">
        <f t="shared" si="191"/>
        <v>40.836762186880762</v>
      </c>
      <c r="N173" s="11">
        <f t="shared" si="191"/>
        <v>44.013874293032757</v>
      </c>
      <c r="O173" s="11">
        <f t="shared" si="191"/>
        <v>41.472237914733014</v>
      </c>
      <c r="P173" s="11">
        <f t="shared" si="191"/>
        <v>39.124929109017351</v>
      </c>
      <c r="Q173" s="11">
        <f t="shared" si="191"/>
        <v>37.852625374257556</v>
      </c>
      <c r="S173" s="40">
        <f t="shared" si="150"/>
        <v>0.30930792794132689</v>
      </c>
      <c r="T173" s="40">
        <f t="shared" si="151"/>
        <v>-0.60697639274667203</v>
      </c>
      <c r="W173" s="10" t="str">
        <f t="shared" ref="W173:AB173" si="192">W28</f>
        <v>71 Sales occupations</v>
      </c>
      <c r="X173" s="11">
        <f t="shared" si="192"/>
        <v>70.44967850520338</v>
      </c>
      <c r="Y173" s="11">
        <f t="shared" si="192"/>
        <v>75.080708033783722</v>
      </c>
      <c r="Z173" s="11">
        <f t="shared" si="192"/>
        <v>71.348009203256055</v>
      </c>
      <c r="AA173" s="11">
        <f t="shared" si="192"/>
        <v>67.110029527304732</v>
      </c>
      <c r="AB173" s="11">
        <f t="shared" si="192"/>
        <v>63.75327475329884</v>
      </c>
      <c r="AD173" s="40">
        <f t="shared" si="153"/>
        <v>0.2537367040550853</v>
      </c>
      <c r="AE173" s="40">
        <f t="shared" si="154"/>
        <v>-0.74751801744675772</v>
      </c>
    </row>
    <row r="174" spans="1:31" x14ac:dyDescent="0.2">
      <c r="A174" s="10" t="str">
        <f t="shared" si="142"/>
        <v>72 Customer service occupations</v>
      </c>
      <c r="B174" s="11">
        <f t="shared" si="142"/>
        <v>28.679626406569291</v>
      </c>
      <c r="C174" s="11">
        <f t="shared" si="146"/>
        <v>33.761662477390807</v>
      </c>
      <c r="D174" s="11">
        <f t="shared" si="146"/>
        <v>33.501974776629147</v>
      </c>
      <c r="E174" s="11">
        <f t="shared" si="146"/>
        <v>43.702374978624633</v>
      </c>
      <c r="F174" s="11">
        <f t="shared" si="146"/>
        <v>51.022213504090558</v>
      </c>
      <c r="H174" s="40">
        <f t="shared" si="147"/>
        <v>3.1571615121798624</v>
      </c>
      <c r="I174" s="40">
        <f t="shared" si="148"/>
        <v>2.844070933454157</v>
      </c>
      <c r="L174" s="10" t="str">
        <f t="shared" ref="L174:Q174" si="193">L29</f>
        <v>72 Customer service occupations</v>
      </c>
      <c r="M174" s="11">
        <f t="shared" si="193"/>
        <v>13.107360611800214</v>
      </c>
      <c r="N174" s="11">
        <f t="shared" si="193"/>
        <v>13.671082226138042</v>
      </c>
      <c r="O174" s="11">
        <f t="shared" si="193"/>
        <v>14.993148021608686</v>
      </c>
      <c r="P174" s="11">
        <f t="shared" si="193"/>
        <v>20.988848060786378</v>
      </c>
      <c r="Q174" s="11">
        <f t="shared" si="193"/>
        <v>25.246601347982565</v>
      </c>
      <c r="S174" s="40">
        <f t="shared" si="150"/>
        <v>2.7248500852150581</v>
      </c>
      <c r="T174" s="40">
        <f t="shared" si="151"/>
        <v>3.5350361775171146</v>
      </c>
      <c r="W174" s="10" t="str">
        <f t="shared" ref="W174:AB174" si="194">W29</f>
        <v>72 Customer service occupations</v>
      </c>
      <c r="X174" s="11">
        <f t="shared" si="194"/>
        <v>15.572265794769059</v>
      </c>
      <c r="Y174" s="11">
        <f t="shared" si="194"/>
        <v>20.090580251252785</v>
      </c>
      <c r="Z174" s="11">
        <f t="shared" si="194"/>
        <v>18.508826755020433</v>
      </c>
      <c r="AA174" s="11">
        <f t="shared" si="194"/>
        <v>22.713526917838337</v>
      </c>
      <c r="AB174" s="11">
        <f t="shared" si="194"/>
        <v>25.775612156107993</v>
      </c>
      <c r="AD174" s="40">
        <f t="shared" si="153"/>
        <v>3.5155077022162251</v>
      </c>
      <c r="AE174" s="40">
        <f>IF(AB$151-Z$151 &lt;&gt; 0,(EXP(LN(AB174/Z174)/(AB$151-Z$151))-1)*100,0)</f>
        <v>2.2324274986551318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34.570648456392441</v>
      </c>
      <c r="C175" s="11">
        <f t="shared" si="146"/>
        <v>34.037139510786048</v>
      </c>
      <c r="D175" s="11">
        <f t="shared" si="146"/>
        <v>28.9327348539701</v>
      </c>
      <c r="E175" s="11">
        <f t="shared" si="146"/>
        <v>33.97805255536236</v>
      </c>
      <c r="F175" s="11">
        <f t="shared" si="146"/>
        <v>31.929627450409932</v>
      </c>
      <c r="H175" s="40">
        <f t="shared" si="147"/>
        <v>-3.497982652327547</v>
      </c>
      <c r="I175" s="40">
        <f t="shared" si="148"/>
        <v>0.65923472214213241</v>
      </c>
      <c r="L175" s="10" t="str">
        <f t="shared" ref="L175:Q175" si="195">L30</f>
        <v>81 Process, plant and machine operatives</v>
      </c>
      <c r="M175" s="11">
        <f t="shared" si="195"/>
        <v>25.97554425803602</v>
      </c>
      <c r="N175" s="11">
        <f t="shared" si="195"/>
        <v>24.929672708397469</v>
      </c>
      <c r="O175" s="11">
        <f t="shared" si="195"/>
        <v>21.276385252571739</v>
      </c>
      <c r="P175" s="11">
        <f t="shared" si="195"/>
        <v>24.783724991427889</v>
      </c>
      <c r="Q175" s="11">
        <f t="shared" si="195"/>
        <v>23.513595075614454</v>
      </c>
      <c r="S175" s="40">
        <f t="shared" si="150"/>
        <v>-3.9125566773143605</v>
      </c>
      <c r="T175" s="40">
        <f t="shared" si="151"/>
        <v>0.66876621173701523</v>
      </c>
      <c r="W175" s="10" t="str">
        <f t="shared" ref="W175:AB175" si="196">W30</f>
        <v>81 Process, plant and machine operatives</v>
      </c>
      <c r="X175" s="11">
        <f t="shared" si="196"/>
        <v>8.595104198356502</v>
      </c>
      <c r="Y175" s="11">
        <f t="shared" si="196"/>
        <v>9.1074668023885241</v>
      </c>
      <c r="Z175" s="11">
        <f t="shared" si="196"/>
        <v>7.6563496013983565</v>
      </c>
      <c r="AA175" s="11">
        <f t="shared" si="196"/>
        <v>9.1943275639345003</v>
      </c>
      <c r="AB175" s="11">
        <f t="shared" si="196"/>
        <v>8.4160323747954493</v>
      </c>
      <c r="AD175" s="40">
        <f t="shared" si="153"/>
        <v>-2.2866007060361349</v>
      </c>
      <c r="AE175" s="40">
        <f t="shared" si="154"/>
        <v>0.63268093043036266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59.96305048495509</v>
      </c>
      <c r="C176" s="11">
        <f t="shared" si="146"/>
        <v>73.793493646741695</v>
      </c>
      <c r="D176" s="11">
        <f t="shared" si="146"/>
        <v>65.882532136549742</v>
      </c>
      <c r="E176" s="11">
        <f t="shared" si="146"/>
        <v>70.604451744612717</v>
      </c>
      <c r="F176" s="11">
        <f t="shared" si="146"/>
        <v>71.328514975044101</v>
      </c>
      <c r="H176" s="40">
        <f t="shared" si="147"/>
        <v>1.9007341245431908</v>
      </c>
      <c r="I176" s="40">
        <f t="shared" si="148"/>
        <v>0.53088983113178667</v>
      </c>
      <c r="L176" s="10" t="str">
        <f t="shared" ref="L176:Q176" si="197">L31</f>
        <v>82 Transport and mobile machine drivers and operatives</v>
      </c>
      <c r="M176" s="11">
        <f t="shared" si="197"/>
        <v>57.694764657530953</v>
      </c>
      <c r="N176" s="11">
        <f t="shared" si="197"/>
        <v>71.386266863422406</v>
      </c>
      <c r="O176" s="11">
        <f t="shared" si="197"/>
        <v>63.55834528179146</v>
      </c>
      <c r="P176" s="11">
        <f t="shared" si="197"/>
        <v>67.106751193206861</v>
      </c>
      <c r="Q176" s="11">
        <f t="shared" si="197"/>
        <v>67.216228778263286</v>
      </c>
      <c r="S176" s="40">
        <f t="shared" si="150"/>
        <v>1.9546962647187804</v>
      </c>
      <c r="T176" s="40">
        <f t="shared" si="151"/>
        <v>0.37373940827880592</v>
      </c>
      <c r="W176" s="10" t="str">
        <f t="shared" ref="W176:AB176" si="198">W31</f>
        <v>82 Transport and mobile machine drivers and operatives</v>
      </c>
      <c r="X176" s="11">
        <f t="shared" si="198"/>
        <v>2.2682858274241315</v>
      </c>
      <c r="Y176" s="11">
        <f t="shared" si="198"/>
        <v>2.4072267833193699</v>
      </c>
      <c r="Z176" s="11">
        <f t="shared" si="198"/>
        <v>2.3241868547582256</v>
      </c>
      <c r="AA176" s="11">
        <f t="shared" si="198"/>
        <v>3.4977005514058459</v>
      </c>
      <c r="AB176" s="11">
        <f t="shared" si="198"/>
        <v>4.112286196780774</v>
      </c>
      <c r="AD176" s="40">
        <f t="shared" si="153"/>
        <v>0.48810404265278162</v>
      </c>
      <c r="AE176" s="40">
        <f t="shared" si="154"/>
        <v>3.8773398476059651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24.799190135984517</v>
      </c>
      <c r="C177" s="11">
        <f t="shared" si="146"/>
        <v>24.047930720592927</v>
      </c>
      <c r="D177" s="11">
        <f t="shared" si="146"/>
        <v>20.236056198565059</v>
      </c>
      <c r="E177" s="11">
        <f t="shared" si="146"/>
        <v>16.89664950955525</v>
      </c>
      <c r="F177" s="11">
        <f t="shared" si="146"/>
        <v>15.814092045710135</v>
      </c>
      <c r="H177" s="40">
        <f t="shared" si="147"/>
        <v>-3.9853118488578421</v>
      </c>
      <c r="I177" s="40">
        <f t="shared" si="148"/>
        <v>-1.6303274566589643</v>
      </c>
      <c r="L177" s="10" t="str">
        <f t="shared" ref="L177:Q178" si="199">L32</f>
        <v>91 Elementary trades and related occupations</v>
      </c>
      <c r="M177" s="11">
        <f t="shared" si="199"/>
        <v>18.825430215730126</v>
      </c>
      <c r="N177" s="11">
        <f t="shared" si="199"/>
        <v>18.184996831558209</v>
      </c>
      <c r="O177" s="11">
        <f t="shared" si="199"/>
        <v>15.745223270309562</v>
      </c>
      <c r="P177" s="11">
        <f t="shared" si="199"/>
        <v>13.027177073295718</v>
      </c>
      <c r="Q177" s="11">
        <f t="shared" si="199"/>
        <v>12.071564992518756</v>
      </c>
      <c r="S177" s="40">
        <f t="shared" si="150"/>
        <v>-3.510338529249446</v>
      </c>
      <c r="T177" s="40">
        <f t="shared" si="151"/>
        <v>-1.7556349335302479</v>
      </c>
      <c r="W177" s="10" t="str">
        <f t="shared" ref="W177:AB178" si="200">W32</f>
        <v>91 Elementary trades and related occupations</v>
      </c>
      <c r="X177" s="11">
        <f t="shared" si="200"/>
        <v>5.9737599202543663</v>
      </c>
      <c r="Y177" s="11">
        <f t="shared" si="200"/>
        <v>5.8629338890346645</v>
      </c>
      <c r="Z177" s="11">
        <f t="shared" si="200"/>
        <v>4.4908329282555268</v>
      </c>
      <c r="AA177" s="11">
        <f t="shared" si="200"/>
        <v>3.8694724362595396</v>
      </c>
      <c r="AB177" s="11">
        <f t="shared" si="200"/>
        <v>3.7425270531913908</v>
      </c>
      <c r="AD177" s="40">
        <f t="shared" si="153"/>
        <v>-5.5469847185595782</v>
      </c>
      <c r="AE177" s="40">
        <f t="shared" si="154"/>
        <v>-1.2078273340936363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135.56032718759022</v>
      </c>
      <c r="C178" s="11">
        <f t="shared" si="146"/>
        <v>147.39740425641955</v>
      </c>
      <c r="D178" s="11">
        <f t="shared" si="146"/>
        <v>129.89086294035087</v>
      </c>
      <c r="E178" s="11">
        <f t="shared" si="146"/>
        <v>134.63678990980753</v>
      </c>
      <c r="F178" s="11">
        <f t="shared" si="146"/>
        <v>131.84183548605023</v>
      </c>
      <c r="H178" s="40">
        <f>IF(D$151-B$151 &lt;&gt; 0,(EXP(LN(D178/B178)/(D$151-B$151))-1)*100,0)</f>
        <v>-0.85080357185846056</v>
      </c>
      <c r="I178" s="40">
        <f t="shared" ref="I178" si="201">IF(F$151-D$151 &lt;&gt; 0,(EXP(LN(F178/D178)/(F$151-D$151))-1)*100,0)</f>
        <v>9.9438781708971469E-2</v>
      </c>
      <c r="L178" s="10" t="str">
        <f t="shared" si="199"/>
        <v>92 Elementary administration and service occupations</v>
      </c>
      <c r="M178" s="11">
        <f t="shared" si="199"/>
        <v>71.231531453495933</v>
      </c>
      <c r="N178" s="11">
        <f t="shared" si="199"/>
        <v>76.793761536867379</v>
      </c>
      <c r="O178" s="11">
        <f t="shared" si="199"/>
        <v>67.884103727214821</v>
      </c>
      <c r="P178" s="11">
        <f t="shared" si="199"/>
        <v>73.115231795560774</v>
      </c>
      <c r="Q178" s="11">
        <f t="shared" si="199"/>
        <v>70.914487832992847</v>
      </c>
      <c r="S178" s="40">
        <f t="shared" ref="S178" si="202">IF(O$151-M$151 &lt;&gt; 0,(EXP(LN(O178/M178)/(O$151-M$151))-1)*100,0)</f>
        <v>-0.95805480488705408</v>
      </c>
      <c r="T178" s="40">
        <f t="shared" ref="T178" si="203">IF(Q$151-O$151 &lt;&gt; 0,(EXP(LN(Q178/O178)/(Q$151-O$151))-1)*100,0)</f>
        <v>0.29157666225150258</v>
      </c>
      <c r="W178" s="10" t="str">
        <f t="shared" si="200"/>
        <v>92 Elementary administration and service occupations</v>
      </c>
      <c r="X178" s="11">
        <f t="shared" si="200"/>
        <v>64.328795734094257</v>
      </c>
      <c r="Y178" s="11">
        <f t="shared" si="200"/>
        <v>70.60364271955217</v>
      </c>
      <c r="Z178" s="11">
        <f t="shared" si="200"/>
        <v>62.006759213135709</v>
      </c>
      <c r="AA178" s="11">
        <f t="shared" si="200"/>
        <v>61.521558114246581</v>
      </c>
      <c r="AB178" s="11">
        <f t="shared" si="200"/>
        <v>60.927347653057375</v>
      </c>
      <c r="AD178" s="40">
        <f t="shared" ref="AD178" si="204">IF(Z$151-X$151 &lt;&gt; 0,(EXP(LN(Z178/X178)/(Z$151-X$151))-1)*100,0)</f>
        <v>-0.73258276366484631</v>
      </c>
      <c r="AE178" s="40">
        <f t="shared" ref="AE178" si="205">IF(AB$151-Z$151 &lt;&gt; 0,(EXP(LN(AB178/Z178)/(AB$151-Z$151))-1)*100,0)</f>
        <v>-0.11700660321618539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1372.78</v>
      </c>
      <c r="C180" s="34">
        <f t="shared" si="206"/>
        <v>1522.9480000000003</v>
      </c>
      <c r="D180" s="34">
        <f t="shared" si="206"/>
        <v>1487.6450000000002</v>
      </c>
      <c r="E180" s="34">
        <f t="shared" si="206"/>
        <v>1532.094000000001</v>
      </c>
      <c r="F180" s="34">
        <f t="shared" si="206"/>
        <v>1599.0619999999997</v>
      </c>
      <c r="H180" s="43">
        <f>IF(D$151-B$151 &lt;&gt; 0,(EXP(LN(D180/B180)/(D$151-B$151))-1)*100,0)</f>
        <v>1.6201128167602663</v>
      </c>
      <c r="I180" s="43">
        <f t="shared" si="148"/>
        <v>0.48264683667567088</v>
      </c>
      <c r="L180" s="231" t="str">
        <f t="shared" ref="L180:Q180" si="207">L35</f>
        <v>All occupations</v>
      </c>
      <c r="M180" s="34">
        <f t="shared" si="207"/>
        <v>723.78459816776285</v>
      </c>
      <c r="N180" s="34">
        <f t="shared" si="207"/>
        <v>803.53078457659569</v>
      </c>
      <c r="O180" s="34">
        <f t="shared" si="207"/>
        <v>774.56142094297695</v>
      </c>
      <c r="P180" s="34">
        <f t="shared" si="207"/>
        <v>792.45153630890593</v>
      </c>
      <c r="Q180" s="34">
        <f t="shared" si="207"/>
        <v>818.73842261224058</v>
      </c>
      <c r="S180" s="43">
        <f t="shared" ref="S180" si="208">IF(O$151-M$151 &lt;&gt; 0,(EXP(LN(O180/M180)/(O$151-M$151))-1)*100,0)</f>
        <v>1.3652988096537033</v>
      </c>
      <c r="T180" s="43">
        <f t="shared" ref="T180" si="209">IF(Q$151-O$151 &lt;&gt; 0,(EXP(LN(Q180/O180)/(Q$151-O$151))-1)*100,0)</f>
        <v>0.37046911882170352</v>
      </c>
      <c r="W180" s="231" t="str">
        <f t="shared" ref="W180:AB180" si="210">W35</f>
        <v>All occupations</v>
      </c>
      <c r="X180" s="34">
        <f t="shared" si="210"/>
        <v>648.99540183223769</v>
      </c>
      <c r="Y180" s="34">
        <f t="shared" si="210"/>
        <v>719.41721542340451</v>
      </c>
      <c r="Z180" s="34">
        <f t="shared" si="210"/>
        <v>713.08357905702235</v>
      </c>
      <c r="AA180" s="34">
        <f t="shared" si="210"/>
        <v>739.64246369109367</v>
      </c>
      <c r="AB180" s="34">
        <f t="shared" si="210"/>
        <v>780.32357738775943</v>
      </c>
      <c r="AD180" s="43">
        <f t="shared" ref="AD180" si="211">IF(Z$151-X$151 &lt;&gt; 0,(EXP(LN(Z180/X180)/(Z$151-X$151))-1)*100,0)</f>
        <v>1.9013090636107455</v>
      </c>
      <c r="AE180" s="43">
        <f t="shared" ref="AE180" si="212">IF(AB$151-Z$151 &lt;&gt; 0,(EXP(LN(AB180/Z180)/(AB$151-Z$151))-1)*100,0)</f>
        <v>0.60254163127295701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Manchester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115.79768248255706</v>
      </c>
      <c r="C7" s="31">
        <f>'Occ T1'!C8</f>
        <v>136.25971817280163</v>
      </c>
      <c r="D7" s="31">
        <f>'Occ T1'!D8</f>
        <v>139.40528609935251</v>
      </c>
      <c r="E7" s="31">
        <f>'Occ T1'!E8</f>
        <v>143.91202066641409</v>
      </c>
      <c r="F7" s="31">
        <f>'Occ T1'!F8</f>
        <v>163.00856759201628</v>
      </c>
      <c r="H7" s="31">
        <f>C7-B7</f>
        <v>20.462035690244562</v>
      </c>
      <c r="I7" s="31">
        <f>D7-C7</f>
        <v>3.145567926550882</v>
      </c>
      <c r="J7" s="31">
        <f>E7-D7</f>
        <v>4.506734567061585</v>
      </c>
      <c r="K7" s="31">
        <f>F7-E7</f>
        <v>19.096546925602183</v>
      </c>
      <c r="L7" s="31">
        <f>F7-D7</f>
        <v>23.603281492663768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75.42126310120149</v>
      </c>
      <c r="C8" s="32">
        <f>'Occ T2'!C8</f>
        <v>92.526541798683269</v>
      </c>
      <c r="D8" s="32">
        <f>'Occ T2'!D8</f>
        <v>93.820407380898899</v>
      </c>
      <c r="E8" s="32">
        <f>'Occ T2'!E8</f>
        <v>87.792913681975321</v>
      </c>
      <c r="F8" s="32">
        <f>'Occ T2'!F8</f>
        <v>96.789280004489697</v>
      </c>
      <c r="H8" s="31">
        <f t="shared" ref="H8:H9" si="0">C8-B8</f>
        <v>17.105278697481779</v>
      </c>
      <c r="I8" s="31">
        <f t="shared" ref="I8:I9" si="1">D8-C8</f>
        <v>1.2938655822156306</v>
      </c>
      <c r="J8" s="31">
        <f t="shared" ref="J8:J9" si="2">E8-D8</f>
        <v>-6.0274936989235783</v>
      </c>
      <c r="K8" s="31">
        <f t="shared" ref="K8:K9" si="3">F8-E8</f>
        <v>8.9963663225143762</v>
      </c>
      <c r="L8" s="31">
        <f t="shared" ref="L8:L49" si="4">F8-D8</f>
        <v>2.9688726235907978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40.376419381355568</v>
      </c>
      <c r="C9" s="32">
        <f>'Occ T2'!C9</f>
        <v>43.733176374118372</v>
      </c>
      <c r="D9" s="32">
        <f>'Occ T2'!D9</f>
        <v>45.584878718453602</v>
      </c>
      <c r="E9" s="32">
        <f>'Occ T2'!E9</f>
        <v>56.119106984438773</v>
      </c>
      <c r="F9" s="32">
        <f>'Occ T2'!F9</f>
        <v>66.21928758752658</v>
      </c>
      <c r="H9" s="31">
        <f t="shared" si="0"/>
        <v>3.3567569927628043</v>
      </c>
      <c r="I9" s="31">
        <f t="shared" si="1"/>
        <v>1.8517023443352301</v>
      </c>
      <c r="J9" s="31">
        <f t="shared" si="2"/>
        <v>10.53422826598517</v>
      </c>
      <c r="K9" s="31">
        <f t="shared" si="3"/>
        <v>10.100180603087807</v>
      </c>
      <c r="L9" s="31">
        <f t="shared" si="4"/>
        <v>20.634408869072978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260.37328519320522</v>
      </c>
      <c r="C11" s="31">
        <f>'Occ T1'!C9</f>
        <v>305.53575210128639</v>
      </c>
      <c r="D11" s="31">
        <f>'Occ T1'!D9</f>
        <v>320.51655776161272</v>
      </c>
      <c r="E11" s="31">
        <f>'Occ T1'!E9</f>
        <v>347.97613932307632</v>
      </c>
      <c r="F11" s="31">
        <f>'Occ T1'!F9</f>
        <v>387.75884973953669</v>
      </c>
      <c r="H11" s="31">
        <f>C11-B11</f>
        <v>45.162466908081171</v>
      </c>
      <c r="I11" s="31">
        <f t="shared" ref="I11:I49" si="5">D11-C11</f>
        <v>14.980805660326325</v>
      </c>
      <c r="J11" s="31">
        <f>E11-D11</f>
        <v>27.459581561463608</v>
      </c>
      <c r="K11" s="31">
        <f>F11-E11</f>
        <v>39.782710416460361</v>
      </c>
      <c r="L11" s="31">
        <f t="shared" si="4"/>
        <v>67.242291977923969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70.937071660150181</v>
      </c>
      <c r="C12" s="10">
        <f>'Occ T2'!C10</f>
        <v>83.689870995078579</v>
      </c>
      <c r="D12" s="10">
        <f>'Occ T2'!D10</f>
        <v>85.526516128494436</v>
      </c>
      <c r="E12" s="10">
        <f>'Occ T2'!E10</f>
        <v>90.348196704527808</v>
      </c>
      <c r="F12" s="10">
        <f>'Occ T2'!F10</f>
        <v>100.1472660128631</v>
      </c>
      <c r="H12" s="11">
        <f t="shared" ref="H12:K14" si="6">C12-B12</f>
        <v>12.752799334928397</v>
      </c>
      <c r="I12" s="31">
        <f t="shared" si="5"/>
        <v>1.8366451334158569</v>
      </c>
      <c r="J12" s="11">
        <f t="shared" si="6"/>
        <v>4.8216805760333727</v>
      </c>
      <c r="K12" s="11">
        <f t="shared" si="6"/>
        <v>9.7990693083352909</v>
      </c>
      <c r="L12" s="31">
        <f t="shared" si="4"/>
        <v>14.620749884368664</v>
      </c>
    </row>
    <row r="13" spans="1:12" x14ac:dyDescent="0.2">
      <c r="A13" s="10" t="str">
        <f>'Occ T2'!A11</f>
        <v>22 Health professionals</v>
      </c>
      <c r="B13" s="10">
        <f>'Occ T2'!B11</f>
        <v>53.4408267003136</v>
      </c>
      <c r="C13" s="10">
        <f>'Occ T2'!C11</f>
        <v>61.817833682458286</v>
      </c>
      <c r="D13" s="10">
        <f>'Occ T2'!D11</f>
        <v>63.24008474801505</v>
      </c>
      <c r="E13" s="10">
        <f>'Occ T2'!E11</f>
        <v>68.547159685302162</v>
      </c>
      <c r="F13" s="10">
        <f>'Occ T2'!F11</f>
        <v>76.06229073996802</v>
      </c>
      <c r="H13" s="11">
        <f t="shared" si="6"/>
        <v>8.3770069821446853</v>
      </c>
      <c r="I13" s="31">
        <f t="shared" si="5"/>
        <v>1.4222510655567646</v>
      </c>
      <c r="J13" s="11">
        <f t="shared" si="6"/>
        <v>5.307074937287112</v>
      </c>
      <c r="K13" s="11">
        <f t="shared" si="6"/>
        <v>7.5151310546658578</v>
      </c>
      <c r="L13" s="31">
        <f t="shared" si="4"/>
        <v>12.82220599195297</v>
      </c>
    </row>
    <row r="14" spans="1:12" x14ac:dyDescent="0.2">
      <c r="A14" s="10" t="str">
        <f>'Occ T2'!A12</f>
        <v>23 Teaching and other educational professionals</v>
      </c>
      <c r="B14" s="10">
        <f>'Occ T2'!B12</f>
        <v>67.729867418666927</v>
      </c>
      <c r="C14" s="10">
        <f>'Occ T2'!C12</f>
        <v>76.97493345664688</v>
      </c>
      <c r="D14" s="10">
        <f>'Occ T2'!D12</f>
        <v>81.107563674465595</v>
      </c>
      <c r="E14" s="10">
        <f>'Occ T2'!E12</f>
        <v>87.445818153690254</v>
      </c>
      <c r="F14" s="10">
        <f>'Occ T2'!F12</f>
        <v>97.052977961199105</v>
      </c>
      <c r="H14" s="11">
        <f t="shared" si="6"/>
        <v>9.245066037979953</v>
      </c>
      <c r="I14" s="31">
        <f t="shared" si="5"/>
        <v>4.1326302178187149</v>
      </c>
      <c r="J14" s="11">
        <f t="shared" si="6"/>
        <v>6.3382544792246591</v>
      </c>
      <c r="K14" s="11">
        <f t="shared" si="6"/>
        <v>9.6071598075088502</v>
      </c>
      <c r="L14" s="31">
        <f t="shared" si="4"/>
        <v>15.945414286733509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68.265519414074504</v>
      </c>
      <c r="C15" s="10">
        <f>'Occ T2'!C13</f>
        <v>83.053113967102632</v>
      </c>
      <c r="D15" s="10">
        <f>'Occ T2'!D13</f>
        <v>90.64239321063765</v>
      </c>
      <c r="E15" s="10">
        <f>'Occ T2'!E13</f>
        <v>101.63496477955611</v>
      </c>
      <c r="F15" s="10">
        <f>'Occ T2'!F13</f>
        <v>114.49631502550643</v>
      </c>
      <c r="H15" s="11">
        <f t="shared" ref="H15" si="7">C15-B15</f>
        <v>14.787594553028129</v>
      </c>
      <c r="I15" s="31">
        <f t="shared" si="5"/>
        <v>7.5892792435350174</v>
      </c>
      <c r="J15" s="11">
        <f t="shared" ref="J15" si="8">E15-D15</f>
        <v>10.992571568918464</v>
      </c>
      <c r="K15" s="11">
        <f t="shared" ref="K15" si="9">F15-E15</f>
        <v>12.86135024595032</v>
      </c>
      <c r="L15" s="31">
        <f t="shared" si="4"/>
        <v>23.853921814868784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151.80584937731714</v>
      </c>
      <c r="C17" s="31">
        <f>'Occ T1'!C10</f>
        <v>175.76822187573885</v>
      </c>
      <c r="D17" s="31">
        <f>'Occ T1'!D10</f>
        <v>180.28193217860206</v>
      </c>
      <c r="E17" s="31">
        <f>'Occ T1'!E10</f>
        <v>175.21306107280225</v>
      </c>
      <c r="F17" s="31">
        <f>'Occ T1'!F10</f>
        <v>189.15835970453423</v>
      </c>
      <c r="H17" s="31">
        <f t="shared" ref="H17:K21" si="10">C17-B17</f>
        <v>23.962372498421701</v>
      </c>
      <c r="I17" s="31">
        <f t="shared" si="5"/>
        <v>4.5137103028632168</v>
      </c>
      <c r="J17" s="31">
        <f t="shared" si="10"/>
        <v>-5.0688711057998148</v>
      </c>
      <c r="K17" s="31">
        <f t="shared" si="10"/>
        <v>13.945298631731987</v>
      </c>
      <c r="L17" s="31">
        <f t="shared" si="4"/>
        <v>8.8764275259321721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24.501449293016595</v>
      </c>
      <c r="C18" s="10">
        <f>'Occ T2'!C14</f>
        <v>30.1310443447761</v>
      </c>
      <c r="D18" s="10">
        <f>'Occ T2'!D14</f>
        <v>32.265169038428155</v>
      </c>
      <c r="E18" s="10">
        <f>'Occ T2'!E14</f>
        <v>28.423285996635009</v>
      </c>
      <c r="F18" s="10">
        <f>'Occ T2'!F14</f>
        <v>30.361990941535758</v>
      </c>
      <c r="H18" s="11">
        <f t="shared" si="10"/>
        <v>5.6295950517595053</v>
      </c>
      <c r="I18" s="31">
        <f t="shared" si="5"/>
        <v>2.1341246936520548</v>
      </c>
      <c r="J18" s="11">
        <f t="shared" si="10"/>
        <v>-3.841883041793146</v>
      </c>
      <c r="K18" s="11">
        <f t="shared" si="10"/>
        <v>1.9387049449007492</v>
      </c>
      <c r="L18" s="31">
        <f t="shared" si="4"/>
        <v>-1.9031780968923968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24.583281579572748</v>
      </c>
      <c r="C19" s="10">
        <f>'Occ T2'!C15</f>
        <v>28.084633772336666</v>
      </c>
      <c r="D19" s="10">
        <f>'Occ T2'!D15</f>
        <v>29.408046446628369</v>
      </c>
      <c r="E19" s="10">
        <f>'Occ T2'!E15</f>
        <v>30.307303675753577</v>
      </c>
      <c r="F19" s="10">
        <f>'Occ T2'!F15</f>
        <v>33.943251666791191</v>
      </c>
      <c r="H19" s="11">
        <f t="shared" si="10"/>
        <v>3.5013521927639175</v>
      </c>
      <c r="I19" s="31">
        <f t="shared" si="5"/>
        <v>1.3234126742917027</v>
      </c>
      <c r="J19" s="11">
        <f t="shared" si="10"/>
        <v>0.89925722912520811</v>
      </c>
      <c r="K19" s="11">
        <f t="shared" si="10"/>
        <v>3.6359479910376145</v>
      </c>
      <c r="L19" s="31">
        <f t="shared" si="4"/>
        <v>4.5352052201628226</v>
      </c>
    </row>
    <row r="20" spans="1:12" x14ac:dyDescent="0.2">
      <c r="A20" s="10" t="str">
        <f>'Occ T2'!A16</f>
        <v>33 Protective service occupations</v>
      </c>
      <c r="B20" s="10">
        <f>'Occ T2'!B16</f>
        <v>12.739528070086291</v>
      </c>
      <c r="C20" s="10">
        <f>'Occ T2'!C16</f>
        <v>13.922837175696385</v>
      </c>
      <c r="D20" s="10">
        <f>'Occ T2'!D16</f>
        <v>14.27086163011745</v>
      </c>
      <c r="E20" s="10">
        <f>'Occ T2'!E16</f>
        <v>16.393088514543464</v>
      </c>
      <c r="F20" s="10">
        <f>'Occ T2'!F16</f>
        <v>18.363719770027839</v>
      </c>
      <c r="H20" s="11">
        <f t="shared" si="10"/>
        <v>1.1833091056100944</v>
      </c>
      <c r="I20" s="31">
        <f t="shared" si="5"/>
        <v>0.34802445442106489</v>
      </c>
      <c r="J20" s="11">
        <f t="shared" si="10"/>
        <v>2.1222268844260146</v>
      </c>
      <c r="K20" s="11">
        <f t="shared" si="10"/>
        <v>1.9706312554843741</v>
      </c>
      <c r="L20" s="31">
        <f t="shared" si="4"/>
        <v>4.0928581399103887</v>
      </c>
    </row>
    <row r="21" spans="1:12" x14ac:dyDescent="0.2">
      <c r="A21" s="10" t="str">
        <f>'Occ T2'!A17</f>
        <v>34 Culture, media and sports occupations</v>
      </c>
      <c r="B21" s="10">
        <f>'Occ T2'!B17</f>
        <v>16.815312283337601</v>
      </c>
      <c r="C21" s="10">
        <f>'Occ T2'!C17</f>
        <v>20.721602450902228</v>
      </c>
      <c r="D21" s="10">
        <f>'Occ T2'!D17</f>
        <v>19.819185911643324</v>
      </c>
      <c r="E21" s="10">
        <f>'Occ T2'!E17</f>
        <v>18.883591006747576</v>
      </c>
      <c r="F21" s="10">
        <f>'Occ T2'!F17</f>
        <v>21.26682660159474</v>
      </c>
      <c r="H21" s="11">
        <f t="shared" si="10"/>
        <v>3.9062901675646273</v>
      </c>
      <c r="I21" s="31">
        <f t="shared" si="5"/>
        <v>-0.90241653925890475</v>
      </c>
      <c r="J21" s="11">
        <f t="shared" si="10"/>
        <v>-0.9355949048957477</v>
      </c>
      <c r="K21" s="11">
        <f t="shared" si="10"/>
        <v>2.3832355948471644</v>
      </c>
      <c r="L21" s="31">
        <f t="shared" si="4"/>
        <v>1.4476406899514167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73.166278151303914</v>
      </c>
      <c r="C22" s="10">
        <f>'Occ T2'!C18</f>
        <v>82.908104132027461</v>
      </c>
      <c r="D22" s="10">
        <f>'Occ T2'!D18</f>
        <v>84.518669151784763</v>
      </c>
      <c r="E22" s="10">
        <f>'Occ T2'!E18</f>
        <v>81.205791879122614</v>
      </c>
      <c r="F22" s="10">
        <f>'Occ T2'!F18</f>
        <v>85.222570724584713</v>
      </c>
      <c r="H22" s="11">
        <f t="shared" ref="H22" si="11">C22-B22</f>
        <v>9.7418259807235472</v>
      </c>
      <c r="I22" s="31">
        <f t="shared" si="5"/>
        <v>1.6105650197573027</v>
      </c>
      <c r="J22" s="11">
        <f t="shared" ref="J22" si="12">E22-D22</f>
        <v>-3.3128772726621492</v>
      </c>
      <c r="K22" s="11">
        <f t="shared" ref="K22" si="13">F22-E22</f>
        <v>4.016778845462099</v>
      </c>
      <c r="L22" s="31">
        <f t="shared" si="4"/>
        <v>0.7039015727999498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181.39048492986748</v>
      </c>
      <c r="C24" s="31">
        <f>'Occ T1'!C11</f>
        <v>188.76321834733761</v>
      </c>
      <c r="D24" s="31">
        <f>'Occ T1'!D11</f>
        <v>193.81578214179302</v>
      </c>
      <c r="E24" s="31">
        <f>'Occ T1'!E11</f>
        <v>186.21292898127732</v>
      </c>
      <c r="F24" s="31">
        <f>'Occ T1'!F11</f>
        <v>174.52966516229986</v>
      </c>
      <c r="H24" s="31">
        <f t="shared" ref="H24:K26" si="14">C24-B24</f>
        <v>7.3727334174701298</v>
      </c>
      <c r="I24" s="31">
        <f t="shared" si="5"/>
        <v>5.0525637944554092</v>
      </c>
      <c r="J24" s="31">
        <f t="shared" si="14"/>
        <v>-7.602853160515707</v>
      </c>
      <c r="K24" s="31">
        <f t="shared" si="14"/>
        <v>-11.683263818977451</v>
      </c>
      <c r="L24" s="31">
        <f t="shared" si="4"/>
        <v>-19.286116979493158</v>
      </c>
    </row>
    <row r="25" spans="1:12" x14ac:dyDescent="0.2">
      <c r="A25" t="str">
        <f>'Occ T2'!A19</f>
        <v>41 Administrative occupations</v>
      </c>
      <c r="B25" s="32">
        <f>'Occ T2'!B19</f>
        <v>148.88066153635501</v>
      </c>
      <c r="C25" s="32">
        <f>'Occ T2'!C19</f>
        <v>156.95531445882742</v>
      </c>
      <c r="D25" s="32">
        <f>'Occ T2'!D19</f>
        <v>163.15505179417116</v>
      </c>
      <c r="E25" s="32">
        <f>'Occ T2'!E19</f>
        <v>153.60394024776608</v>
      </c>
      <c r="F25" s="32">
        <f>'Occ T2'!F19</f>
        <v>150.63535797650047</v>
      </c>
      <c r="H25" s="11">
        <f t="shared" si="14"/>
        <v>8.07465292247241</v>
      </c>
      <c r="I25" s="31">
        <f t="shared" si="5"/>
        <v>6.1997373353437411</v>
      </c>
      <c r="J25" s="11">
        <f t="shared" si="14"/>
        <v>-9.5511115464050818</v>
      </c>
      <c r="K25" s="11">
        <f t="shared" si="14"/>
        <v>-2.9685822712656034</v>
      </c>
      <c r="L25" s="31">
        <f t="shared" si="4"/>
        <v>-12.519693817670685</v>
      </c>
    </row>
    <row r="26" spans="1:12" x14ac:dyDescent="0.2">
      <c r="A26" t="str">
        <f>'Occ T2'!A20</f>
        <v>42 Secretarial and related occupations</v>
      </c>
      <c r="B26" s="32">
        <f>'Occ T2'!B20</f>
        <v>32.509823393512477</v>
      </c>
      <c r="C26" s="32">
        <f>'Occ T2'!C20</f>
        <v>31.807903888510189</v>
      </c>
      <c r="D26" s="32">
        <f>'Occ T2'!D20</f>
        <v>30.660730347621865</v>
      </c>
      <c r="E26" s="32">
        <f>'Occ T2'!E20</f>
        <v>32.608988733511239</v>
      </c>
      <c r="F26" s="32">
        <f>'Occ T2'!F20</f>
        <v>23.894307185799381</v>
      </c>
      <c r="H26" s="11">
        <f t="shared" si="14"/>
        <v>-0.70191950500228728</v>
      </c>
      <c r="I26" s="31">
        <f t="shared" si="5"/>
        <v>-1.1471735408883248</v>
      </c>
      <c r="J26" s="11">
        <f t="shared" si="14"/>
        <v>1.9482583858893747</v>
      </c>
      <c r="K26" s="11">
        <f t="shared" si="14"/>
        <v>-8.7146815477118587</v>
      </c>
      <c r="L26" s="31">
        <f t="shared" si="4"/>
        <v>-6.7664231618224839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129.14520225407156</v>
      </c>
      <c r="C28" s="31">
        <f>'Occ T1'!C12</f>
        <v>136.62477222269442</v>
      </c>
      <c r="D28" s="31">
        <f>'Occ T1'!D12</f>
        <v>119.41217050949723</v>
      </c>
      <c r="E28" s="31">
        <f>'Occ T1'!E12</f>
        <v>118.36687896258867</v>
      </c>
      <c r="F28" s="31">
        <f>'Occ T1'!F12</f>
        <v>112.9244934660156</v>
      </c>
      <c r="H28" s="31">
        <f t="shared" ref="H28:K30" si="15">C28-B28</f>
        <v>7.4795699686228545</v>
      </c>
      <c r="I28" s="31">
        <f t="shared" si="5"/>
        <v>-17.212601713197188</v>
      </c>
      <c r="J28" s="31">
        <f t="shared" si="15"/>
        <v>-1.0452915469085582</v>
      </c>
      <c r="K28" s="31">
        <f t="shared" si="15"/>
        <v>-5.4423854965730669</v>
      </c>
      <c r="L28" s="31">
        <f t="shared" si="4"/>
        <v>-6.4876770434816251</v>
      </c>
    </row>
    <row r="29" spans="1:12" x14ac:dyDescent="0.2">
      <c r="A29" s="10" t="str">
        <f>'Occ T2'!A21</f>
        <v>51 Skilled agricultural and related trades</v>
      </c>
      <c r="B29" s="10">
        <f>'Occ T2'!B21</f>
        <v>11.179482380044464</v>
      </c>
      <c r="C29" s="10">
        <f>'Occ T2'!C21</f>
        <v>12.332605129953045</v>
      </c>
      <c r="D29" s="10">
        <f>'Occ T2'!D21</f>
        <v>11.522051404293869</v>
      </c>
      <c r="E29" s="10">
        <f>'Occ T2'!E21</f>
        <v>11.730994876791451</v>
      </c>
      <c r="F29" s="10">
        <f>'Occ T2'!F21</f>
        <v>13.04409945931028</v>
      </c>
      <c r="H29" s="11">
        <f t="shared" si="15"/>
        <v>1.1531227499085812</v>
      </c>
      <c r="I29" s="31">
        <f t="shared" si="5"/>
        <v>-0.81055372565917594</v>
      </c>
      <c r="J29" s="11">
        <f t="shared" si="15"/>
        <v>0.20894347249758205</v>
      </c>
      <c r="K29" s="11">
        <f t="shared" si="15"/>
        <v>1.3131045825188288</v>
      </c>
      <c r="L29" s="31">
        <f t="shared" si="4"/>
        <v>1.5220480550164108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49.824270134652465</v>
      </c>
      <c r="C30" s="10">
        <f>'Occ T2'!C22</f>
        <v>55.184935748792142</v>
      </c>
      <c r="D30" s="10">
        <f>'Occ T2'!D22</f>
        <v>46.300650312109099</v>
      </c>
      <c r="E30" s="10">
        <f>'Occ T2'!E22</f>
        <v>44.66573177505483</v>
      </c>
      <c r="F30" s="10">
        <f>'Occ T2'!F22</f>
        <v>40.928880170590894</v>
      </c>
      <c r="H30" s="11">
        <f t="shared" si="15"/>
        <v>5.3606656141396769</v>
      </c>
      <c r="I30" s="31">
        <f t="shared" si="5"/>
        <v>-8.8842854366830437</v>
      </c>
      <c r="J30" s="11">
        <f t="shared" si="15"/>
        <v>-1.6349185370542685</v>
      </c>
      <c r="K30" s="11">
        <f t="shared" si="15"/>
        <v>-3.7368516044639364</v>
      </c>
      <c r="L30" s="31">
        <f t="shared" si="4"/>
        <v>-5.3717701415182049</v>
      </c>
    </row>
    <row r="31" spans="1:12" x14ac:dyDescent="0.2">
      <c r="A31" s="10" t="str">
        <f>'Occ T2'!A23</f>
        <v>53 Skilled construction and building trades</v>
      </c>
      <c r="B31" s="10">
        <f>'Occ T2'!B23</f>
        <v>41.088961650446137</v>
      </c>
      <c r="C31" s="10">
        <f>'Occ T2'!C23</f>
        <v>44.295791249456329</v>
      </c>
      <c r="D31" s="10">
        <f>'Occ T2'!D23</f>
        <v>37.46932427747435</v>
      </c>
      <c r="E31" s="10">
        <f>'Occ T2'!E23</f>
        <v>38.252532557266676</v>
      </c>
      <c r="F31" s="10">
        <f>'Occ T2'!F23</f>
        <v>35.263965212440553</v>
      </c>
      <c r="H31" s="11">
        <f t="shared" ref="H31:H32" si="16">C31-B31</f>
        <v>3.2068295990101916</v>
      </c>
      <c r="I31" s="31">
        <f t="shared" si="5"/>
        <v>-6.8264669719819793</v>
      </c>
      <c r="J31" s="11">
        <f t="shared" ref="J31:J32" si="17">E31-D31</f>
        <v>0.78320827979232632</v>
      </c>
      <c r="K31" s="11">
        <f t="shared" ref="K31:K32" si="18">F31-E31</f>
        <v>-2.988567344826123</v>
      </c>
      <c r="L31" s="31">
        <f t="shared" si="4"/>
        <v>-2.2053590650337966</v>
      </c>
    </row>
    <row r="32" spans="1:12" x14ac:dyDescent="0.2">
      <c r="A32" s="10" t="str">
        <f>'Occ T2'!A24</f>
        <v>54 Textiles, printing and other skilled trades</v>
      </c>
      <c r="B32" s="10">
        <f>'Occ T2'!B24</f>
        <v>27.052488088928499</v>
      </c>
      <c r="C32" s="10">
        <f>'Occ T2'!C24</f>
        <v>24.811440094492891</v>
      </c>
      <c r="D32" s="10">
        <f>'Occ T2'!D24</f>
        <v>24.120144515619913</v>
      </c>
      <c r="E32" s="10">
        <f>'Occ T2'!E24</f>
        <v>23.71761975347572</v>
      </c>
      <c r="F32" s="10">
        <f>'Occ T2'!F24</f>
        <v>23.687548623673869</v>
      </c>
      <c r="H32" s="11">
        <f t="shared" si="16"/>
        <v>-2.2410479944356076</v>
      </c>
      <c r="I32" s="31">
        <f t="shared" si="5"/>
        <v>-0.69129557887297821</v>
      </c>
      <c r="J32" s="11">
        <f t="shared" si="17"/>
        <v>-0.40252476214419275</v>
      </c>
      <c r="K32" s="11">
        <f t="shared" si="18"/>
        <v>-3.007112980185056E-2</v>
      </c>
      <c r="L32" s="31">
        <f t="shared" si="4"/>
        <v>-0.43259589194604331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139.40821239940601</v>
      </c>
      <c r="C34" s="31">
        <f>'Occ T1'!C13</f>
        <v>147.86410434139424</v>
      </c>
      <c r="D34" s="31">
        <f>'Occ T1'!D13</f>
        <v>142.94886328508844</v>
      </c>
      <c r="E34" s="31">
        <f>'Occ T1'!E13</f>
        <v>154.35969365955719</v>
      </c>
      <c r="F34" s="31">
        <f>'Occ T1'!F13</f>
        <v>168.13988074673571</v>
      </c>
      <c r="H34" s="31">
        <f t="shared" ref="H34:K36" si="19">C34-B34</f>
        <v>8.4558919419882272</v>
      </c>
      <c r="I34" s="31">
        <f t="shared" si="5"/>
        <v>-4.9152410563058027</v>
      </c>
      <c r="J34" s="31">
        <f t="shared" si="19"/>
        <v>11.410830374468759</v>
      </c>
      <c r="K34" s="31">
        <f t="shared" si="19"/>
        <v>13.780187087178518</v>
      </c>
      <c r="L34" s="31">
        <f t="shared" si="4"/>
        <v>25.191017461647277</v>
      </c>
    </row>
    <row r="35" spans="1:12" x14ac:dyDescent="0.2">
      <c r="A35" s="10" t="str">
        <f>'Occ T2'!A25</f>
        <v>61 Caring personal service occupations</v>
      </c>
      <c r="B35" s="10">
        <f>'Occ T2'!B25</f>
        <v>107.5916132671497</v>
      </c>
      <c r="C35" s="10">
        <f>'Occ T2'!C25</f>
        <v>112.82538511085721</v>
      </c>
      <c r="D35" s="10">
        <f>'Occ T2'!D25</f>
        <v>112.33064026929296</v>
      </c>
      <c r="E35" s="10">
        <f>'Occ T2'!E25</f>
        <v>123.91477561743767</v>
      </c>
      <c r="F35" s="10">
        <f>'Occ T2'!F25</f>
        <v>137.45275375011713</v>
      </c>
      <c r="G35" s="10"/>
      <c r="H35" s="11">
        <f t="shared" si="19"/>
        <v>5.2337718437075154</v>
      </c>
      <c r="I35" s="31">
        <f t="shared" si="5"/>
        <v>-0.49474484156425547</v>
      </c>
      <c r="J35" s="11">
        <f t="shared" si="19"/>
        <v>11.584135348144713</v>
      </c>
      <c r="K35" s="11">
        <f t="shared" si="19"/>
        <v>13.537978132679456</v>
      </c>
      <c r="L35" s="31">
        <f t="shared" si="4"/>
        <v>25.122113480824169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30.498289280148217</v>
      </c>
      <c r="C36" s="10">
        <f>'Occ T2'!C26</f>
        <v>33.833132795505534</v>
      </c>
      <c r="D36" s="10">
        <f>'Occ T2'!D26</f>
        <v>29.111160391218537</v>
      </c>
      <c r="E36" s="10">
        <f>'Occ T2'!E26</f>
        <v>29.262439120198152</v>
      </c>
      <c r="F36" s="10">
        <f>'Occ T2'!F26</f>
        <v>29.387521545762166</v>
      </c>
      <c r="G36" s="10"/>
      <c r="H36" s="11">
        <f t="shared" si="19"/>
        <v>3.334843515357317</v>
      </c>
      <c r="I36" s="31">
        <f t="shared" si="5"/>
        <v>-4.7219724042869977</v>
      </c>
      <c r="J36" s="11">
        <f t="shared" si="19"/>
        <v>0.15127872897961581</v>
      </c>
      <c r="K36" s="11">
        <f t="shared" si="19"/>
        <v>0.12508242556401328</v>
      </c>
      <c r="L36" s="31">
        <f t="shared" si="4"/>
        <v>0.27636115454362908</v>
      </c>
    </row>
    <row r="37" spans="1:12" x14ac:dyDescent="0.2">
      <c r="A37" s="10" t="str">
        <f>'Occ T2'!A27</f>
        <v>63 Community and civil enforcement occupations</v>
      </c>
      <c r="B37" s="10">
        <f>'Occ T2'!B27</f>
        <v>1.3183098521080951</v>
      </c>
      <c r="C37" s="10">
        <f>'Occ T2'!C27</f>
        <v>1.2055864350314756</v>
      </c>
      <c r="D37" s="10">
        <f>'Occ T2'!D27</f>
        <v>1.5070626245769398</v>
      </c>
      <c r="E37" s="10">
        <f>'Occ T2'!E27</f>
        <v>1.1824789219213707</v>
      </c>
      <c r="F37" s="10">
        <f>'Occ T2'!F27</f>
        <v>1.2996054508564323</v>
      </c>
      <c r="G37" s="10"/>
      <c r="H37" s="11">
        <f t="shared" ref="H37" si="20">C37-B37</f>
        <v>-0.11272341707661959</v>
      </c>
      <c r="I37" s="31">
        <f t="shared" ref="I37" si="21">D37-C37</f>
        <v>0.30147618954546429</v>
      </c>
      <c r="J37" s="11">
        <f t="shared" ref="J37" si="22">E37-D37</f>
        <v>-0.32458370265556913</v>
      </c>
      <c r="K37" s="11">
        <f t="shared" ref="K37" si="23">F37-E37</f>
        <v>0.11712652893506159</v>
      </c>
      <c r="L37" s="31">
        <f t="shared" ref="L37" si="24">F37-D37</f>
        <v>-0.20745717372050754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139.96606709865344</v>
      </c>
      <c r="C39" s="31">
        <f>'Occ T1'!C14</f>
        <v>152.85624480420731</v>
      </c>
      <c r="D39" s="31">
        <f>'Occ T1'!D14</f>
        <v>146.32222189461828</v>
      </c>
      <c r="E39" s="31">
        <f>'Occ T1'!E14</f>
        <v>149.93733361494682</v>
      </c>
      <c r="F39" s="31">
        <f>'Occ T1'!F14</f>
        <v>152.62811363164695</v>
      </c>
      <c r="H39" s="31">
        <f>C39-B39</f>
        <v>12.890177705553867</v>
      </c>
      <c r="I39" s="31">
        <f t="shared" si="5"/>
        <v>-6.5340229095890265</v>
      </c>
      <c r="J39" s="31">
        <f>E39-D39</f>
        <v>3.6151117203285423</v>
      </c>
      <c r="K39" s="31">
        <f>F39-E39</f>
        <v>2.6907800167001312</v>
      </c>
      <c r="L39" s="31">
        <f t="shared" si="4"/>
        <v>6.3058917370286736</v>
      </c>
    </row>
    <row r="40" spans="1:12" s="30" customFormat="1" x14ac:dyDescent="0.2">
      <c r="A40" s="126" t="str">
        <f>'Occ T2'!A28</f>
        <v>71 Sales occupations</v>
      </c>
      <c r="B40" s="126">
        <f>'Occ T2'!B28</f>
        <v>111.28644069208414</v>
      </c>
      <c r="C40" s="126">
        <f>'Occ T2'!C28</f>
        <v>119.09458232681651</v>
      </c>
      <c r="D40" s="126">
        <f>'Occ T2'!D28</f>
        <v>112.82024711798914</v>
      </c>
      <c r="E40" s="126">
        <f>'Occ T2'!E28</f>
        <v>106.23495863632219</v>
      </c>
      <c r="F40" s="126">
        <f>'Occ T2'!F28</f>
        <v>101.60590012755638</v>
      </c>
      <c r="G40"/>
      <c r="H40" s="11">
        <f>C40-B40</f>
        <v>7.8081416347323653</v>
      </c>
      <c r="I40" s="31">
        <f t="shared" si="5"/>
        <v>-6.2743352088273667</v>
      </c>
      <c r="J40" s="11">
        <f t="shared" ref="J40" si="25">E40-D40</f>
        <v>-6.5852884816669501</v>
      </c>
      <c r="K40" s="11">
        <f t="shared" ref="K40" si="26">F40-E40</f>
        <v>-4.6290585087658087</v>
      </c>
      <c r="L40" s="31">
        <f t="shared" si="4"/>
        <v>-11.214346990432759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28.679626406569291</v>
      </c>
      <c r="C41" s="126">
        <f>'Occ T2'!C29</f>
        <v>33.761662477390807</v>
      </c>
      <c r="D41" s="126">
        <f>'Occ T2'!D29</f>
        <v>33.501974776629147</v>
      </c>
      <c r="E41" s="126">
        <f>'Occ T2'!E29</f>
        <v>43.702374978624633</v>
      </c>
      <c r="F41" s="126">
        <f>'Occ T2'!F29</f>
        <v>51.022213504090558</v>
      </c>
      <c r="G41"/>
      <c r="H41" s="11">
        <f t="shared" ref="H41" si="27">C41-B41</f>
        <v>5.0820360708215162</v>
      </c>
      <c r="I41" s="31">
        <f t="shared" si="5"/>
        <v>-0.25968770076165981</v>
      </c>
      <c r="J41" s="11">
        <f t="shared" ref="J41" si="28">E41-D41</f>
        <v>10.200400201995485</v>
      </c>
      <c r="K41" s="11">
        <f t="shared" ref="K41" si="29">F41-E41</f>
        <v>7.3198385254659257</v>
      </c>
      <c r="L41" s="31">
        <f t="shared" si="4"/>
        <v>17.520238727461411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94.533698941347524</v>
      </c>
      <c r="C43" s="31">
        <f>'Occ T1'!C15</f>
        <v>107.83063315752774</v>
      </c>
      <c r="D43" s="31">
        <f>'Occ T1'!D15</f>
        <v>94.815266990519845</v>
      </c>
      <c r="E43" s="31">
        <f>'Occ T1'!E15</f>
        <v>104.58250429997508</v>
      </c>
      <c r="F43" s="31">
        <f>'Occ T1'!F15</f>
        <v>103.25814242545403</v>
      </c>
      <c r="H43" s="31">
        <f t="shared" ref="H43:K45" si="30">C43-B43</f>
        <v>13.296934216180219</v>
      </c>
      <c r="I43" s="31">
        <f t="shared" si="5"/>
        <v>-13.015366167007898</v>
      </c>
      <c r="J43" s="31">
        <f t="shared" si="30"/>
        <v>9.7672373094552398</v>
      </c>
      <c r="K43" s="31">
        <f t="shared" si="30"/>
        <v>-1.3243618745210597</v>
      </c>
      <c r="L43" s="31">
        <f t="shared" si="4"/>
        <v>8.4428754349341801</v>
      </c>
    </row>
    <row r="44" spans="1:12" x14ac:dyDescent="0.2">
      <c r="A44" s="10" t="str">
        <f>'Occ T2'!A30</f>
        <v>81 Process, plant and machine operatives</v>
      </c>
      <c r="B44" s="10">
        <f>'Occ T2'!B30</f>
        <v>34.570648456392441</v>
      </c>
      <c r="C44" s="10">
        <f>'Occ T2'!C30</f>
        <v>34.037139510786048</v>
      </c>
      <c r="D44" s="10">
        <f>'Occ T2'!D30</f>
        <v>28.9327348539701</v>
      </c>
      <c r="E44" s="10">
        <f>'Occ T2'!E30</f>
        <v>33.97805255536236</v>
      </c>
      <c r="F44" s="10">
        <f>'Occ T2'!F30</f>
        <v>31.929627450409932</v>
      </c>
      <c r="H44" s="11">
        <f t="shared" si="30"/>
        <v>-0.53350894560639261</v>
      </c>
      <c r="I44" s="31">
        <f t="shared" si="5"/>
        <v>-5.104404656815948</v>
      </c>
      <c r="J44" s="11">
        <f t="shared" si="30"/>
        <v>5.0453177013922605</v>
      </c>
      <c r="K44" s="11">
        <f t="shared" si="30"/>
        <v>-2.0484251049524289</v>
      </c>
      <c r="L44" s="31">
        <f t="shared" si="4"/>
        <v>2.9968925964398316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59.96305048495509</v>
      </c>
      <c r="C45" s="10">
        <f>'Occ T2'!C31</f>
        <v>73.793493646741695</v>
      </c>
      <c r="D45" s="10">
        <f>'Occ T2'!D31</f>
        <v>65.882532136549742</v>
      </c>
      <c r="E45" s="10">
        <f>'Occ T2'!E31</f>
        <v>70.604451744612717</v>
      </c>
      <c r="F45" s="10">
        <f>'Occ T2'!F31</f>
        <v>71.328514975044101</v>
      </c>
      <c r="H45" s="11">
        <f t="shared" si="30"/>
        <v>13.830443161786604</v>
      </c>
      <c r="I45" s="31">
        <f t="shared" si="5"/>
        <v>-7.910961510191953</v>
      </c>
      <c r="J45" s="11">
        <f t="shared" si="30"/>
        <v>4.7219196080629757</v>
      </c>
      <c r="K45" s="11">
        <f t="shared" si="30"/>
        <v>0.72406323043138343</v>
      </c>
      <c r="L45" s="31">
        <f t="shared" si="4"/>
        <v>5.4459828384943592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160.35951732357472</v>
      </c>
      <c r="C47" s="31">
        <f>'Occ T1'!C16</f>
        <v>171.44533497701246</v>
      </c>
      <c r="D47" s="31">
        <f>'Occ T1'!D16</f>
        <v>150.12691913891592</v>
      </c>
      <c r="E47" s="31">
        <f>'Occ T1'!E16</f>
        <v>151.53343941936279</v>
      </c>
      <c r="F47" s="31">
        <f>'Occ T1'!F16</f>
        <v>147.65592753176037</v>
      </c>
      <c r="H47" s="31">
        <f t="shared" ref="H47:K49" si="31">C47-B47</f>
        <v>11.085817653437744</v>
      </c>
      <c r="I47" s="31">
        <f t="shared" si="5"/>
        <v>-21.318415838096541</v>
      </c>
      <c r="J47" s="31">
        <f t="shared" si="31"/>
        <v>1.4065202804468697</v>
      </c>
      <c r="K47" s="31">
        <f t="shared" si="31"/>
        <v>-3.8775118876024237</v>
      </c>
      <c r="L47" s="31">
        <f t="shared" si="4"/>
        <v>-2.470991607155554</v>
      </c>
    </row>
    <row r="48" spans="1:12" x14ac:dyDescent="0.2">
      <c r="A48" s="10" t="str">
        <f>'Occ T2'!A32</f>
        <v>91 Elementary trades and related occupations</v>
      </c>
      <c r="B48" s="10">
        <f>'Occ T2'!B32</f>
        <v>24.799190135984517</v>
      </c>
      <c r="C48" s="10">
        <f>'Occ T2'!C32</f>
        <v>24.047930720592927</v>
      </c>
      <c r="D48" s="10">
        <f>'Occ T2'!D32</f>
        <v>20.236056198565059</v>
      </c>
      <c r="E48" s="10">
        <f>'Occ T2'!E32</f>
        <v>16.89664950955525</v>
      </c>
      <c r="F48" s="10">
        <f>'Occ T2'!F32</f>
        <v>15.814092045710135</v>
      </c>
      <c r="H48" s="11">
        <f t="shared" si="31"/>
        <v>-0.75125941539159058</v>
      </c>
      <c r="I48" s="31">
        <f t="shared" si="5"/>
        <v>-3.8118745220278676</v>
      </c>
      <c r="J48" s="11">
        <f t="shared" si="31"/>
        <v>-3.3394066890098095</v>
      </c>
      <c r="K48" s="11">
        <f t="shared" si="31"/>
        <v>-1.0825574638451148</v>
      </c>
      <c r="L48" s="31">
        <f t="shared" si="4"/>
        <v>-4.4219641528549243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135.56032718759022</v>
      </c>
      <c r="C49" s="10">
        <f>'Occ T2'!C33</f>
        <v>147.39740425641955</v>
      </c>
      <c r="D49" s="10">
        <f>'Occ T2'!D33</f>
        <v>129.89086294035087</v>
      </c>
      <c r="E49" s="10">
        <f>'Occ T2'!E33</f>
        <v>134.63678990980753</v>
      </c>
      <c r="F49" s="10">
        <f>'Occ T2'!F33</f>
        <v>131.84183548605023</v>
      </c>
      <c r="H49" s="11">
        <f t="shared" si="31"/>
        <v>11.837077068829331</v>
      </c>
      <c r="I49" s="31">
        <f t="shared" si="5"/>
        <v>-17.506541316068677</v>
      </c>
      <c r="J49" s="11">
        <f t="shared" si="31"/>
        <v>4.7459269694566615</v>
      </c>
      <c r="K49" s="11">
        <f t="shared" si="31"/>
        <v>-2.7949544237573036</v>
      </c>
      <c r="L49" s="31">
        <f t="shared" si="4"/>
        <v>1.9509725456993579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1372.7800000000002</v>
      </c>
      <c r="C51" s="34">
        <f>'Occ T1'!C18</f>
        <v>1522.9480000000008</v>
      </c>
      <c r="D51" s="34">
        <f>'Occ T1'!D18</f>
        <v>1487.645</v>
      </c>
      <c r="E51" s="34">
        <f>'Occ T1'!E18</f>
        <v>1532.0940000000005</v>
      </c>
      <c r="F51" s="34">
        <f>'Occ T1'!F18</f>
        <v>1599.0619999999997</v>
      </c>
      <c r="G51" s="24"/>
      <c r="H51" s="34">
        <f>C51-B51</f>
        <v>150.16800000000057</v>
      </c>
      <c r="I51" s="205">
        <f>D51-C51</f>
        <v>-35.303000000000793</v>
      </c>
      <c r="J51" s="34">
        <f>E51-D51</f>
        <v>44.449000000000524</v>
      </c>
      <c r="K51" s="34">
        <f>F51-E51</f>
        <v>66.967999999999165</v>
      </c>
      <c r="L51" s="205">
        <f>F51-D51</f>
        <v>111.41699999999969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Manchester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4.1518298880532711</v>
      </c>
      <c r="C59" s="44">
        <f>IF(AND(D$5-C$5 &lt;&gt; 0,D7 &lt;&gt; 0,C7 &lt;&gt; 0),(EXP(LN(D7/C7)/(D$5-C$5))-1)*100,0)</f>
        <v>2.3085090507539041</v>
      </c>
      <c r="D59" s="44">
        <f>IF(AND(E$5-D$5 &lt;&gt; 0,E7 &lt;&gt; 0,D7 &lt;&gt; 0),(EXP(LN(E7/D7)/(E$5-D$5))-1)*100,0)</f>
        <v>0.63836345531949057</v>
      </c>
      <c r="E59" s="44">
        <f>IF(AND(F$5-E$5 &lt;&gt; 0,F7 &lt;&gt; 0,E7 &lt;&gt; 0),(EXP(LN(F7/E7)/(F$5-E$5))-1)*100,0)</f>
        <v>1.253801159253265</v>
      </c>
      <c r="F59" s="44">
        <f>IF(AND(F$5-D$5 &lt;&gt; 0,F7 &lt;&gt; 0,D7 &lt;&gt; 0),(EXP(LN(F7/D7)/(F$5-D$5))-1)*100,0)</f>
        <v>1.0482382115773792</v>
      </c>
      <c r="H59" s="44">
        <f>(B7/B$51)*100</f>
        <v>8.4352687599292704</v>
      </c>
      <c r="I59" s="44">
        <f>(C7/C$51)*100</f>
        <v>8.9471024731508599</v>
      </c>
      <c r="J59" s="44">
        <f>(D7/D$51)*100</f>
        <v>9.370870476447843</v>
      </c>
      <c r="K59" s="44">
        <f>(E7/E$51)*100</f>
        <v>9.3931586878098905</v>
      </c>
      <c r="L59" s="44">
        <f>(F7/F$51)*100</f>
        <v>10.194011713868274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5.2429789059969645</v>
      </c>
      <c r="C60" s="44">
        <f t="shared" si="32"/>
        <v>1.3983723557190686</v>
      </c>
      <c r="D60" s="44">
        <f t="shared" si="32"/>
        <v>-1.3192527092985129</v>
      </c>
      <c r="E60" s="44">
        <f t="shared" si="32"/>
        <v>0.98032861325125786</v>
      </c>
      <c r="F60" s="44">
        <f>IF(AND(F$5-D$5 &lt;&gt; 0,F8 &lt;&gt; 0,D8 &lt;&gt; 0),(EXP(LN(F8/D8)/(F$5-D$5))-1)*100,0)</f>
        <v>0.20790815891060799</v>
      </c>
      <c r="H60" s="44">
        <f t="shared" ref="H60:L60" si="33">(B8/B$51)*100</f>
        <v>5.4940531695684287</v>
      </c>
      <c r="I60" s="44">
        <f t="shared" si="33"/>
        <v>6.0754892352649739</v>
      </c>
      <c r="J60" s="44">
        <f t="shared" si="33"/>
        <v>6.3066395128474131</v>
      </c>
      <c r="K60" s="44">
        <f t="shared" si="33"/>
        <v>5.7302563473243344</v>
      </c>
      <c r="L60" s="44">
        <f t="shared" si="33"/>
        <v>6.0528785003014089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2.016590470049251</v>
      </c>
      <c r="C61" s="44">
        <f>IF(AND(D$5-C$5 &lt;&gt; 0,D9 &lt;&gt; 0,C9 &lt;&gt; 0),(EXP(LN(D9/C9)/(D$5-C$5))-1)*100,0)</f>
        <v>4.2340906786525689</v>
      </c>
      <c r="D61" s="44">
        <f t="shared" si="34"/>
        <v>4.2456615090720407</v>
      </c>
      <c r="E61" s="44">
        <f t="shared" si="34"/>
        <v>1.6687245406103113</v>
      </c>
      <c r="F61" s="44">
        <f>IF(AND(F$5-D$5 &lt;&gt; 0,F9 &lt;&gt; 0,D9 &lt;&gt; 0),(EXP(LN(F9/D9)/(F$5-D$5))-1)*100,0)</f>
        <v>2.5205466839031354</v>
      </c>
      <c r="H61" s="44">
        <f t="shared" ref="H61:L61" si="35">(B9/B$51)*100</f>
        <v>2.9412155903608417</v>
      </c>
      <c r="I61" s="44">
        <f t="shared" si="35"/>
        <v>2.8716132378858861</v>
      </c>
      <c r="J61" s="44">
        <f t="shared" si="35"/>
        <v>3.064230963600429</v>
      </c>
      <c r="K61" s="44">
        <f t="shared" si="35"/>
        <v>3.6629023404855547</v>
      </c>
      <c r="L61" s="44">
        <f t="shared" si="35"/>
        <v>4.1411332135668655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4.0797890666620207</v>
      </c>
      <c r="C63" s="44">
        <f t="shared" si="36"/>
        <v>4.9031269032502989</v>
      </c>
      <c r="D63" s="44">
        <f t="shared" si="36"/>
        <v>1.6575875310557819</v>
      </c>
      <c r="E63" s="44">
        <f t="shared" si="36"/>
        <v>1.0883773271606056</v>
      </c>
      <c r="F63" s="44">
        <f>IF(AND(F$5-D$5 &lt;&gt; 0,F11 &lt;&gt; 0,D11 &lt;&gt; 0),(EXP(LN(F11/D11)/(F$5-D$5))-1)*100,0)</f>
        <v>1.2777590473585398</v>
      </c>
      <c r="H63" s="44">
        <f>(B11/B$51)*100</f>
        <v>18.966861783621933</v>
      </c>
      <c r="I63" s="44">
        <f>(C11/C$51)*100</f>
        <v>20.062126356335622</v>
      </c>
      <c r="J63" s="44">
        <f>(D11/D$51)*100</f>
        <v>21.545231406794816</v>
      </c>
      <c r="K63" s="44">
        <f>(E11/E$51)*100</f>
        <v>22.712453630330529</v>
      </c>
      <c r="L63" s="44">
        <f>(F11/F$51)*100</f>
        <v>24.24914416949041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4.2197220254017065</v>
      </c>
      <c r="C64" s="44">
        <f t="shared" si="36"/>
        <v>2.1945847347809355</v>
      </c>
      <c r="D64" s="49">
        <f t="shared" si="36"/>
        <v>1.102929912957018</v>
      </c>
      <c r="E64" s="49">
        <f t="shared" si="36"/>
        <v>1.0350267763145737</v>
      </c>
      <c r="F64" s="44">
        <f>IF(AND(F$5-D$5 &lt;&gt; 0,F12 &lt;&gt; 0,D12 &lt;&gt; 0),(EXP(LN(F12/D12)/(F$5-D$5))-1)*100,0)</f>
        <v>1.0576560864195006</v>
      </c>
      <c r="H64" s="40">
        <f t="shared" ref="H64:L67" si="37">(B12/B$11)*100</f>
        <v>27.24437401767721</v>
      </c>
      <c r="I64" s="40">
        <f t="shared" si="37"/>
        <v>27.391187584271652</v>
      </c>
      <c r="J64" s="40">
        <f t="shared" si="37"/>
        <v>26.683961891324692</v>
      </c>
      <c r="K64" s="40">
        <f t="shared" si="37"/>
        <v>25.963905709248809</v>
      </c>
      <c r="L64" s="40">
        <f t="shared" si="37"/>
        <v>25.827203190883587</v>
      </c>
    </row>
    <row r="65" spans="1:12" x14ac:dyDescent="0.2">
      <c r="A65" t="str">
        <f>A13</f>
        <v>22 Health professionals</v>
      </c>
      <c r="B65" s="49">
        <f t="shared" si="36"/>
        <v>3.7074972095830772</v>
      </c>
      <c r="C65" s="44">
        <f t="shared" si="36"/>
        <v>2.3007132098198158</v>
      </c>
      <c r="D65" s="49">
        <f t="shared" si="36"/>
        <v>1.6247298629074702</v>
      </c>
      <c r="E65" s="49">
        <f t="shared" si="36"/>
        <v>1.0457364875369635</v>
      </c>
      <c r="F65" s="44">
        <f>IF(AND(F$5-D$5 &lt;&gt; 0,F13 &lt;&gt; 0,D13 &lt;&gt; 0),(EXP(LN(F13/D13)/(F$5-D$5))-1)*100,0)</f>
        <v>1.238366821713921</v>
      </c>
      <c r="H65" s="40">
        <f t="shared" si="37"/>
        <v>20.524696556583681</v>
      </c>
      <c r="I65" s="40">
        <f t="shared" si="37"/>
        <v>20.232602324707784</v>
      </c>
      <c r="J65" s="40">
        <f t="shared" si="37"/>
        <v>19.730676377427738</v>
      </c>
      <c r="K65" s="40">
        <f t="shared" si="37"/>
        <v>19.698810331837141</v>
      </c>
      <c r="L65" s="40">
        <f t="shared" si="37"/>
        <v>19.615874864251371</v>
      </c>
    </row>
    <row r="66" spans="1:12" x14ac:dyDescent="0.2">
      <c r="A66" t="str">
        <f>A14</f>
        <v>23 Teaching and other educational professionals</v>
      </c>
      <c r="B66" s="49">
        <f t="shared" si="36"/>
        <v>3.25052632314482</v>
      </c>
      <c r="C66" s="44">
        <f t="shared" si="36"/>
        <v>5.3687999875261516</v>
      </c>
      <c r="D66" s="49">
        <f t="shared" si="36"/>
        <v>1.5162432822482197</v>
      </c>
      <c r="E66" s="49">
        <f t="shared" si="36"/>
        <v>1.0478278007749475</v>
      </c>
      <c r="F66" s="44">
        <f>IF(AND(F$5-D$5 &lt;&gt; 0,F14 &lt;&gt; 0,D14 &lt;&gt; 0),(EXP(LN(F14/D14)/(F$5-D$5))-1)*100,0)</f>
        <v>1.2037256497606119</v>
      </c>
      <c r="H66" s="40">
        <f t="shared" si="37"/>
        <v>26.012602394446581</v>
      </c>
      <c r="I66" s="40">
        <f t="shared" si="37"/>
        <v>25.193429223015894</v>
      </c>
      <c r="J66" s="40">
        <f t="shared" si="37"/>
        <v>25.30526480157388</v>
      </c>
      <c r="K66" s="40">
        <f t="shared" si="37"/>
        <v>25.129831695874334</v>
      </c>
      <c r="L66" s="40">
        <f t="shared" si="37"/>
        <v>25.029210300781273</v>
      </c>
    </row>
    <row r="67" spans="1:12" x14ac:dyDescent="0.2">
      <c r="A67" t="str">
        <f>A15</f>
        <v>24 Business, media and public service professionals</v>
      </c>
      <c r="B67" s="49">
        <f t="shared" si="36"/>
        <v>5.0240182119151378</v>
      </c>
      <c r="C67" s="44">
        <f t="shared" si="36"/>
        <v>9.1378623642469634</v>
      </c>
      <c r="D67" s="49">
        <f t="shared" si="36"/>
        <v>2.3157178178814686</v>
      </c>
      <c r="E67" s="49">
        <f t="shared" si="36"/>
        <v>1.1986774579019643</v>
      </c>
      <c r="F67" s="44">
        <f>IF(AND(F$5-D$5 &lt;&gt; 0,F15 &lt;&gt; 0,D15 &lt;&gt; 0),(EXP(LN(F15/D15)/(F$5-D$5))-1)*100,0)</f>
        <v>1.5696625850258883</v>
      </c>
      <c r="H67" s="40">
        <f t="shared" si="37"/>
        <v>26.218327031292528</v>
      </c>
      <c r="I67" s="40">
        <f t="shared" si="37"/>
        <v>27.182780868004663</v>
      </c>
      <c r="J67" s="40">
        <f t="shared" si="37"/>
        <v>28.280096929673693</v>
      </c>
      <c r="K67" s="40">
        <f t="shared" si="37"/>
        <v>29.207452263039723</v>
      </c>
      <c r="L67" s="40">
        <f t="shared" si="37"/>
        <v>29.527711644083766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3.7320506193698311</v>
      </c>
      <c r="C69" s="44">
        <f t="shared" si="39"/>
        <v>2.5679899669544426</v>
      </c>
      <c r="D69" s="44">
        <f t="shared" si="39"/>
        <v>-0.56876020382070624</v>
      </c>
      <c r="E69" s="44">
        <f t="shared" si="39"/>
        <v>0.76875809800776018</v>
      </c>
      <c r="F69" s="44">
        <f t="shared" ref="F69:F74" si="40">IF(AND(F$5-D$5 &lt;&gt; 0,F17 &lt;&gt; 0,D17 &lt;&gt; 0),(EXP(LN(F17/D17)/(F$5-D$5))-1)*100,0)</f>
        <v>0.32093142469880043</v>
      </c>
      <c r="H69" s="44">
        <f>(B17/B$51)*100</f>
        <v>11.058279504167974</v>
      </c>
      <c r="I69" s="44">
        <f>(C17/C$51)*100</f>
        <v>11.541314731411628</v>
      </c>
      <c r="J69" s="44">
        <f>(D17/D$51)*100</f>
        <v>12.118612449784866</v>
      </c>
      <c r="K69" s="44">
        <f>(E17/E$51)*100</f>
        <v>11.436182184174221</v>
      </c>
      <c r="L69" s="44">
        <f>(F17/F$51)*100</f>
        <v>11.829332427669113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5.3066027963034834</v>
      </c>
      <c r="C70" s="44">
        <f t="shared" si="39"/>
        <v>7.0828102379466795</v>
      </c>
      <c r="D70" s="49">
        <f t="shared" si="39"/>
        <v>-2.5037149102990375</v>
      </c>
      <c r="E70" s="49">
        <f t="shared" si="39"/>
        <v>0.6620095549569216</v>
      </c>
      <c r="F70" s="44">
        <f t="shared" si="40"/>
        <v>-0.4044914690511936</v>
      </c>
      <c r="H70" s="40">
        <f t="shared" ref="H70:L74" si="41">(B18/B$17)*100</f>
        <v>16.13999025302223</v>
      </c>
      <c r="I70" s="40">
        <f t="shared" si="41"/>
        <v>17.142486863226932</v>
      </c>
      <c r="J70" s="40">
        <f t="shared" si="41"/>
        <v>17.897061923245662</v>
      </c>
      <c r="K70" s="40">
        <f t="shared" si="41"/>
        <v>16.222127404546022</v>
      </c>
      <c r="L70" s="40">
        <f t="shared" si="41"/>
        <v>16.051096546280721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3.3849274536118079</v>
      </c>
      <c r="C71" s="44">
        <f t="shared" si="39"/>
        <v>4.7122304852529773</v>
      </c>
      <c r="D71" s="49">
        <f t="shared" si="39"/>
        <v>0.60422619267275213</v>
      </c>
      <c r="E71" s="49">
        <f t="shared" si="39"/>
        <v>1.1394562327206703</v>
      </c>
      <c r="F71" s="44">
        <f t="shared" si="40"/>
        <v>0.9607305755456208</v>
      </c>
      <c r="H71" s="40">
        <f t="shared" si="41"/>
        <v>16.193896138000849</v>
      </c>
      <c r="I71" s="40">
        <f t="shared" si="41"/>
        <v>15.978220336205817</v>
      </c>
      <c r="J71" s="40">
        <f t="shared" si="41"/>
        <v>16.312253863295822</v>
      </c>
      <c r="K71" s="40">
        <f t="shared" si="41"/>
        <v>17.297399800098624</v>
      </c>
      <c r="L71" s="40">
        <f t="shared" si="41"/>
        <v>17.944357161803808</v>
      </c>
    </row>
    <row r="72" spans="1:12" x14ac:dyDescent="0.2">
      <c r="A72" t="str">
        <f t="shared" si="38"/>
        <v>33 Protective service occupations</v>
      </c>
      <c r="B72" s="49">
        <f t="shared" si="39"/>
        <v>2.2453582671742689</v>
      </c>
      <c r="C72" s="44">
        <f t="shared" si="39"/>
        <v>2.4996661961153688</v>
      </c>
      <c r="D72" s="49">
        <f t="shared" si="39"/>
        <v>2.8115999609418907</v>
      </c>
      <c r="E72" s="49">
        <f t="shared" si="39"/>
        <v>1.1416390469021431</v>
      </c>
      <c r="F72" s="44">
        <f t="shared" si="40"/>
        <v>1.6952568248874922</v>
      </c>
      <c r="H72" s="40">
        <f t="shared" si="41"/>
        <v>8.3919876093982921</v>
      </c>
      <c r="I72" s="40">
        <f t="shared" si="41"/>
        <v>7.9211344503099541</v>
      </c>
      <c r="J72" s="40">
        <f t="shared" si="41"/>
        <v>7.9158579329955074</v>
      </c>
      <c r="K72" s="40">
        <f t="shared" si="41"/>
        <v>9.3560881900990385</v>
      </c>
      <c r="L72" s="40">
        <f t="shared" si="41"/>
        <v>9.7081195875836563</v>
      </c>
    </row>
    <row r="73" spans="1:12" x14ac:dyDescent="0.2">
      <c r="A73" t="str">
        <f t="shared" si="38"/>
        <v>34 Culture, media and sports occupations</v>
      </c>
      <c r="B73" s="49">
        <f t="shared" si="39"/>
        <v>5.3609311295755413</v>
      </c>
      <c r="C73" s="44">
        <f t="shared" si="39"/>
        <v>-4.3549553727666108</v>
      </c>
      <c r="D73" s="49">
        <f t="shared" si="39"/>
        <v>-0.96248041493888215</v>
      </c>
      <c r="E73" s="49">
        <f t="shared" si="39"/>
        <v>1.1956421100647319</v>
      </c>
      <c r="F73" s="44">
        <f t="shared" si="40"/>
        <v>0.47109262281654907</v>
      </c>
      <c r="H73" s="40">
        <f t="shared" si="41"/>
        <v>11.076853989692276</v>
      </c>
      <c r="I73" s="40">
        <f t="shared" si="41"/>
        <v>11.789163154618233</v>
      </c>
      <c r="J73" s="40">
        <f t="shared" si="41"/>
        <v>10.993439926086888</v>
      </c>
      <c r="K73" s="40">
        <f t="shared" si="41"/>
        <v>10.777501911744645</v>
      </c>
      <c r="L73" s="40">
        <f t="shared" si="41"/>
        <v>11.242869009233095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3.1742938432735235</v>
      </c>
      <c r="C74" s="44">
        <f t="shared" si="39"/>
        <v>1.9425905785911413</v>
      </c>
      <c r="D74" s="49">
        <f t="shared" si="39"/>
        <v>-0.79652823678827422</v>
      </c>
      <c r="E74" s="49">
        <f t="shared" si="39"/>
        <v>0.48396474628493724</v>
      </c>
      <c r="F74" s="44">
        <f t="shared" si="40"/>
        <v>5.5307733701082107E-2</v>
      </c>
      <c r="H74" s="40">
        <f t="shared" si="41"/>
        <v>48.197272009886355</v>
      </c>
      <c r="I74" s="40">
        <f t="shared" si="41"/>
        <v>47.168995195639063</v>
      </c>
      <c r="J74" s="40">
        <f t="shared" si="41"/>
        <v>46.881386354376119</v>
      </c>
      <c r="K74" s="40">
        <f t="shared" si="41"/>
        <v>46.346882693511674</v>
      </c>
      <c r="L74" s="40">
        <f t="shared" si="41"/>
        <v>45.053557695098725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1.0010102693500222</v>
      </c>
      <c r="C76" s="44">
        <f t="shared" si="42"/>
        <v>2.676667540790878</v>
      </c>
      <c r="D76" s="44">
        <f t="shared" si="42"/>
        <v>-0.7971524118762785</v>
      </c>
      <c r="E76" s="44">
        <f t="shared" si="42"/>
        <v>-0.64586596442008926</v>
      </c>
      <c r="F76" s="44">
        <f>IF(AND(F$5-D$5 &lt;&gt; 0,F24 &lt;&gt; 0,D24 &lt;&gt; 0),(EXP(LN(F24/D24)/(F$5-D$5))-1)*100,0)</f>
        <v>-0.69632039788389832</v>
      </c>
      <c r="H76" s="44">
        <f>(B24/B$51)*100</f>
        <v>13.213368852246351</v>
      </c>
      <c r="I76" s="44">
        <f>(C24/C$51)*100</f>
        <v>12.394593797512293</v>
      </c>
      <c r="J76" s="44">
        <f>(D24/D$51)*100</f>
        <v>13.028362421262669</v>
      </c>
      <c r="K76" s="44">
        <f>(E24/E$51)*100</f>
        <v>12.154145175248859</v>
      </c>
      <c r="L76" s="44">
        <f>(F24/F$51)*100</f>
        <v>10.914502699851532</v>
      </c>
    </row>
    <row r="77" spans="1:12" x14ac:dyDescent="0.2">
      <c r="A77" t="str">
        <f>A25</f>
        <v>41 Administrative occupations</v>
      </c>
      <c r="B77" s="49">
        <f t="shared" si="42"/>
        <v>1.3291579998890413</v>
      </c>
      <c r="C77" s="44">
        <f t="shared" si="42"/>
        <v>3.9500015381575659</v>
      </c>
      <c r="D77" s="49">
        <f t="shared" si="42"/>
        <v>-1.1992216002845946</v>
      </c>
      <c r="E77" s="49">
        <f t="shared" si="42"/>
        <v>-0.19496374340443046</v>
      </c>
      <c r="F77" s="44">
        <f>IF(AND(F$5-D$5 &lt;&gt; 0,F25 &lt;&gt; 0,D25 &lt;&gt; 0),(EXP(LN(F25/D25)/(F$5-D$5))-1)*100,0)</f>
        <v>-0.53084546343296068</v>
      </c>
      <c r="H77" s="40">
        <f t="shared" ref="H77:L78" si="43">(B25/B$24)*100</f>
        <v>82.077437299932228</v>
      </c>
      <c r="I77" s="40">
        <f t="shared" si="43"/>
        <v>83.149310460483136</v>
      </c>
      <c r="J77" s="40">
        <f t="shared" si="43"/>
        <v>84.180477973052319</v>
      </c>
      <c r="K77" s="40">
        <f t="shared" si="43"/>
        <v>82.488332624428082</v>
      </c>
      <c r="L77" s="40">
        <f t="shared" si="43"/>
        <v>86.309314715306755</v>
      </c>
    </row>
    <row r="78" spans="1:12" x14ac:dyDescent="0.2">
      <c r="A78" t="str">
        <f>A26</f>
        <v>42 Secretarial and related occupations</v>
      </c>
      <c r="B78" s="49">
        <f t="shared" si="42"/>
        <v>-0.54420115798730073</v>
      </c>
      <c r="C78" s="44">
        <f t="shared" si="42"/>
        <v>-3.6065675528613284</v>
      </c>
      <c r="D78" s="49">
        <f t="shared" si="42"/>
        <v>1.2397273797280395</v>
      </c>
      <c r="E78" s="49">
        <f t="shared" si="42"/>
        <v>-3.0616303734021133</v>
      </c>
      <c r="F78" s="44">
        <f>IF(AND(F$5-D$5 &lt;&gt; 0,F26 &lt;&gt; 0,D26 &lt;&gt; 0),(EXP(LN(F26/D26)/(F$5-D$5))-1)*100,0)</f>
        <v>-1.6485433550595396</v>
      </c>
      <c r="H78" s="40">
        <f t="shared" si="43"/>
        <v>17.922562700067768</v>
      </c>
      <c r="I78" s="40">
        <f t="shared" si="43"/>
        <v>16.850689539516861</v>
      </c>
      <c r="J78" s="40">
        <f t="shared" si="43"/>
        <v>15.819522026947674</v>
      </c>
      <c r="K78" s="40">
        <f t="shared" si="43"/>
        <v>17.511667375571914</v>
      </c>
      <c r="L78" s="40">
        <f t="shared" si="43"/>
        <v>13.690685284693247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1.4174749672896336</v>
      </c>
      <c r="C80" s="44">
        <f t="shared" si="44"/>
        <v>-12.59844860721242</v>
      </c>
      <c r="D80" s="44">
        <f t="shared" si="44"/>
        <v>-0.17568911577175994</v>
      </c>
      <c r="E80" s="44">
        <f t="shared" si="44"/>
        <v>-0.46958945354075299</v>
      </c>
      <c r="F80" s="44">
        <f>IF(AND(F$5-D$5 &lt;&gt; 0,F28 &lt;&gt; 0,D28 &lt;&gt; 0),(EXP(LN(F28/D28)/(F$5-D$5))-1)*100,0)</f>
        <v>-0.37171894411985873</v>
      </c>
      <c r="H80" s="44">
        <f>(B28/B$51)*100</f>
        <v>9.4075672907582835</v>
      </c>
      <c r="I80" s="44">
        <f>(C28/C$51)*100</f>
        <v>8.9710726973405741</v>
      </c>
      <c r="J80" s="44">
        <f>(D28/D$51)*100</f>
        <v>8.0269264851155508</v>
      </c>
      <c r="K80" s="44">
        <f>(E28/E$51)*100</f>
        <v>7.7258235436330036</v>
      </c>
      <c r="L80" s="44">
        <f>(F28/F$51)*100</f>
        <v>7.0619208927493515</v>
      </c>
    </row>
    <row r="81" spans="1:12" x14ac:dyDescent="0.2">
      <c r="A81" t="str">
        <f>A29</f>
        <v>51 Skilled agricultural and related trades</v>
      </c>
      <c r="B81" s="49">
        <f t="shared" si="44"/>
        <v>2.4845226549928601</v>
      </c>
      <c r="C81" s="44">
        <f t="shared" si="44"/>
        <v>-6.5724452953620389</v>
      </c>
      <c r="D81" s="49">
        <f t="shared" si="44"/>
        <v>0.36008196494707878</v>
      </c>
      <c r="E81" s="49">
        <f t="shared" si="44"/>
        <v>1.0666628047789617</v>
      </c>
      <c r="F81" s="44">
        <f>IF(AND(F$5-D$5 &lt;&gt; 0,F29 &lt;&gt; 0,D29 &lt;&gt; 0),(EXP(LN(F29/D29)/(F$5-D$5))-1)*100,0)</f>
        <v>0.83058484155784651</v>
      </c>
      <c r="H81" s="40">
        <f t="shared" ref="H81:L84" si="45">(B29/B$28)*100</f>
        <v>8.6565216399217864</v>
      </c>
      <c r="I81" s="40">
        <f t="shared" si="45"/>
        <v>9.0266244761610697</v>
      </c>
      <c r="J81" s="40">
        <f t="shared" si="45"/>
        <v>9.6489757745233202</v>
      </c>
      <c r="K81" s="40">
        <f t="shared" si="45"/>
        <v>9.9107072684574007</v>
      </c>
      <c r="L81" s="40">
        <f t="shared" si="45"/>
        <v>11.551169333547531</v>
      </c>
    </row>
    <row r="82" spans="1:12" x14ac:dyDescent="0.2">
      <c r="A82" t="str">
        <f>A30</f>
        <v>52 Skilled metal, electrical and electronic trades</v>
      </c>
      <c r="B82" s="49">
        <f t="shared" si="44"/>
        <v>2.5876068872819458</v>
      </c>
      <c r="C82" s="44">
        <f t="shared" si="44"/>
        <v>-16.099113491995865</v>
      </c>
      <c r="D82" s="49">
        <f t="shared" si="44"/>
        <v>-0.71640998018569491</v>
      </c>
      <c r="E82" s="49">
        <f t="shared" si="44"/>
        <v>-0.86990077791433418</v>
      </c>
      <c r="F82" s="44">
        <f>IF(AND(F$5-D$5 &lt;&gt; 0,F30 &lt;&gt; 0,D30 &lt;&gt; 0),(EXP(LN(F30/D30)/(F$5-D$5))-1)*100,0)</f>
        <v>-0.8187635628317369</v>
      </c>
      <c r="H82" s="40">
        <f t="shared" si="45"/>
        <v>38.580039571761681</v>
      </c>
      <c r="I82" s="40">
        <f t="shared" si="45"/>
        <v>40.391603111946857</v>
      </c>
      <c r="J82" s="40">
        <f t="shared" si="45"/>
        <v>38.77381184393316</v>
      </c>
      <c r="K82" s="40">
        <f t="shared" si="45"/>
        <v>37.734991550442068</v>
      </c>
      <c r="L82" s="40">
        <f t="shared" si="45"/>
        <v>36.244466469896857</v>
      </c>
    </row>
    <row r="83" spans="1:12" x14ac:dyDescent="0.2">
      <c r="A83" t="str">
        <f>A31</f>
        <v>53 Skilled construction and building trades</v>
      </c>
      <c r="B83" s="49">
        <f t="shared" si="44"/>
        <v>1.8965134867370281</v>
      </c>
      <c r="C83" s="44">
        <f t="shared" si="44"/>
        <v>-15.411096132221736</v>
      </c>
      <c r="D83" s="49">
        <f t="shared" si="44"/>
        <v>0.41460089689271395</v>
      </c>
      <c r="E83" s="49">
        <f t="shared" si="44"/>
        <v>-0.81018161063031169</v>
      </c>
      <c r="F83" s="44">
        <f>IF(AND(F$5-D$5 &lt;&gt; 0,F31 &lt;&gt; 0,D31 &lt;&gt; 0),(EXP(LN(F31/D31)/(F$5-D$5))-1)*100,0)</f>
        <v>-0.4035897247835929</v>
      </c>
      <c r="H83" s="40">
        <f t="shared" si="45"/>
        <v>31.81609609438722</v>
      </c>
      <c r="I83" s="40">
        <f t="shared" si="45"/>
        <v>32.421493210071354</v>
      </c>
      <c r="J83" s="40">
        <f t="shared" si="45"/>
        <v>31.378145223894322</v>
      </c>
      <c r="K83" s="40">
        <f t="shared" si="45"/>
        <v>32.31692251458017</v>
      </c>
      <c r="L83" s="40">
        <f t="shared" si="45"/>
        <v>31.227915335350314</v>
      </c>
    </row>
    <row r="84" spans="1:12" x14ac:dyDescent="0.2">
      <c r="A84" t="str">
        <f>A32</f>
        <v>54 Textiles, printing and other skilled trades</v>
      </c>
      <c r="B84" s="49">
        <f t="shared" si="44"/>
        <v>-2.1386529654479403</v>
      </c>
      <c r="C84" s="44">
        <f t="shared" si="44"/>
        <v>-2.7861969165845268</v>
      </c>
      <c r="D84" s="49">
        <f t="shared" si="44"/>
        <v>-0.33601703363103086</v>
      </c>
      <c r="E84" s="49">
        <f t="shared" si="44"/>
        <v>-1.2686054033428373E-2</v>
      </c>
      <c r="F84" s="44">
        <f>IF(AND(F$5-D$5 &lt;&gt; 0,F32 &lt;&gt; 0,D32 &lt;&gt; 0),(EXP(LN(F32/D32)/(F$5-D$5))-1)*100,0)</f>
        <v>-0.12057942993116688</v>
      </c>
      <c r="H84" s="40">
        <f t="shared" si="45"/>
        <v>20.947342693929315</v>
      </c>
      <c r="I84" s="40">
        <f t="shared" si="45"/>
        <v>18.16027920182071</v>
      </c>
      <c r="J84" s="40">
        <f t="shared" si="45"/>
        <v>20.199067157649196</v>
      </c>
      <c r="K84" s="40">
        <f t="shared" si="45"/>
        <v>20.037378666520361</v>
      </c>
      <c r="L84" s="40">
        <f t="shared" si="45"/>
        <v>20.976448861205288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1.4830706789626946</v>
      </c>
      <c r="C86" s="44">
        <f t="shared" si="46"/>
        <v>-3.3241611127994286</v>
      </c>
      <c r="D86" s="44">
        <f t="shared" si="46"/>
        <v>1.5478283762783152</v>
      </c>
      <c r="E86" s="44">
        <f t="shared" si="46"/>
        <v>0.85877352735646006</v>
      </c>
      <c r="F86" s="44">
        <f>IF(AND(F$5-D$5 &lt;&gt; 0,F34 &lt;&gt; 0,D34 &lt;&gt; 0),(EXP(LN(F34/D34)/(F$5-D$5))-1)*100,0)</f>
        <v>1.0879373934061354</v>
      </c>
      <c r="H86" s="44">
        <f>(B34/B$51)*100</f>
        <v>10.155175075351185</v>
      </c>
      <c r="I86" s="44">
        <f>(C34/C$51)*100</f>
        <v>9.7090711134847787</v>
      </c>
      <c r="J86" s="44">
        <f>(D34/D$51)*100</f>
        <v>9.6090709332595097</v>
      </c>
      <c r="K86" s="44">
        <f>(E34/E$51)*100</f>
        <v>10.075079835803621</v>
      </c>
      <c r="L86" s="44">
        <f>(F34/F$51)*100</f>
        <v>10.514906910847468</v>
      </c>
    </row>
    <row r="87" spans="1:12" x14ac:dyDescent="0.2">
      <c r="A87" t="str">
        <f>A35</f>
        <v>61 Caring personal service occupations</v>
      </c>
      <c r="B87" s="49">
        <f t="shared" si="46"/>
        <v>1.1945448223136035</v>
      </c>
      <c r="C87" s="44">
        <f t="shared" si="46"/>
        <v>-0.43850489947642179</v>
      </c>
      <c r="D87" s="49">
        <f t="shared" si="46"/>
        <v>1.9823398595378627</v>
      </c>
      <c r="E87" s="49">
        <f t="shared" si="46"/>
        <v>1.042256172862932</v>
      </c>
      <c r="F87" s="44">
        <f>IF(AND(F$5-D$5 &lt;&gt; 0,F35 &lt;&gt; 0,D35 &lt;&gt; 0),(EXP(LN(F35/D35)/(F$5-D$5))-1)*100,0)</f>
        <v>1.3546505702806133</v>
      </c>
      <c r="H87" s="40">
        <f t="shared" ref="H87:L89" si="47">(B35/B$34)*100</f>
        <v>77.177385331431253</v>
      </c>
      <c r="I87" s="40">
        <f t="shared" si="47"/>
        <v>76.303431190007885</v>
      </c>
      <c r="J87" s="40">
        <f t="shared" si="47"/>
        <v>78.580995810556132</v>
      </c>
      <c r="K87" s="40">
        <f t="shared" si="47"/>
        <v>80.276640021541965</v>
      </c>
      <c r="L87" s="40">
        <f t="shared" si="47"/>
        <v>81.749049148642058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2.6281932924120399</v>
      </c>
      <c r="C88" s="44">
        <f t="shared" si="46"/>
        <v>-13.956651406854871</v>
      </c>
      <c r="D88" s="49">
        <f t="shared" si="46"/>
        <v>0.10371641014090827</v>
      </c>
      <c r="E88" s="49">
        <f t="shared" si="46"/>
        <v>4.2663044924240445E-2</v>
      </c>
      <c r="F88" s="44">
        <f>IF(AND(F$5-D$5 &lt;&gt; 0,F36 &lt;&gt; 0,D36 &lt;&gt; 0),(EXP(LN(F36/D36)/(F$5-D$5))-1)*100,0)</f>
        <v>6.3010028150811692E-2</v>
      </c>
      <c r="H88" s="40">
        <f t="shared" si="47"/>
        <v>21.87696747216749</v>
      </c>
      <c r="I88" s="40">
        <f t="shared" si="47"/>
        <v>22.881234729823486</v>
      </c>
      <c r="J88" s="40">
        <f t="shared" si="47"/>
        <v>20.364737236952369</v>
      </c>
      <c r="K88" s="40">
        <f t="shared" si="47"/>
        <v>18.957305774872122</v>
      </c>
      <c r="L88" s="40">
        <f t="shared" si="47"/>
        <v>17.47801973883147</v>
      </c>
    </row>
    <row r="89" spans="1:12" x14ac:dyDescent="0.2">
      <c r="A89" t="str">
        <f>A37</f>
        <v>63 Community and civil enforcement occupations</v>
      </c>
      <c r="B89" s="49">
        <f t="shared" si="46"/>
        <v>-2.2098271513091072</v>
      </c>
      <c r="C89" s="44">
        <f t="shared" si="46"/>
        <v>25.006601002241148</v>
      </c>
      <c r="D89" s="49">
        <f t="shared" si="46"/>
        <v>-4.7352084021569985</v>
      </c>
      <c r="E89" s="49">
        <f t="shared" si="46"/>
        <v>0.94895128780621008</v>
      </c>
      <c r="F89" s="44">
        <f>IF(AND(F$5-D$5 &lt;&gt; 0,F37 &lt;&gt; 0,D37 &lt;&gt; 0),(EXP(LN(F37/D37)/(F$5-D$5))-1)*100,0)</f>
        <v>-0.98248678800403333</v>
      </c>
      <c r="H89" s="40">
        <f t="shared" si="47"/>
        <v>0.94564719640125894</v>
      </c>
      <c r="I89" s="40">
        <f t="shared" si="47"/>
        <v>0.81533408016862019</v>
      </c>
      <c r="J89" s="40">
        <f t="shared" si="47"/>
        <v>1.054266952491498</v>
      </c>
      <c r="K89" s="40">
        <f t="shared" si="47"/>
        <v>0.76605420358590959</v>
      </c>
      <c r="L89" s="40">
        <f t="shared" si="47"/>
        <v>0.77293111252647473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2.2268801102522717</v>
      </c>
      <c r="C91" s="44">
        <f t="shared" si="48"/>
        <v>-4.2746195407053378</v>
      </c>
      <c r="D91" s="44">
        <f t="shared" si="48"/>
        <v>0.48931810527708119</v>
      </c>
      <c r="E91" s="44">
        <f t="shared" si="48"/>
        <v>0.17802729931397643</v>
      </c>
      <c r="F91" s="44">
        <f t="shared" ref="F91:F93" si="49">IF(AND(F$5-D$5 &lt;&gt; 0,F39 &lt;&gt; 0,D39 &lt;&gt; 0),(EXP(LN(F39/D39)/(F$5-D$5))-1)*100,0)</f>
        <v>0.28168360894711419</v>
      </c>
      <c r="H91" s="44">
        <f>(B39/B$51)*100</f>
        <v>10.195811936264617</v>
      </c>
      <c r="I91" s="44">
        <f>(C39/C$51)*100</f>
        <v>10.036865658197602</v>
      </c>
      <c r="J91" s="44">
        <f>(D39/D$51)*100</f>
        <v>9.8358292398131457</v>
      </c>
      <c r="K91" s="44">
        <f>(E39/E$51)*100</f>
        <v>9.7864317473305658</v>
      </c>
      <c r="L91" s="44">
        <f>(F39/F$51)*100</f>
        <v>9.5448527719154725</v>
      </c>
    </row>
    <row r="92" spans="1:12" s="30" customFormat="1" x14ac:dyDescent="0.2">
      <c r="A92" t="str">
        <f>A40</f>
        <v>71 Sales occupations</v>
      </c>
      <c r="B92" s="49">
        <f t="shared" si="48"/>
        <v>1.709715214814933</v>
      </c>
      <c r="C92" s="44">
        <f t="shared" si="48"/>
        <v>-5.2683632506552502</v>
      </c>
      <c r="D92" s="49">
        <f t="shared" si="48"/>
        <v>-1.1956463908546988</v>
      </c>
      <c r="E92" s="49">
        <f t="shared" si="48"/>
        <v>-0.44452531272906048</v>
      </c>
      <c r="F92" s="44">
        <f t="shared" si="49"/>
        <v>-0.69553132695859832</v>
      </c>
      <c r="G92"/>
      <c r="H92" s="40">
        <f>(B40/B$34)*100</f>
        <v>79.827751017456066</v>
      </c>
      <c r="I92" s="40">
        <f t="shared" ref="H92:L93" si="50">(C40/C$34)*100</f>
        <v>80.54326833228329</v>
      </c>
      <c r="J92" s="40">
        <f t="shared" si="50"/>
        <v>78.923500701777087</v>
      </c>
      <c r="K92" s="40">
        <f t="shared" si="50"/>
        <v>68.822991363681453</v>
      </c>
      <c r="L92" s="40">
        <f t="shared" si="50"/>
        <v>60.429387529186151</v>
      </c>
    </row>
    <row r="93" spans="1:12" s="30" customFormat="1" x14ac:dyDescent="0.2">
      <c r="A93" t="str">
        <f>A41</f>
        <v>72 Customer service occupations</v>
      </c>
      <c r="B93" s="49">
        <f t="shared" si="48"/>
        <v>4.1627850998344096</v>
      </c>
      <c r="C93" s="44">
        <f t="shared" si="48"/>
        <v>-0.76917924564753326</v>
      </c>
      <c r="D93" s="49">
        <f t="shared" si="48"/>
        <v>5.4597958663555879</v>
      </c>
      <c r="E93" s="49">
        <f t="shared" si="48"/>
        <v>1.5606392242491607</v>
      </c>
      <c r="F93" s="44">
        <f t="shared" si="49"/>
        <v>2.844070933454157</v>
      </c>
      <c r="G93"/>
      <c r="H93" s="40">
        <f t="shared" si="50"/>
        <v>20.572408119259041</v>
      </c>
      <c r="I93" s="40">
        <f t="shared" si="50"/>
        <v>22.832899592345012</v>
      </c>
      <c r="J93" s="40">
        <f t="shared" si="50"/>
        <v>23.436335208776629</v>
      </c>
      <c r="K93" s="40">
        <f t="shared" si="50"/>
        <v>28.312037904798469</v>
      </c>
      <c r="L93" s="40">
        <f t="shared" si="50"/>
        <v>30.345099138582032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3.344858740405332</v>
      </c>
      <c r="C95" s="44">
        <f t="shared" si="51"/>
        <v>-12.070193585893163</v>
      </c>
      <c r="D95" s="44">
        <f t="shared" si="51"/>
        <v>1.9802689428496612</v>
      </c>
      <c r="E95" s="44">
        <f t="shared" si="51"/>
        <v>-0.12736067475437318</v>
      </c>
      <c r="F95" s="44">
        <f>IF(AND(F$5-D$5 &lt;&gt; 0,F43 &lt;&gt; 0,D43 &lt;&gt; 0),(EXP(LN(F43/D43)/(F$5-D$5))-1)*100,0)</f>
        <v>0.57029770421606063</v>
      </c>
      <c r="H95" s="44">
        <f>(B43/B$51)*100</f>
        <v>6.8862963432849771</v>
      </c>
      <c r="I95" s="44">
        <f>(C43/C$51)*100</f>
        <v>7.0803883755405765</v>
      </c>
      <c r="J95" s="44">
        <f>(D43/D$51)*100</f>
        <v>6.3735143122532492</v>
      </c>
      <c r="K95" s="44">
        <f>(E43/E$51)*100</f>
        <v>6.8261153884797574</v>
      </c>
      <c r="L95" s="44">
        <f>(F43/F$51)*100</f>
        <v>6.457419563810161</v>
      </c>
    </row>
    <row r="96" spans="1:12" x14ac:dyDescent="0.2">
      <c r="A96" t="str">
        <f>A44</f>
        <v>81 Process, plant and machine operatives</v>
      </c>
      <c r="B96" s="49">
        <f t="shared" si="51"/>
        <v>-0.38806369253989725</v>
      </c>
      <c r="C96" s="44">
        <f t="shared" si="51"/>
        <v>-14.996573537557145</v>
      </c>
      <c r="D96" s="49">
        <f t="shared" si="51"/>
        <v>3.2670567770400005</v>
      </c>
      <c r="E96" s="49">
        <f t="shared" si="51"/>
        <v>-0.61987543708262871</v>
      </c>
      <c r="F96" s="44">
        <f>IF(AND(F$5-D$5 &lt;&gt; 0,F44 &lt;&gt; 0,D44 &lt;&gt; 0),(EXP(LN(F44/D44)/(F$5-D$5))-1)*100,0)</f>
        <v>0.65923472214213241</v>
      </c>
      <c r="H96" s="40">
        <f>(B44/B$43)*100</f>
        <v>36.569655946543939</v>
      </c>
      <c r="I96" s="40">
        <f t="shared" ref="H96:L97" si="52">(C44/C$43)*100</f>
        <v>31.565371095486228</v>
      </c>
      <c r="J96" s="40">
        <f t="shared" si="52"/>
        <v>30.514848264745119</v>
      </c>
      <c r="K96" s="40">
        <f t="shared" si="52"/>
        <v>32.489232097467045</v>
      </c>
      <c r="L96" s="40">
        <f t="shared" si="52"/>
        <v>30.922140085428268</v>
      </c>
    </row>
    <row r="97" spans="1:12" x14ac:dyDescent="0.2">
      <c r="A97" t="str">
        <f>A45</f>
        <v>82 Transport and mobile machine drivers and operatives</v>
      </c>
      <c r="B97" s="49">
        <f t="shared" si="51"/>
        <v>5.3255142761253982</v>
      </c>
      <c r="C97" s="44">
        <f t="shared" si="51"/>
        <v>-10.720405172931201</v>
      </c>
      <c r="D97" s="49">
        <f t="shared" si="51"/>
        <v>1.3940243167522626</v>
      </c>
      <c r="E97" s="49">
        <f t="shared" si="51"/>
        <v>0.10208185418860705</v>
      </c>
      <c r="F97" s="44">
        <f>IF(AND(F$5-D$5 &lt;&gt; 0,F45 &lt;&gt; 0,D45 &lt;&gt; 0),(EXP(LN(F45/D45)/(F$5-D$5))-1)*100,0)</f>
        <v>0.53088983113178667</v>
      </c>
      <c r="H97" s="40">
        <f t="shared" si="52"/>
        <v>63.430344053456068</v>
      </c>
      <c r="I97" s="40">
        <f t="shared" si="52"/>
        <v>68.434628904513772</v>
      </c>
      <c r="J97" s="40">
        <f t="shared" si="52"/>
        <v>69.485151735254874</v>
      </c>
      <c r="K97" s="40">
        <f t="shared" si="52"/>
        <v>67.510767902532947</v>
      </c>
      <c r="L97" s="40">
        <f t="shared" si="52"/>
        <v>69.077859914571732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1.6851966904899873</v>
      </c>
      <c r="C99" s="44">
        <f t="shared" si="53"/>
        <v>-12.434526632617294</v>
      </c>
      <c r="D99" s="44">
        <f t="shared" si="53"/>
        <v>0.1866792072617196</v>
      </c>
      <c r="E99" s="44">
        <f t="shared" si="53"/>
        <v>-0.25888002241685193</v>
      </c>
      <c r="F99" s="44">
        <f>IF(AND(F$5-D$5 &lt;&gt; 0,F47 &lt;&gt; 0,D47 &lt;&gt; 0),(EXP(LN(F47/D47)/(F$5-D$5))-1)*100,0)</f>
        <v>-0.1105808856348367</v>
      </c>
      <c r="H99" s="44">
        <f>(B47/B$51)*100</f>
        <v>11.681370454375406</v>
      </c>
      <c r="I99" s="44">
        <f>(C47/C$51)*100</f>
        <v>11.257464797026055</v>
      </c>
      <c r="J99" s="44">
        <f>(D47/D$51)*100</f>
        <v>10.091582275268356</v>
      </c>
      <c r="K99" s="44">
        <f>(E47/E$51)*100</f>
        <v>9.8906098071895556</v>
      </c>
      <c r="L99" s="44">
        <f>(F47/F$51)*100</f>
        <v>9.2339088497982189</v>
      </c>
    </row>
    <row r="100" spans="1:12" x14ac:dyDescent="0.2">
      <c r="A100" t="str">
        <f>A48</f>
        <v>91 Elementary trades and related occupations</v>
      </c>
      <c r="B100" s="49">
        <f t="shared" si="53"/>
        <v>-0.76610148573774683</v>
      </c>
      <c r="C100" s="44">
        <f t="shared" si="53"/>
        <v>-15.851153957141317</v>
      </c>
      <c r="D100" s="49">
        <f t="shared" si="53"/>
        <v>-3.5427349580799516</v>
      </c>
      <c r="E100" s="49">
        <f t="shared" si="53"/>
        <v>-0.65995173227729742</v>
      </c>
      <c r="F100" s="44">
        <f>IF(AND(F$5-D$5 &lt;&gt; 0,F48 &lt;&gt; 0,D48 &lt;&gt; 0),(EXP(LN(F48/D48)/(F$5-D$5))-1)*100,0)</f>
        <v>-1.6303274566589643</v>
      </c>
      <c r="H100" s="40">
        <f t="shared" ref="H100:L101" si="54">(B48/B$47)*100</f>
        <v>15.464744812086529</v>
      </c>
      <c r="I100" s="40">
        <f t="shared" si="54"/>
        <v>14.026587963922898</v>
      </c>
      <c r="J100" s="40">
        <f t="shared" si="54"/>
        <v>13.479298925624503</v>
      </c>
      <c r="K100" s="40">
        <f t="shared" si="54"/>
        <v>11.150442815987594</v>
      </c>
      <c r="L100" s="40">
        <f t="shared" si="54"/>
        <v>10.710096309752663</v>
      </c>
    </row>
    <row r="101" spans="1:12" x14ac:dyDescent="0.2">
      <c r="A101" t="str">
        <f>A49</f>
        <v>92 Elementary administration and service occupations</v>
      </c>
      <c r="B101" s="49">
        <f t="shared" si="53"/>
        <v>2.1149447644701835</v>
      </c>
      <c r="C101" s="44">
        <f t="shared" si="53"/>
        <v>-11.877102859704003</v>
      </c>
      <c r="D101" s="49">
        <f t="shared" si="53"/>
        <v>0.72030431208809365</v>
      </c>
      <c r="E101" s="49">
        <f t="shared" si="53"/>
        <v>-0.20955731579102022</v>
      </c>
      <c r="F101" s="44">
        <f>IF(AND(F$5-D$5 &lt;&gt; 0,F49 &lt;&gt; 0,D49 &lt;&gt; 0),(EXP(LN(F49/D49)/(F$5-D$5))-1)*100,0)</f>
        <v>9.9438781708971469E-2</v>
      </c>
      <c r="H101" s="40">
        <f t="shared" si="54"/>
        <v>84.535255187913478</v>
      </c>
      <c r="I101" s="40">
        <f t="shared" si="54"/>
        <v>85.973412036077107</v>
      </c>
      <c r="J101" s="40">
        <f t="shared" si="54"/>
        <v>86.520701074375509</v>
      </c>
      <c r="K101" s="40">
        <f t="shared" si="54"/>
        <v>88.849557184012397</v>
      </c>
      <c r="L101" s="40">
        <f t="shared" si="54"/>
        <v>89.289903690247328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2.6292211088015716</v>
      </c>
      <c r="C103" s="206">
        <f t="shared" ref="C103" si="56">IF(AND(D$5-C$5 &lt;&gt; 0,D51 &lt;&gt; 0,C51 &lt;&gt; 0),(EXP(LN(D51/C51)/(D$5-C$5))-1)*100,0)</f>
        <v>-2.3180699538001837</v>
      </c>
      <c r="D103" s="50">
        <f>IF(AND(E$5-D$5 &lt;&gt; 0,E51 &lt;&gt; 0,D51 &lt;&gt; 0),(EXP(LN(E51/D51)/(E$5-D$5))-1)*100,0)</f>
        <v>0.59055885281915632</v>
      </c>
      <c r="E103" s="50">
        <f>IF(AND(F$5-E$5 &lt;&gt; 0,F51 &lt;&gt; 0,E51 &lt;&gt; 0),(EXP(LN(F51/E51)/(F$5-E$5))-1)*100,0)</f>
        <v>0.42873424875549127</v>
      </c>
      <c r="F103" s="206">
        <f>IF(AND(F$5-D$5 &lt;&gt; 0,F51 &lt;&gt; 0,D51 &lt;&gt; 0),(EXP(LN(F51/D51)/(F$5-D$5))-1)*100,0)</f>
        <v>0.48264683667567088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21.672559462625703</v>
      </c>
      <c r="C9" s="330">
        <v>53.748703638575925</v>
      </c>
      <c r="D9" s="330">
        <f>SUM(B9:C9)</f>
        <v>75.421263101201632</v>
      </c>
      <c r="E9" s="331"/>
      <c r="F9" s="330">
        <v>30.823526824838922</v>
      </c>
      <c r="G9" s="330">
        <v>62.996880556059864</v>
      </c>
      <c r="H9" s="330">
        <f>SUM(F9:G9)</f>
        <v>93.820407380898786</v>
      </c>
      <c r="I9" s="331"/>
      <c r="J9" s="330">
        <v>37.500652374774916</v>
      </c>
      <c r="K9" s="330">
        <v>59.288627629714732</v>
      </c>
      <c r="L9" s="330">
        <f>SUM(J9:K9)</f>
        <v>96.789280004489655</v>
      </c>
      <c r="M9" s="236"/>
      <c r="N9" s="328">
        <f>IF(B9&gt;0,(EXP(LN(F9/B9)/($F$6-$B$6))-1)*100,0)</f>
        <v>7.2986913481652982</v>
      </c>
      <c r="O9" s="328">
        <f>IF(F9&gt;0,(EXP(LN(J9/F9)/($J$6-$F$6))-1)*100,0)</f>
        <v>1.3157817036927089</v>
      </c>
      <c r="P9" s="328"/>
      <c r="Q9" s="328">
        <f>IF(C9&gt;0,(EXP(LN(G9/C9)/($F$6-$B$6))-1)*100,0)</f>
        <v>3.2262641609053899</v>
      </c>
      <c r="R9" s="328">
        <f>IF(G9&gt;0,(EXP(LN(K9/G9)/($J$6-$F$6))-1)*100,0)</f>
        <v>-0.40363452698509716</v>
      </c>
      <c r="S9" s="327"/>
      <c r="T9" s="328">
        <f>IF(D9&gt;0,(EXP(LN(H9/D9)/($F$6-$B$6))-1)*100,0)</f>
        <v>4.4625691352840224</v>
      </c>
      <c r="U9" s="328">
        <f>IF(H9&gt;0,(EXP(LN(L9/H9)/($J$6-$F$6))-1)*100,0)</f>
        <v>0.20790815891060799</v>
      </c>
    </row>
    <row r="10" spans="1:21" x14ac:dyDescent="0.2">
      <c r="A10" s="329" t="str">
        <f>name!D5</f>
        <v>12 Other managers and proprietors</v>
      </c>
      <c r="B10" s="330">
        <v>15.87768135788339</v>
      </c>
      <c r="C10" s="330">
        <v>24.498738023472185</v>
      </c>
      <c r="D10" s="330">
        <f t="shared" ref="D10:D33" si="0">SUM(B10:C10)</f>
        <v>40.376419381355575</v>
      </c>
      <c r="E10" s="331"/>
      <c r="F10" s="330">
        <v>19.340926931737215</v>
      </c>
      <c r="G10" s="330">
        <v>26.243951786716309</v>
      </c>
      <c r="H10" s="330">
        <f t="shared" ref="H10:H33" si="1">SUM(F10:G10)</f>
        <v>45.584878718453524</v>
      </c>
      <c r="I10" s="331"/>
      <c r="J10" s="330">
        <v>27.566824863811387</v>
      </c>
      <c r="K10" s="330">
        <v>38.652462723715225</v>
      </c>
      <c r="L10" s="330">
        <f t="shared" ref="L10:L33" si="2">SUM(J10:K10)</f>
        <v>66.219287587526608</v>
      </c>
      <c r="M10" s="236"/>
      <c r="N10" s="328">
        <f t="shared" ref="N10:N36" si="3">IF(B10&gt;0,(EXP(LN(F10/B10)/($F$6-$B$6))-1)*100,0)</f>
        <v>4.0250756832188372</v>
      </c>
      <c r="O10" s="328">
        <f t="shared" ref="O10:O34" si="4">IF(F10&gt;0,(EXP(LN(J10/F10)/($J$6-$F$6))-1)*100,0)</f>
        <v>2.3907280021931987</v>
      </c>
      <c r="P10" s="328"/>
      <c r="Q10" s="328">
        <f t="shared" ref="Q10:Q34" si="5">IF(C10&gt;0,(EXP(LN(G10/C10)/($F$6-$B$6))-1)*100,0)</f>
        <v>1.3857932641792026</v>
      </c>
      <c r="R10" s="328">
        <f t="shared" ref="R10:R34" si="6">IF(G10&gt;0,(EXP(LN(K10/G10)/($J$6-$F$6))-1)*100,0)</f>
        <v>2.6147668168427396</v>
      </c>
      <c r="S10" s="327"/>
      <c r="T10" s="328">
        <f t="shared" ref="T10:T34" si="7">IF(D10&gt;0,(EXP(LN(H10/D10)/($F$6-$B$6))-1)*100,0)</f>
        <v>2.4562839657143787</v>
      </c>
      <c r="U10" s="328">
        <f t="shared" ref="U10:U34" si="8">IF(H10&gt;0,(EXP(LN(L10/H10)/($J$6-$F$6))-1)*100,0)</f>
        <v>2.5205466839031354</v>
      </c>
    </row>
    <row r="11" spans="1:21" x14ac:dyDescent="0.2">
      <c r="A11" s="329" t="str">
        <f>name!D6</f>
        <v>21 Science, research, engineering and technology professionals</v>
      </c>
      <c r="B11" s="330">
        <v>12.624496701351214</v>
      </c>
      <c r="C11" s="330">
        <v>58.312574958799075</v>
      </c>
      <c r="D11" s="330">
        <f t="shared" si="0"/>
        <v>70.937071660150295</v>
      </c>
      <c r="E11" s="331"/>
      <c r="F11" s="330">
        <v>17.34640601465534</v>
      </c>
      <c r="G11" s="330">
        <v>68.180110113838893</v>
      </c>
      <c r="H11" s="330">
        <f t="shared" si="1"/>
        <v>85.526516128494237</v>
      </c>
      <c r="I11" s="331"/>
      <c r="J11" s="330">
        <v>25.553136685799576</v>
      </c>
      <c r="K11" s="330">
        <v>74.59412932706347</v>
      </c>
      <c r="L11" s="330">
        <f t="shared" si="2"/>
        <v>100.14726601286304</v>
      </c>
      <c r="M11" s="236"/>
      <c r="N11" s="328">
        <f t="shared" si="3"/>
        <v>6.5611961567486388</v>
      </c>
      <c r="O11" s="328">
        <f t="shared" si="4"/>
        <v>2.6161336521893119</v>
      </c>
      <c r="P11" s="328"/>
      <c r="Q11" s="328">
        <f t="shared" si="5"/>
        <v>3.1760971569783081</v>
      </c>
      <c r="R11" s="328">
        <f t="shared" si="6"/>
        <v>0.60119280012993492</v>
      </c>
      <c r="S11" s="327"/>
      <c r="T11" s="328">
        <f t="shared" si="7"/>
        <v>3.8115092536595396</v>
      </c>
      <c r="U11" s="328">
        <f t="shared" si="8"/>
        <v>1.0576560864195228</v>
      </c>
    </row>
    <row r="12" spans="1:21" x14ac:dyDescent="0.2">
      <c r="A12" s="329" t="str">
        <f>name!D7</f>
        <v>22 Health professionals</v>
      </c>
      <c r="B12" s="330">
        <v>38.812080397211552</v>
      </c>
      <c r="C12" s="330">
        <v>14.628746303102076</v>
      </c>
      <c r="D12" s="330">
        <f t="shared" si="0"/>
        <v>53.440826700313629</v>
      </c>
      <c r="E12" s="331"/>
      <c r="F12" s="330">
        <v>46.049800397876133</v>
      </c>
      <c r="G12" s="330">
        <v>17.190284350138924</v>
      </c>
      <c r="H12" s="330">
        <f t="shared" si="1"/>
        <v>63.240084748015057</v>
      </c>
      <c r="I12" s="331"/>
      <c r="J12" s="330">
        <v>56.237690911343329</v>
      </c>
      <c r="K12" s="330">
        <v>19.824599828624759</v>
      </c>
      <c r="L12" s="330">
        <f t="shared" si="2"/>
        <v>76.062290739968091</v>
      </c>
      <c r="M12" s="236"/>
      <c r="N12" s="328">
        <f t="shared" si="3"/>
        <v>3.4789863762413109</v>
      </c>
      <c r="O12" s="328">
        <f t="shared" si="4"/>
        <v>1.3413414111481448</v>
      </c>
      <c r="P12" s="328"/>
      <c r="Q12" s="328">
        <f t="shared" si="5"/>
        <v>3.2797529610677056</v>
      </c>
      <c r="R12" s="328">
        <f t="shared" si="6"/>
        <v>0.95506000803562419</v>
      </c>
      <c r="S12" s="327"/>
      <c r="T12" s="328">
        <f t="shared" si="7"/>
        <v>3.424601232125557</v>
      </c>
      <c r="U12" s="328">
        <f t="shared" si="8"/>
        <v>1.238366821713921</v>
      </c>
    </row>
    <row r="13" spans="1:21" x14ac:dyDescent="0.2">
      <c r="A13" s="329" t="str">
        <f>name!D8</f>
        <v>23 Teaching and other educational professionals</v>
      </c>
      <c r="B13" s="330">
        <v>44.670838384758135</v>
      </c>
      <c r="C13" s="330">
        <v>23.0590290339088</v>
      </c>
      <c r="D13" s="330">
        <f t="shared" si="0"/>
        <v>67.729867418666942</v>
      </c>
      <c r="E13" s="331"/>
      <c r="F13" s="330">
        <v>53.247736438986486</v>
      </c>
      <c r="G13" s="330">
        <v>27.859827235479059</v>
      </c>
      <c r="H13" s="330">
        <f t="shared" si="1"/>
        <v>81.107563674465553</v>
      </c>
      <c r="I13" s="331"/>
      <c r="J13" s="330">
        <v>63.818767458376172</v>
      </c>
      <c r="K13" s="330">
        <v>33.234210502822954</v>
      </c>
      <c r="L13" s="330">
        <f t="shared" si="2"/>
        <v>97.052977961199133</v>
      </c>
      <c r="M13" s="236"/>
      <c r="N13" s="328">
        <f t="shared" si="3"/>
        <v>3.575111488724958</v>
      </c>
      <c r="O13" s="328">
        <f t="shared" si="4"/>
        <v>1.2145971246415144</v>
      </c>
      <c r="P13" s="328"/>
      <c r="Q13" s="328">
        <f t="shared" si="5"/>
        <v>3.855016857451643</v>
      </c>
      <c r="R13" s="328">
        <f t="shared" si="6"/>
        <v>1.1829016945865467</v>
      </c>
      <c r="S13" s="327"/>
      <c r="T13" s="328">
        <f t="shared" si="7"/>
        <v>3.6707465898206282</v>
      </c>
      <c r="U13" s="328">
        <f t="shared" si="8"/>
        <v>1.2037256497606341</v>
      </c>
    </row>
    <row r="14" spans="1:21" x14ac:dyDescent="0.2">
      <c r="A14" s="329" t="str">
        <f>name!D9</f>
        <v>24 Business, media and public service professionals</v>
      </c>
      <c r="B14" s="330">
        <v>26.86178411361626</v>
      </c>
      <c r="C14" s="330">
        <v>41.403735300458287</v>
      </c>
      <c r="D14" s="330">
        <f t="shared" si="0"/>
        <v>68.265519414074546</v>
      </c>
      <c r="E14" s="331"/>
      <c r="F14" s="330">
        <v>39.091873667638225</v>
      </c>
      <c r="G14" s="330">
        <v>51.55051954299929</v>
      </c>
      <c r="H14" s="330">
        <f t="shared" si="1"/>
        <v>90.642393210637522</v>
      </c>
      <c r="I14" s="331"/>
      <c r="J14" s="330">
        <v>52.816404134064925</v>
      </c>
      <c r="K14" s="330">
        <v>61.679910891441672</v>
      </c>
      <c r="L14" s="330">
        <f t="shared" si="2"/>
        <v>114.49631502550659</v>
      </c>
      <c r="M14" s="236"/>
      <c r="N14" s="328">
        <f t="shared" si="3"/>
        <v>7.7929422801130022</v>
      </c>
      <c r="O14" s="328">
        <f t="shared" si="4"/>
        <v>2.0263044758909166</v>
      </c>
      <c r="P14" s="328"/>
      <c r="Q14" s="328">
        <f t="shared" si="5"/>
        <v>4.4813329587158002</v>
      </c>
      <c r="R14" s="328">
        <f t="shared" si="6"/>
        <v>1.203153662041756</v>
      </c>
      <c r="S14" s="327"/>
      <c r="T14" s="328">
        <f t="shared" si="7"/>
        <v>5.8341906410263711</v>
      </c>
      <c r="U14" s="328">
        <f t="shared" si="8"/>
        <v>1.5696625850259105</v>
      </c>
    </row>
    <row r="15" spans="1:21" x14ac:dyDescent="0.2">
      <c r="A15" s="329" t="str">
        <f>name!D10</f>
        <v>31 Science, engineering and technology associate professionals</v>
      </c>
      <c r="B15" s="330">
        <v>5.8807352769928025</v>
      </c>
      <c r="C15" s="330">
        <v>18.620714016023836</v>
      </c>
      <c r="D15" s="330">
        <f t="shared" si="0"/>
        <v>24.501449293016638</v>
      </c>
      <c r="E15" s="331"/>
      <c r="F15" s="330">
        <v>7.8078638470177957</v>
      </c>
      <c r="G15" s="330">
        <v>24.457305191410335</v>
      </c>
      <c r="H15" s="330">
        <f t="shared" si="1"/>
        <v>32.265169038428127</v>
      </c>
      <c r="I15" s="331"/>
      <c r="J15" s="330">
        <v>9.9143280945574368</v>
      </c>
      <c r="K15" s="330">
        <v>20.447662846978393</v>
      </c>
      <c r="L15" s="330">
        <f t="shared" si="2"/>
        <v>30.361990941535829</v>
      </c>
      <c r="M15" s="236"/>
      <c r="N15" s="328">
        <f t="shared" si="3"/>
        <v>5.8327595435932134</v>
      </c>
      <c r="O15" s="328">
        <f t="shared" si="4"/>
        <v>1.6050756864414151</v>
      </c>
      <c r="P15" s="328"/>
      <c r="Q15" s="328">
        <f t="shared" si="5"/>
        <v>5.6045072704080878</v>
      </c>
      <c r="R15" s="328">
        <f t="shared" si="6"/>
        <v>-1.1866389909426567</v>
      </c>
      <c r="S15" s="327"/>
      <c r="T15" s="328">
        <f t="shared" si="7"/>
        <v>5.6594715128337691</v>
      </c>
      <c r="U15" s="328">
        <f t="shared" si="8"/>
        <v>-0.40449146905117139</v>
      </c>
    </row>
    <row r="16" spans="1:21" x14ac:dyDescent="0.2">
      <c r="A16" s="329" t="str">
        <f>name!D11</f>
        <v>32 Health and social care associate professionals</v>
      </c>
      <c r="B16" s="330">
        <v>18.58366948554885</v>
      </c>
      <c r="C16" s="330">
        <v>5.9996120940238988</v>
      </c>
      <c r="D16" s="330">
        <f t="shared" si="0"/>
        <v>24.583281579572748</v>
      </c>
      <c r="E16" s="331"/>
      <c r="F16" s="330">
        <v>22.870897920436573</v>
      </c>
      <c r="G16" s="330">
        <v>6.537148526191789</v>
      </c>
      <c r="H16" s="330">
        <f t="shared" si="1"/>
        <v>29.408046446628362</v>
      </c>
      <c r="I16" s="331"/>
      <c r="J16" s="330">
        <v>27.55680208001753</v>
      </c>
      <c r="K16" s="330">
        <v>6.3864495867736588</v>
      </c>
      <c r="L16" s="330">
        <f t="shared" si="2"/>
        <v>33.943251666791191</v>
      </c>
      <c r="M16" s="236"/>
      <c r="N16" s="328">
        <f t="shared" si="3"/>
        <v>4.2390269166107108</v>
      </c>
      <c r="O16" s="328">
        <f t="shared" si="4"/>
        <v>1.2503127644591272</v>
      </c>
      <c r="P16" s="328"/>
      <c r="Q16" s="328">
        <f t="shared" si="5"/>
        <v>1.7309350045612737</v>
      </c>
      <c r="R16" s="328">
        <f t="shared" si="6"/>
        <v>-0.1553629963453651</v>
      </c>
      <c r="S16" s="327"/>
      <c r="T16" s="328">
        <f t="shared" si="7"/>
        <v>3.6490352257125824</v>
      </c>
      <c r="U16" s="328">
        <f t="shared" si="8"/>
        <v>0.9607305755456208</v>
      </c>
    </row>
    <row r="17" spans="1:21" x14ac:dyDescent="0.2">
      <c r="A17" s="329" t="str">
        <f>name!D12</f>
        <v>33 Protective service occupations</v>
      </c>
      <c r="B17" s="330">
        <v>2.2821136325904416</v>
      </c>
      <c r="C17" s="330">
        <v>10.457414437495862</v>
      </c>
      <c r="D17" s="330">
        <f t="shared" si="0"/>
        <v>12.739528070086303</v>
      </c>
      <c r="E17" s="331"/>
      <c r="F17" s="330">
        <v>2.8917977444464289</v>
      </c>
      <c r="G17" s="330">
        <v>11.379063885671021</v>
      </c>
      <c r="H17" s="330">
        <f t="shared" si="1"/>
        <v>14.27086163011745</v>
      </c>
      <c r="I17" s="331"/>
      <c r="J17" s="330">
        <v>4.9806706621153483</v>
      </c>
      <c r="K17" s="330">
        <v>13.383049107912502</v>
      </c>
      <c r="L17" s="330">
        <f t="shared" si="2"/>
        <v>18.363719770027849</v>
      </c>
      <c r="M17" s="236"/>
      <c r="N17" s="328">
        <f t="shared" si="3"/>
        <v>4.8494435301114969</v>
      </c>
      <c r="O17" s="328">
        <f t="shared" si="4"/>
        <v>3.6910631647097514</v>
      </c>
      <c r="P17" s="328"/>
      <c r="Q17" s="328">
        <f t="shared" si="5"/>
        <v>1.7036274596505807</v>
      </c>
      <c r="R17" s="328">
        <f t="shared" si="6"/>
        <v>1.0872935257373317</v>
      </c>
      <c r="S17" s="327"/>
      <c r="T17" s="328">
        <f t="shared" si="7"/>
        <v>2.2961693265204142</v>
      </c>
      <c r="U17" s="328">
        <f t="shared" si="8"/>
        <v>1.6952568248874922</v>
      </c>
    </row>
    <row r="18" spans="1:21" x14ac:dyDescent="0.2">
      <c r="A18" s="329" t="str">
        <f>name!D13</f>
        <v>34 Culture, media and sports occupations</v>
      </c>
      <c r="B18" s="330">
        <v>7.1815186419592161</v>
      </c>
      <c r="C18" s="330">
        <v>9.6337936413783787</v>
      </c>
      <c r="D18" s="330">
        <f t="shared" si="0"/>
        <v>16.815312283337594</v>
      </c>
      <c r="E18" s="331"/>
      <c r="F18" s="330">
        <v>8.9941590677454126</v>
      </c>
      <c r="G18" s="330">
        <v>10.825026843897914</v>
      </c>
      <c r="H18" s="330">
        <f t="shared" si="1"/>
        <v>19.819185911643327</v>
      </c>
      <c r="I18" s="331"/>
      <c r="J18" s="330">
        <v>10.210342207984112</v>
      </c>
      <c r="K18" s="330">
        <v>11.056484393610642</v>
      </c>
      <c r="L18" s="330">
        <f t="shared" si="2"/>
        <v>21.266826601594754</v>
      </c>
      <c r="M18" s="236"/>
      <c r="N18" s="328">
        <f t="shared" si="3"/>
        <v>4.6041354478899787</v>
      </c>
      <c r="O18" s="328">
        <f t="shared" si="4"/>
        <v>0.84908965266574654</v>
      </c>
      <c r="P18" s="327"/>
      <c r="Q18" s="328">
        <f t="shared" si="5"/>
        <v>2.3590693271107854</v>
      </c>
      <c r="R18" s="328">
        <f t="shared" si="6"/>
        <v>0.14114167864638372</v>
      </c>
      <c r="S18" s="327"/>
      <c r="T18" s="328">
        <f t="shared" si="7"/>
        <v>3.3418364277887136</v>
      </c>
      <c r="U18" s="328">
        <f t="shared" si="8"/>
        <v>0.47109262281657127</v>
      </c>
    </row>
    <row r="19" spans="1:21" x14ac:dyDescent="0.2">
      <c r="A19" s="329" t="str">
        <f>name!D14</f>
        <v>35 Business and public service associate professionals</v>
      </c>
      <c r="B19" s="330">
        <v>33.828535414309641</v>
      </c>
      <c r="C19" s="330">
        <v>39.337742736994386</v>
      </c>
      <c r="D19" s="330">
        <f t="shared" si="0"/>
        <v>73.166278151304027</v>
      </c>
      <c r="E19" s="331"/>
      <c r="F19" s="330">
        <v>40.30848354279027</v>
      </c>
      <c r="G19" s="330">
        <v>44.210185608994621</v>
      </c>
      <c r="H19" s="330">
        <f t="shared" si="1"/>
        <v>84.518669151784891</v>
      </c>
      <c r="I19" s="331"/>
      <c r="J19" s="330">
        <v>45.097586470705636</v>
      </c>
      <c r="K19" s="330">
        <v>40.124984253878999</v>
      </c>
      <c r="L19" s="330">
        <f t="shared" si="2"/>
        <v>85.222570724584642</v>
      </c>
      <c r="M19" s="236"/>
      <c r="N19" s="328">
        <f t="shared" si="3"/>
        <v>3.5672996367496879</v>
      </c>
      <c r="O19" s="328">
        <f t="shared" si="4"/>
        <v>0.75125300792908689</v>
      </c>
      <c r="P19" s="327"/>
      <c r="Q19" s="328">
        <f t="shared" si="5"/>
        <v>2.3628998315637029</v>
      </c>
      <c r="R19" s="328">
        <f t="shared" si="6"/>
        <v>-0.64428894816316307</v>
      </c>
      <c r="S19" s="327"/>
      <c r="T19" s="328">
        <f t="shared" si="7"/>
        <v>2.9267683593291016</v>
      </c>
      <c r="U19" s="328">
        <f t="shared" si="8"/>
        <v>5.5307733701059902E-2</v>
      </c>
    </row>
    <row r="20" spans="1:21" x14ac:dyDescent="0.2">
      <c r="A20" s="329" t="str">
        <f>name!D15</f>
        <v>41 Administrative occupations</v>
      </c>
      <c r="B20" s="330">
        <v>96.154089364434171</v>
      </c>
      <c r="C20" s="330">
        <v>52.726572171920978</v>
      </c>
      <c r="D20" s="330">
        <f t="shared" si="0"/>
        <v>148.88066153635515</v>
      </c>
      <c r="E20" s="331"/>
      <c r="F20" s="330">
        <v>99.164362462384673</v>
      </c>
      <c r="G20" s="330">
        <v>63.990689331786761</v>
      </c>
      <c r="H20" s="330">
        <f t="shared" si="1"/>
        <v>163.15505179417144</v>
      </c>
      <c r="I20" s="331"/>
      <c r="J20" s="330">
        <v>80.61979399484612</v>
      </c>
      <c r="K20" s="330">
        <v>70.015563981654395</v>
      </c>
      <c r="L20" s="330">
        <f t="shared" si="2"/>
        <v>150.63535797650053</v>
      </c>
      <c r="M20" s="236"/>
      <c r="N20" s="328">
        <f t="shared" si="3"/>
        <v>0.61843844560278693</v>
      </c>
      <c r="O20" s="328">
        <f t="shared" si="4"/>
        <v>-1.3707484845592477</v>
      </c>
      <c r="P20" s="327"/>
      <c r="Q20" s="328">
        <f t="shared" si="5"/>
        <v>3.9483141057280458</v>
      </c>
      <c r="R20" s="328">
        <f t="shared" si="6"/>
        <v>0.60166924403615152</v>
      </c>
      <c r="S20" s="327"/>
      <c r="T20" s="328">
        <f t="shared" si="7"/>
        <v>1.8479863944802499</v>
      </c>
      <c r="U20" s="328">
        <f t="shared" si="8"/>
        <v>-0.53084546343296068</v>
      </c>
    </row>
    <row r="21" spans="1:21" x14ac:dyDescent="0.2">
      <c r="A21" s="329" t="str">
        <f>name!D16</f>
        <v>42 Secretarial and related occupations</v>
      </c>
      <c r="B21" s="330">
        <v>29.632049827293088</v>
      </c>
      <c r="C21" s="330">
        <v>2.8777735662193735</v>
      </c>
      <c r="D21" s="330">
        <f t="shared" si="0"/>
        <v>32.509823393512463</v>
      </c>
      <c r="E21" s="331"/>
      <c r="F21" s="330">
        <v>28.127377058815192</v>
      </c>
      <c r="G21" s="330">
        <v>2.5333532888066723</v>
      </c>
      <c r="H21" s="330">
        <f t="shared" si="1"/>
        <v>30.660730347621865</v>
      </c>
      <c r="I21" s="331"/>
      <c r="J21" s="330">
        <v>19.892962498697703</v>
      </c>
      <c r="K21" s="330">
        <v>4.0013446871016827</v>
      </c>
      <c r="L21" s="330">
        <f t="shared" si="2"/>
        <v>23.894307185799384</v>
      </c>
      <c r="M21" s="236"/>
      <c r="N21" s="328">
        <f t="shared" si="3"/>
        <v>-1.0368505652971316</v>
      </c>
      <c r="O21" s="328">
        <f t="shared" si="4"/>
        <v>-2.2827247520895821</v>
      </c>
      <c r="P21" s="327"/>
      <c r="Q21" s="328">
        <f t="shared" si="5"/>
        <v>-2.5172374943055909</v>
      </c>
      <c r="R21" s="328">
        <f t="shared" si="6"/>
        <v>3.0941479703898489</v>
      </c>
      <c r="S21" s="327"/>
      <c r="T21" s="328">
        <f t="shared" si="7"/>
        <v>-1.1643603997616214</v>
      </c>
      <c r="U21" s="328">
        <f t="shared" si="8"/>
        <v>-1.6485433550595285</v>
      </c>
    </row>
    <row r="22" spans="1:21" x14ac:dyDescent="0.2">
      <c r="A22" s="329" t="str">
        <f>name!D17</f>
        <v>51 Skilled agricultural and related trades</v>
      </c>
      <c r="B22" s="330">
        <v>2.1522137311957801</v>
      </c>
      <c r="C22" s="330">
        <v>9.027268648848672</v>
      </c>
      <c r="D22" s="330">
        <f t="shared" si="0"/>
        <v>11.179482380044451</v>
      </c>
      <c r="E22" s="331"/>
      <c r="F22" s="330">
        <v>2.1153883932491593</v>
      </c>
      <c r="G22" s="330">
        <v>9.4066630110447012</v>
      </c>
      <c r="H22" s="330">
        <f t="shared" si="1"/>
        <v>11.52205140429386</v>
      </c>
      <c r="I22" s="331"/>
      <c r="J22" s="330">
        <v>2.8337116528599782</v>
      </c>
      <c r="K22" s="330">
        <v>10.210387806450314</v>
      </c>
      <c r="L22" s="330">
        <f t="shared" si="2"/>
        <v>13.044099459310292</v>
      </c>
      <c r="M22" s="236"/>
      <c r="N22" s="328">
        <f t="shared" si="3"/>
        <v>-0.3445754062538775</v>
      </c>
      <c r="O22" s="328">
        <f t="shared" si="4"/>
        <v>1.9681099119555956</v>
      </c>
      <c r="P22" s="327"/>
      <c r="Q22" s="328">
        <f t="shared" si="5"/>
        <v>0.82676745386529582</v>
      </c>
      <c r="R22" s="328">
        <f t="shared" si="6"/>
        <v>0.54807878847309421</v>
      </c>
      <c r="S22" s="327"/>
      <c r="T22" s="328">
        <f t="shared" si="7"/>
        <v>0.60547653952907066</v>
      </c>
      <c r="U22" s="328">
        <f t="shared" si="8"/>
        <v>0.83058484155786871</v>
      </c>
    </row>
    <row r="23" spans="1:21" x14ac:dyDescent="0.2">
      <c r="A23" s="329" t="str">
        <f>name!D18</f>
        <v>52 Skilled metal, electrical and electronic trades</v>
      </c>
      <c r="B23" s="330">
        <v>0.61852124270013409</v>
      </c>
      <c r="C23" s="330">
        <v>49.205748891952361</v>
      </c>
      <c r="D23" s="330">
        <f t="shared" si="0"/>
        <v>49.824270134652494</v>
      </c>
      <c r="E23" s="331"/>
      <c r="F23" s="330">
        <v>0.82424279573624915</v>
      </c>
      <c r="G23" s="330">
        <v>45.476407516372895</v>
      </c>
      <c r="H23" s="330">
        <f t="shared" si="1"/>
        <v>46.300650312109141</v>
      </c>
      <c r="I23" s="331"/>
      <c r="J23" s="330">
        <v>2.6206272702638556</v>
      </c>
      <c r="K23" s="330">
        <v>38.308252900327034</v>
      </c>
      <c r="L23" s="330">
        <f t="shared" si="2"/>
        <v>40.928880170590887</v>
      </c>
      <c r="M23" s="236"/>
      <c r="N23" s="328">
        <f t="shared" si="3"/>
        <v>5.9107657412440062</v>
      </c>
      <c r="O23" s="328">
        <f t="shared" si="4"/>
        <v>8.0164764814651726</v>
      </c>
      <c r="P23" s="327"/>
      <c r="Q23" s="328">
        <f t="shared" si="5"/>
        <v>-1.5639766276465683</v>
      </c>
      <c r="R23" s="328">
        <f t="shared" si="6"/>
        <v>-1.1370087827757502</v>
      </c>
      <c r="S23" s="327"/>
      <c r="T23" s="328">
        <f t="shared" si="7"/>
        <v>-1.4562173008321411</v>
      </c>
      <c r="U23" s="328">
        <f t="shared" si="8"/>
        <v>-0.8187635628317369</v>
      </c>
    </row>
    <row r="24" spans="1:21" x14ac:dyDescent="0.2">
      <c r="A24" s="329" t="str">
        <f>name!D19</f>
        <v>53 Skilled construction and building trades</v>
      </c>
      <c r="B24" s="330">
        <v>0.45154169753935386</v>
      </c>
      <c r="C24" s="330">
        <v>40.637419952906725</v>
      </c>
      <c r="D24" s="330">
        <f t="shared" si="0"/>
        <v>41.08896165044608</v>
      </c>
      <c r="E24" s="331"/>
      <c r="F24" s="330">
        <v>0.58825491397685725</v>
      </c>
      <c r="G24" s="330">
        <v>36.881069363497545</v>
      </c>
      <c r="H24" s="330">
        <f t="shared" si="1"/>
        <v>37.469324277474399</v>
      </c>
      <c r="I24" s="331"/>
      <c r="J24" s="330">
        <v>0.79568573886940219</v>
      </c>
      <c r="K24" s="330">
        <v>34.468279473571187</v>
      </c>
      <c r="L24" s="330">
        <f t="shared" si="2"/>
        <v>35.263965212440588</v>
      </c>
      <c r="M24" s="236"/>
      <c r="N24" s="328">
        <f t="shared" si="3"/>
        <v>5.4322659506604642</v>
      </c>
      <c r="O24" s="328">
        <f t="shared" si="4"/>
        <v>2.0340363925137828</v>
      </c>
      <c r="P24" s="327"/>
      <c r="Q24" s="328">
        <f t="shared" si="5"/>
        <v>-1.9211250264405733</v>
      </c>
      <c r="R24" s="328">
        <f t="shared" si="6"/>
        <v>-0.45004377748547597</v>
      </c>
      <c r="S24" s="327"/>
      <c r="T24" s="328">
        <f t="shared" si="7"/>
        <v>-1.8274348252483752</v>
      </c>
      <c r="U24" s="328">
        <f t="shared" si="8"/>
        <v>-0.4035897247835929</v>
      </c>
    </row>
    <row r="25" spans="1:21" x14ac:dyDescent="0.2">
      <c r="A25" s="329" t="str">
        <f>name!D20</f>
        <v>54 Textiles, printing and other skilled trades</v>
      </c>
      <c r="B25" s="330">
        <v>10.931017801054979</v>
      </c>
      <c r="C25" s="330">
        <v>16.121470287873507</v>
      </c>
      <c r="D25" s="330">
        <f t="shared" si="0"/>
        <v>27.052488088928484</v>
      </c>
      <c r="E25" s="331"/>
      <c r="F25" s="330">
        <v>11.03087813936693</v>
      </c>
      <c r="G25" s="330">
        <v>13.089266376252988</v>
      </c>
      <c r="H25" s="330">
        <f t="shared" si="1"/>
        <v>24.12014451561992</v>
      </c>
      <c r="I25" s="331"/>
      <c r="J25" s="330">
        <v>11.602244862827616</v>
      </c>
      <c r="K25" s="330">
        <v>12.08530376084623</v>
      </c>
      <c r="L25" s="330">
        <f t="shared" si="2"/>
        <v>23.687548623673848</v>
      </c>
      <c r="M25" s="236"/>
      <c r="N25" s="328">
        <f t="shared" si="3"/>
        <v>0.18204602327078767</v>
      </c>
      <c r="O25" s="328">
        <f t="shared" si="4"/>
        <v>0.33723508381791056</v>
      </c>
      <c r="P25" s="327"/>
      <c r="Q25" s="328">
        <f t="shared" si="5"/>
        <v>-4.0815545003771163</v>
      </c>
      <c r="R25" s="328">
        <f t="shared" si="6"/>
        <v>-0.53060319883051488</v>
      </c>
      <c r="S25" s="327"/>
      <c r="T25" s="328">
        <f t="shared" si="7"/>
        <v>-2.268505904352236</v>
      </c>
      <c r="U25" s="328">
        <f t="shared" si="8"/>
        <v>-0.12057942993116688</v>
      </c>
    </row>
    <row r="26" spans="1:21" x14ac:dyDescent="0.2">
      <c r="A26" s="329" t="str">
        <f>name!D21</f>
        <v>61 Caring personal service occupations</v>
      </c>
      <c r="B26" s="330">
        <v>92.118664731973311</v>
      </c>
      <c r="C26" s="330">
        <v>15.47294853517637</v>
      </c>
      <c r="D26" s="330">
        <f t="shared" si="0"/>
        <v>107.59161326714968</v>
      </c>
      <c r="E26" s="331"/>
      <c r="F26" s="330">
        <v>96.75640709041042</v>
      </c>
      <c r="G26" s="330">
        <v>15.574233178882517</v>
      </c>
      <c r="H26" s="330">
        <f t="shared" si="1"/>
        <v>112.33064026929294</v>
      </c>
      <c r="I26" s="331"/>
      <c r="J26" s="330">
        <v>114.84074329068568</v>
      </c>
      <c r="K26" s="330">
        <v>22.612010459431332</v>
      </c>
      <c r="L26" s="330">
        <f t="shared" si="2"/>
        <v>137.45275375011701</v>
      </c>
      <c r="M26" s="236"/>
      <c r="N26" s="328">
        <f t="shared" si="3"/>
        <v>0.98722064501439721</v>
      </c>
      <c r="O26" s="328">
        <f t="shared" si="4"/>
        <v>1.1488813571504108</v>
      </c>
      <c r="P26" s="327"/>
      <c r="Q26" s="328">
        <f t="shared" si="5"/>
        <v>0.13057689676774231</v>
      </c>
      <c r="R26" s="328">
        <f t="shared" si="6"/>
        <v>2.5169083126807879</v>
      </c>
      <c r="S26" s="327"/>
      <c r="T26" s="328">
        <f t="shared" si="7"/>
        <v>0.86580593405343187</v>
      </c>
      <c r="U26" s="328">
        <f t="shared" si="8"/>
        <v>1.3546505702806133</v>
      </c>
    </row>
    <row r="27" spans="1:21" x14ac:dyDescent="0.2">
      <c r="A27" s="329" t="str">
        <f>name!D22</f>
        <v>62 Leisure, travel and related personal service occupations</v>
      </c>
      <c r="B27" s="330">
        <v>21.227227785109154</v>
      </c>
      <c r="C27" s="330">
        <v>9.2710614950390617</v>
      </c>
      <c r="D27" s="330">
        <f t="shared" si="0"/>
        <v>30.498289280148214</v>
      </c>
      <c r="E27" s="331"/>
      <c r="F27" s="330">
        <v>19.100771662636969</v>
      </c>
      <c r="G27" s="330">
        <v>10.010388728581598</v>
      </c>
      <c r="H27" s="330">
        <f t="shared" si="1"/>
        <v>29.111160391218569</v>
      </c>
      <c r="I27" s="331"/>
      <c r="J27" s="330">
        <v>18.804415533916181</v>
      </c>
      <c r="K27" s="330">
        <v>10.583106011845956</v>
      </c>
      <c r="L27" s="330">
        <f t="shared" si="2"/>
        <v>29.387521545762137</v>
      </c>
      <c r="M27" s="236"/>
      <c r="N27" s="328">
        <f t="shared" si="3"/>
        <v>-2.0889909066589829</v>
      </c>
      <c r="O27" s="328">
        <f t="shared" si="4"/>
        <v>-0.10419251078853664</v>
      </c>
      <c r="P27" s="327"/>
      <c r="Q27" s="328">
        <f t="shared" si="5"/>
        <v>1.5463449715380717</v>
      </c>
      <c r="R27" s="328">
        <f t="shared" si="6"/>
        <v>0.37159223602356573</v>
      </c>
      <c r="S27" s="327"/>
      <c r="T27" s="328">
        <f t="shared" si="7"/>
        <v>-0.92665927548639671</v>
      </c>
      <c r="U27" s="328">
        <f t="shared" si="8"/>
        <v>6.3010028150811692E-2</v>
      </c>
    </row>
    <row r="28" spans="1:21" x14ac:dyDescent="0.2">
      <c r="A28" s="329" t="str">
        <f>name!D23</f>
        <v>63 Community and civil enforcement occupations</v>
      </c>
      <c r="B28" s="330">
        <v>0.24617280198897518</v>
      </c>
      <c r="C28" s="330">
        <v>1.0721370501191201</v>
      </c>
      <c r="D28" s="330">
        <f t="shared" si="0"/>
        <v>1.3183098521080954</v>
      </c>
      <c r="E28" s="331"/>
      <c r="F28" s="330">
        <v>0.26745958645295737</v>
      </c>
      <c r="G28" s="330">
        <v>1.2396030381239831</v>
      </c>
      <c r="H28" s="330">
        <f t="shared" si="1"/>
        <v>1.5070626245769405</v>
      </c>
      <c r="I28" s="331"/>
      <c r="J28" s="330">
        <v>0.33310641401062913</v>
      </c>
      <c r="K28" s="330">
        <v>0.96649903684580407</v>
      </c>
      <c r="L28" s="330">
        <f>SUM(J28:K28)</f>
        <v>1.2996054508564332</v>
      </c>
      <c r="M28" s="236"/>
      <c r="N28" s="328">
        <f t="shared" si="3"/>
        <v>1.672527513162092</v>
      </c>
      <c r="O28" s="328">
        <f t="shared" si="4"/>
        <v>1.4740486643600503</v>
      </c>
      <c r="P28" s="327"/>
      <c r="Q28" s="328">
        <f t="shared" si="5"/>
        <v>2.9452862467632457</v>
      </c>
      <c r="R28" s="328">
        <f t="shared" si="6"/>
        <v>-1.6454204380430326</v>
      </c>
      <c r="S28" s="327"/>
      <c r="T28" s="328">
        <f t="shared" si="7"/>
        <v>2.7123723721752535</v>
      </c>
      <c r="U28" s="328">
        <f t="shared" si="8"/>
        <v>-0.98248678800403333</v>
      </c>
    </row>
    <row r="29" spans="1:21" x14ac:dyDescent="0.2">
      <c r="A29" s="329" t="str">
        <f>name!D24</f>
        <v>71 Sales occupations</v>
      </c>
      <c r="B29" s="330">
        <v>70.44967850520338</v>
      </c>
      <c r="C29" s="330">
        <v>40.836762186880762</v>
      </c>
      <c r="D29" s="330">
        <f t="shared" si="0"/>
        <v>111.28644069208414</v>
      </c>
      <c r="E29" s="331"/>
      <c r="F29" s="330">
        <v>71.348009203256055</v>
      </c>
      <c r="G29" s="330">
        <v>41.472237914733014</v>
      </c>
      <c r="H29" s="330">
        <f t="shared" si="1"/>
        <v>112.82024711798907</v>
      </c>
      <c r="I29" s="331"/>
      <c r="J29" s="330">
        <v>63.75327475329884</v>
      </c>
      <c r="K29" s="330">
        <v>37.852625374257556</v>
      </c>
      <c r="L29" s="330">
        <f t="shared" si="2"/>
        <v>101.6059001275564</v>
      </c>
      <c r="M29" s="236"/>
      <c r="N29" s="328">
        <f t="shared" si="3"/>
        <v>0.2537367040550853</v>
      </c>
      <c r="O29" s="328">
        <f t="shared" si="4"/>
        <v>-0.74751801744675772</v>
      </c>
      <c r="P29" s="327"/>
      <c r="Q29" s="328">
        <f t="shared" si="5"/>
        <v>0.30930792794132689</v>
      </c>
      <c r="R29" s="328">
        <f t="shared" si="6"/>
        <v>-0.60697639274667203</v>
      </c>
      <c r="S29" s="327"/>
      <c r="T29" s="328">
        <f t="shared" si="7"/>
        <v>0.2741429762833647</v>
      </c>
      <c r="U29" s="328">
        <f t="shared" si="8"/>
        <v>-0.69553132695859832</v>
      </c>
    </row>
    <row r="30" spans="1:21" x14ac:dyDescent="0.2">
      <c r="A30" s="329" t="str">
        <f>name!D25</f>
        <v>72 Customer service occupations</v>
      </c>
      <c r="B30" s="330">
        <v>15.572265794769059</v>
      </c>
      <c r="C30" s="330">
        <v>13.107360611800214</v>
      </c>
      <c r="D30" s="330">
        <f t="shared" si="0"/>
        <v>28.679626406569273</v>
      </c>
      <c r="E30" s="331"/>
      <c r="F30" s="330">
        <v>18.508826755020433</v>
      </c>
      <c r="G30" s="330">
        <v>14.993148021608686</v>
      </c>
      <c r="H30" s="330">
        <f t="shared" si="1"/>
        <v>33.501974776629119</v>
      </c>
      <c r="I30" s="331"/>
      <c r="J30" s="330">
        <v>25.775612156107993</v>
      </c>
      <c r="K30" s="330">
        <v>25.246601347982565</v>
      </c>
      <c r="L30" s="330">
        <f t="shared" si="2"/>
        <v>51.022213504090558</v>
      </c>
      <c r="M30" s="236"/>
      <c r="N30" s="328">
        <f t="shared" si="3"/>
        <v>3.5155077022162251</v>
      </c>
      <c r="O30" s="328">
        <f t="shared" si="4"/>
        <v>2.2324274986551318</v>
      </c>
      <c r="P30" s="327"/>
      <c r="Q30" s="328">
        <f t="shared" si="5"/>
        <v>2.7248500852150581</v>
      </c>
      <c r="R30" s="328">
        <f t="shared" si="6"/>
        <v>3.5350361775171146</v>
      </c>
      <c r="S30" s="327"/>
      <c r="T30" s="328">
        <f t="shared" si="7"/>
        <v>3.1571615121798624</v>
      </c>
      <c r="U30" s="328">
        <f t="shared" si="8"/>
        <v>2.844070933454157</v>
      </c>
    </row>
    <row r="31" spans="1:21" x14ac:dyDescent="0.2">
      <c r="A31" s="329" t="str">
        <f>name!D26</f>
        <v>81 Process, plant and machine operatives</v>
      </c>
      <c r="B31" s="330">
        <v>8.595104198356502</v>
      </c>
      <c r="C31" s="330">
        <v>25.97554425803602</v>
      </c>
      <c r="D31" s="330">
        <f t="shared" si="0"/>
        <v>34.570648456392519</v>
      </c>
      <c r="E31" s="331"/>
      <c r="F31" s="330">
        <v>7.6563496013983565</v>
      </c>
      <c r="G31" s="330">
        <v>21.276385252571739</v>
      </c>
      <c r="H31" s="330">
        <f t="shared" si="1"/>
        <v>28.932734853970096</v>
      </c>
      <c r="I31" s="331"/>
      <c r="J31" s="330">
        <v>8.4160323747954493</v>
      </c>
      <c r="K31" s="330">
        <v>23.513595075614454</v>
      </c>
      <c r="L31" s="330">
        <f t="shared" si="2"/>
        <v>31.929627450409903</v>
      </c>
      <c r="M31" s="236"/>
      <c r="N31" s="328">
        <f t="shared" si="3"/>
        <v>-2.2866007060361349</v>
      </c>
      <c r="O31" s="328">
        <f t="shared" si="4"/>
        <v>0.63268093043036266</v>
      </c>
      <c r="P31" s="327"/>
      <c r="Q31" s="328">
        <f t="shared" si="5"/>
        <v>-3.9125566773143605</v>
      </c>
      <c r="R31" s="328">
        <f t="shared" si="6"/>
        <v>0.66876621173701523</v>
      </c>
      <c r="S31" s="327"/>
      <c r="T31" s="328">
        <f t="shared" si="7"/>
        <v>-3.4979826523275914</v>
      </c>
      <c r="U31" s="328">
        <f t="shared" si="8"/>
        <v>0.65923472214213241</v>
      </c>
    </row>
    <row r="32" spans="1:21" x14ac:dyDescent="0.2">
      <c r="A32" s="329" t="str">
        <f>name!D27</f>
        <v>82 Transport and mobile machine drivers and operatives</v>
      </c>
      <c r="B32" s="330">
        <v>2.2682858274241315</v>
      </c>
      <c r="C32" s="330">
        <v>57.694764657530953</v>
      </c>
      <c r="D32" s="330">
        <f t="shared" si="0"/>
        <v>59.963050484955083</v>
      </c>
      <c r="E32" s="331"/>
      <c r="F32" s="330">
        <v>2.3241868547582256</v>
      </c>
      <c r="G32" s="330">
        <v>63.55834528179146</v>
      </c>
      <c r="H32" s="330">
        <f t="shared" si="1"/>
        <v>65.882532136549685</v>
      </c>
      <c r="I32" s="331"/>
      <c r="J32" s="330">
        <v>4.112286196780774</v>
      </c>
      <c r="K32" s="330">
        <v>67.216228778263286</v>
      </c>
      <c r="L32" s="330">
        <f t="shared" si="2"/>
        <v>71.328514975044058</v>
      </c>
      <c r="M32" s="236"/>
      <c r="N32" s="328">
        <f t="shared" si="3"/>
        <v>0.48810404265278162</v>
      </c>
      <c r="O32" s="328">
        <f t="shared" si="4"/>
        <v>3.8773398476059651</v>
      </c>
      <c r="P32" s="327"/>
      <c r="Q32" s="328">
        <f t="shared" si="5"/>
        <v>1.9546962647187804</v>
      </c>
      <c r="R32" s="328">
        <f t="shared" si="6"/>
        <v>0.37373940827880592</v>
      </c>
      <c r="S32" s="327"/>
      <c r="T32" s="328">
        <f t="shared" si="7"/>
        <v>1.9007341245431686</v>
      </c>
      <c r="U32" s="328">
        <f t="shared" si="8"/>
        <v>0.53088983113180888</v>
      </c>
    </row>
    <row r="33" spans="1:21" x14ac:dyDescent="0.2">
      <c r="A33" s="329" t="str">
        <f>name!D28</f>
        <v>91 Elementary trades and related occupations</v>
      </c>
      <c r="B33" s="330">
        <v>5.9737599202543663</v>
      </c>
      <c r="C33" s="330">
        <v>18.825430215730126</v>
      </c>
      <c r="D33" s="330">
        <f t="shared" si="0"/>
        <v>24.799190135984492</v>
      </c>
      <c r="E33" s="331"/>
      <c r="F33" s="330">
        <v>4.4908329282555268</v>
      </c>
      <c r="G33" s="330">
        <v>15.745223270309562</v>
      </c>
      <c r="H33" s="330">
        <f t="shared" si="1"/>
        <v>20.236056198565088</v>
      </c>
      <c r="I33" s="331"/>
      <c r="J33" s="330">
        <v>3.7425270531913908</v>
      </c>
      <c r="K33" s="330">
        <v>12.071564992518756</v>
      </c>
      <c r="L33" s="330">
        <f t="shared" si="2"/>
        <v>15.814092045710147</v>
      </c>
      <c r="M33" s="236"/>
      <c r="N33" s="328">
        <f t="shared" si="3"/>
        <v>-5.5469847185595782</v>
      </c>
      <c r="O33" s="328">
        <f t="shared" si="4"/>
        <v>-1.2078273340936363</v>
      </c>
      <c r="P33" s="327"/>
      <c r="Q33" s="328">
        <f t="shared" si="5"/>
        <v>-3.510338529249446</v>
      </c>
      <c r="R33" s="328">
        <f t="shared" si="6"/>
        <v>-1.7556349335302479</v>
      </c>
      <c r="S33" s="327"/>
      <c r="T33" s="328">
        <f t="shared" si="7"/>
        <v>-3.9853118488577866</v>
      </c>
      <c r="U33" s="328">
        <f t="shared" si="8"/>
        <v>-1.6303274566589754</v>
      </c>
    </row>
    <row r="34" spans="1:21" x14ac:dyDescent="0.2">
      <c r="A34" s="329" t="str">
        <f>name!D29</f>
        <v>92 Elementary administration and service occupations</v>
      </c>
      <c r="B34" s="330">
        <v>64.328795734094257</v>
      </c>
      <c r="C34" s="330">
        <v>71.231531453495933</v>
      </c>
      <c r="D34" s="330">
        <f t="shared" ref="D34" si="9">SUM(B34:C34)</f>
        <v>135.56032718759019</v>
      </c>
      <c r="E34" s="331"/>
      <c r="F34" s="330">
        <v>62.006759213135709</v>
      </c>
      <c r="G34" s="330">
        <v>67.884103727214821</v>
      </c>
      <c r="H34" s="330">
        <f t="shared" ref="H34" si="10">SUM(F34:G34)</f>
        <v>129.89086294035053</v>
      </c>
      <c r="I34" s="331"/>
      <c r="J34" s="330">
        <v>60.927347653057375</v>
      </c>
      <c r="K34" s="330">
        <v>70.914487832992847</v>
      </c>
      <c r="L34" s="330">
        <f t="shared" ref="L34" si="11">SUM(J34:K34)</f>
        <v>131.84183548605023</v>
      </c>
      <c r="M34" s="236"/>
      <c r="N34" s="328">
        <f t="shared" si="3"/>
        <v>-0.73258276366484631</v>
      </c>
      <c r="O34" s="328">
        <f t="shared" si="4"/>
        <v>-0.11700660321618539</v>
      </c>
      <c r="P34" s="327"/>
      <c r="Q34" s="328">
        <f t="shared" si="5"/>
        <v>-0.95805480488705408</v>
      </c>
      <c r="R34" s="328">
        <f t="shared" si="6"/>
        <v>0.29157666225150258</v>
      </c>
      <c r="S34" s="327"/>
      <c r="T34" s="328">
        <f t="shared" si="7"/>
        <v>-0.85080357185850497</v>
      </c>
      <c r="U34" s="328">
        <f t="shared" si="8"/>
        <v>9.9438781708993673E-2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648.99540183223769</v>
      </c>
      <c r="C36" s="333">
        <f t="shared" ref="C36:D36" si="12">SUM(C9:C34)</f>
        <v>723.78459816776285</v>
      </c>
      <c r="D36" s="333">
        <f t="shared" si="12"/>
        <v>1372.7800000000009</v>
      </c>
      <c r="E36" s="333"/>
      <c r="F36" s="333">
        <f>SUM(F9:F34)</f>
        <v>713.08357905702235</v>
      </c>
      <c r="G36" s="333">
        <f t="shared" ref="G36:H36" si="13">SUM(G9:G34)</f>
        <v>774.56142094297695</v>
      </c>
      <c r="H36" s="333">
        <f t="shared" si="13"/>
        <v>1487.6449999999995</v>
      </c>
      <c r="I36" s="333"/>
      <c r="J36" s="333">
        <f>SUM(J9:J34)</f>
        <v>780.32357738775943</v>
      </c>
      <c r="K36" s="333">
        <f t="shared" ref="K36:L36" si="14">SUM(K9:K34)</f>
        <v>818.73842261224058</v>
      </c>
      <c r="L36" s="333">
        <f t="shared" si="14"/>
        <v>1599.0619999999999</v>
      </c>
      <c r="M36" s="258"/>
      <c r="N36" s="334">
        <f t="shared" si="3"/>
        <v>1.9013090636107455</v>
      </c>
      <c r="O36" s="334">
        <f>IF(F36&gt;0,(EXP(LN(J36/F36)/($J$6-$F$6))-1)*100,0)</f>
        <v>0.60254163127295701</v>
      </c>
      <c r="P36" s="335"/>
      <c r="Q36" s="334">
        <f t="shared" ref="Q36" si="15">IF(C36&gt;0,(EXP(LN(G36/C36)/($F$6-$B$6))-1)*100,0)</f>
        <v>1.3652988096537033</v>
      </c>
      <c r="R36" s="334">
        <f t="shared" ref="R36" si="16">IF(G36&gt;0,(EXP(LN(K36/G36)/($J$6-$F$6))-1)*100,0)</f>
        <v>0.37046911882170352</v>
      </c>
      <c r="S36" s="335"/>
      <c r="T36" s="334">
        <f t="shared" ref="T36" si="17">IF(D36&gt;0,(EXP(LN(H36/D36)/($F$6-$B$6))-1)*100,0)</f>
        <v>1.6201128167602441</v>
      </c>
      <c r="U36" s="334">
        <f t="shared" ref="U36" si="18">IF(H36&gt;0,(EXP(LN(L36/H36)/($J$6-$F$6))-1)*100,0)</f>
        <v>0.48264683667567088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Manchester</v>
      </c>
      <c r="Q1" s="19" t="str">
        <f>CONCATENATE("Occupation Table 5.1  Males: Employment Change by Status (SOC 2020), ",B$5,"-",L$5,", ",Info!B5)</f>
        <v>Occupation Table 5.1  Males: Employment Change by Status (SOC 2020), 2015-2035, Greater Manchester</v>
      </c>
      <c r="AG1" s="19" t="str">
        <f>CONCATENATE("Occupation Table 5.2  Females: Employment Change by Status (SOC 2020), ",R$5,"-",AB$5,", ",Info!B5)</f>
        <v>Occupation Table 5.2  Females: Employment Change by Status (SOC 2020), 2015-2035, Greater Manchester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82.455219869073389</v>
      </c>
      <c r="C8" s="11">
        <v>12.422925083598024</v>
      </c>
      <c r="D8" s="11">
        <v>20.919537529885805</v>
      </c>
      <c r="E8" s="11">
        <f>SUM(B8:D8)</f>
        <v>115.79768248255722</v>
      </c>
      <c r="F8" s="11"/>
      <c r="G8" s="11">
        <v>95.748036876723489</v>
      </c>
      <c r="H8" s="11">
        <v>19.911496193724183</v>
      </c>
      <c r="I8" s="11">
        <v>23.745753028904648</v>
      </c>
      <c r="J8" s="11">
        <f>SUM(G8:I8)</f>
        <v>139.40528609935234</v>
      </c>
      <c r="K8" s="11"/>
      <c r="L8" s="11">
        <v>108.80108363307805</v>
      </c>
      <c r="M8" s="11">
        <v>26.069148710448861</v>
      </c>
      <c r="N8" s="11">
        <v>28.138335248489287</v>
      </c>
      <c r="O8" s="11">
        <f>SUM(L8:N8)</f>
        <v>163.00856759201619</v>
      </c>
      <c r="Q8" s="10" t="str">
        <f>name!E4</f>
        <v>Managers, directors and senior officials</v>
      </c>
      <c r="R8" s="11">
        <v>58.522852786756218</v>
      </c>
      <c r="S8" s="11">
        <v>3.6864435352501075</v>
      </c>
      <c r="T8" s="11">
        <v>16.038145340041829</v>
      </c>
      <c r="U8" s="11">
        <f>SUM(R8:T8)</f>
        <v>78.247441662048146</v>
      </c>
      <c r="V8" s="11"/>
      <c r="W8" s="11">
        <v>66.576110240259467</v>
      </c>
      <c r="X8" s="11">
        <v>6.376349385677595</v>
      </c>
      <c r="Y8" s="11">
        <v>16.288372716839117</v>
      </c>
      <c r="Z8" s="11">
        <f>SUM(W8:Y8)</f>
        <v>89.240832342776187</v>
      </c>
      <c r="AA8" s="11"/>
      <c r="AB8" s="11">
        <v>69.6946803729751</v>
      </c>
      <c r="AC8" s="11">
        <v>8.8245893565247613</v>
      </c>
      <c r="AD8" s="11">
        <v>19.421820623930085</v>
      </c>
      <c r="AE8" s="11">
        <f>SUM(AB8:AD8)</f>
        <v>97.941090353429942</v>
      </c>
      <c r="AG8" s="10" t="str">
        <f>name!E4</f>
        <v>Managers, directors and senior officials</v>
      </c>
      <c r="AH8" s="11">
        <v>23.932367082317207</v>
      </c>
      <c r="AI8" s="11">
        <v>8.7364815483479177</v>
      </c>
      <c r="AJ8" s="11">
        <v>4.8813921898439672</v>
      </c>
      <c r="AK8" s="11">
        <f>SUM(AH8:AJ8)</f>
        <v>37.550240820509089</v>
      </c>
      <c r="AL8" s="11"/>
      <c r="AM8" s="11">
        <v>29.171926636464022</v>
      </c>
      <c r="AN8" s="11">
        <v>13.535146808046596</v>
      </c>
      <c r="AO8" s="11">
        <v>7.4573803120655411</v>
      </c>
      <c r="AP8" s="11">
        <f>SUM(AM8:AO8)</f>
        <v>50.164453756576158</v>
      </c>
      <c r="AQ8" s="11"/>
      <c r="AR8" s="11">
        <v>39.106403260102994</v>
      </c>
      <c r="AS8" s="11">
        <v>17.244559353924092</v>
      </c>
      <c r="AT8" s="11">
        <v>8.7165146245591973</v>
      </c>
      <c r="AU8" s="11">
        <f>SUM(AR8:AT8)</f>
        <v>65.067477238586278</v>
      </c>
    </row>
    <row r="9" spans="1:47" x14ac:dyDescent="0.2">
      <c r="A9" t="str">
        <f>name!E5</f>
        <v>Professional occupations</v>
      </c>
      <c r="B9" s="11">
        <v>188.99620726467174</v>
      </c>
      <c r="C9" s="11">
        <v>42.987660675502717</v>
      </c>
      <c r="D9" s="11">
        <v>28.389417253030906</v>
      </c>
      <c r="E9" s="11">
        <f t="shared" ref="E9:E18" si="0">SUM(B9:D9)</f>
        <v>260.37328519320539</v>
      </c>
      <c r="F9" s="11"/>
      <c r="G9" s="11">
        <v>232.58969187347398</v>
      </c>
      <c r="H9" s="11">
        <v>58.316246544294003</v>
      </c>
      <c r="I9" s="11">
        <v>29.610619343844608</v>
      </c>
      <c r="J9" s="11">
        <f t="shared" ref="J9:J16" si="1">SUM(G9:I9)</f>
        <v>320.5165577616126</v>
      </c>
      <c r="K9" s="11"/>
      <c r="L9" s="11">
        <v>283.80012088780092</v>
      </c>
      <c r="M9" s="11">
        <v>74.06956104722255</v>
      </c>
      <c r="N9" s="11">
        <v>29.889167804513193</v>
      </c>
      <c r="O9" s="11">
        <f t="shared" ref="O9:O16" si="2">SUM(L9:N9)</f>
        <v>387.75884973953663</v>
      </c>
      <c r="Q9" s="10" t="str">
        <f>name!E5</f>
        <v>Professional occupations</v>
      </c>
      <c r="R9" s="11">
        <v>109.23005238462962</v>
      </c>
      <c r="S9" s="11">
        <v>9.0375324514526856</v>
      </c>
      <c r="T9" s="11">
        <v>19.136500760185974</v>
      </c>
      <c r="U9" s="11">
        <f t="shared" ref="U9:U16" si="3">SUM(R9:T9)</f>
        <v>137.40408559626829</v>
      </c>
      <c r="V9" s="11"/>
      <c r="W9" s="11">
        <v>134.25790829446439</v>
      </c>
      <c r="X9" s="11">
        <v>14.504778112587964</v>
      </c>
      <c r="Y9" s="11">
        <v>16.018054835403831</v>
      </c>
      <c r="Z9" s="11">
        <f t="shared" ref="Z9:Z16" si="4">SUM(W9:Y9)</f>
        <v>164.78074124245617</v>
      </c>
      <c r="AA9" s="11"/>
      <c r="AB9" s="11">
        <v>156.07745476275204</v>
      </c>
      <c r="AC9" s="11">
        <v>19.440097368011589</v>
      </c>
      <c r="AD9" s="11">
        <v>13.815298419189167</v>
      </c>
      <c r="AE9" s="11">
        <f t="shared" ref="AE9:AE16" si="5">SUM(AB9:AD9)</f>
        <v>189.33285054995278</v>
      </c>
      <c r="AG9" s="10" t="str">
        <f>name!E5</f>
        <v>Professional occupations</v>
      </c>
      <c r="AH9" s="11">
        <v>79.766154880042208</v>
      </c>
      <c r="AI9" s="11">
        <v>33.950128224050019</v>
      </c>
      <c r="AJ9" s="11">
        <v>9.2529164928449177</v>
      </c>
      <c r="AK9" s="11">
        <f t="shared" ref="AK9:AK18" si="6">SUM(AH9:AJ9)</f>
        <v>122.96919959693714</v>
      </c>
      <c r="AL9" s="11"/>
      <c r="AM9" s="11">
        <v>98.331783579009482</v>
      </c>
      <c r="AN9" s="11">
        <v>43.811468431706039</v>
      </c>
      <c r="AO9" s="11">
        <v>13.592564508440777</v>
      </c>
      <c r="AP9" s="11">
        <f t="shared" ref="AP9:AP18" si="7">SUM(AM9:AO9)</f>
        <v>155.73581651915629</v>
      </c>
      <c r="AQ9" s="11"/>
      <c r="AR9" s="11">
        <v>127.72266612504895</v>
      </c>
      <c r="AS9" s="11">
        <v>54.629463679210957</v>
      </c>
      <c r="AT9" s="11">
        <v>16.073869385324031</v>
      </c>
      <c r="AU9" s="11">
        <f t="shared" ref="AU9:AU18" si="8">SUM(AR9:AT9)</f>
        <v>198.42599918958393</v>
      </c>
    </row>
    <row r="10" spans="1:47" x14ac:dyDescent="0.2">
      <c r="A10" t="str">
        <f>name!E6</f>
        <v>Associate professional occupations</v>
      </c>
      <c r="B10" s="11">
        <v>105.7118088385849</v>
      </c>
      <c r="C10" s="11">
        <v>27.358296464133854</v>
      </c>
      <c r="D10" s="11">
        <v>18.735744074598482</v>
      </c>
      <c r="E10" s="11">
        <f t="shared" si="0"/>
        <v>151.80584937731723</v>
      </c>
      <c r="F10" s="11"/>
      <c r="G10" s="11">
        <v>124.97792782004626</v>
      </c>
      <c r="H10" s="11">
        <v>35.6053733548911</v>
      </c>
      <c r="I10" s="11">
        <v>19.69863100366484</v>
      </c>
      <c r="J10" s="11">
        <f t="shared" si="1"/>
        <v>180.2819321786022</v>
      </c>
      <c r="K10" s="11"/>
      <c r="L10" s="11">
        <v>129.92140732415353</v>
      </c>
      <c r="M10" s="11">
        <v>38.311372360095341</v>
      </c>
      <c r="N10" s="11">
        <v>20.925580020285373</v>
      </c>
      <c r="O10" s="11">
        <f t="shared" si="2"/>
        <v>189.15835970453423</v>
      </c>
      <c r="Q10" s="10" t="str">
        <f>name!E6</f>
        <v>Associate professional occupations</v>
      </c>
      <c r="R10" s="11">
        <v>66.683734190100665</v>
      </c>
      <c r="S10" s="11">
        <v>6.5096687046958301</v>
      </c>
      <c r="T10" s="11">
        <v>10.85587403111988</v>
      </c>
      <c r="U10" s="11">
        <f t="shared" si="3"/>
        <v>84.049276925916374</v>
      </c>
      <c r="V10" s="11"/>
      <c r="W10" s="11">
        <v>77.171630439950832</v>
      </c>
      <c r="X10" s="11">
        <v>10.097660093844537</v>
      </c>
      <c r="Y10" s="11">
        <v>10.139439522370322</v>
      </c>
      <c r="Z10" s="11">
        <f t="shared" si="4"/>
        <v>97.408730056165695</v>
      </c>
      <c r="AA10" s="11"/>
      <c r="AB10" s="11">
        <v>72.813446210366038</v>
      </c>
      <c r="AC10" s="11">
        <v>9.1689600106664031</v>
      </c>
      <c r="AD10" s="11">
        <v>9.4162239681217645</v>
      </c>
      <c r="AE10" s="11">
        <f t="shared" si="5"/>
        <v>91.398630189154218</v>
      </c>
      <c r="AG10" s="10" t="str">
        <f>name!E6</f>
        <v>Associate professional occupations</v>
      </c>
      <c r="AH10" s="11">
        <v>39.028074648484278</v>
      </c>
      <c r="AI10" s="11">
        <v>20.848627759438035</v>
      </c>
      <c r="AJ10" s="11">
        <v>7.8798700434785989</v>
      </c>
      <c r="AK10" s="11">
        <f t="shared" si="6"/>
        <v>67.756572451400913</v>
      </c>
      <c r="AL10" s="11"/>
      <c r="AM10" s="11">
        <v>47.806297380095423</v>
      </c>
      <c r="AN10" s="11">
        <v>25.507713261046558</v>
      </c>
      <c r="AO10" s="11">
        <v>9.5591914812945173</v>
      </c>
      <c r="AP10" s="11">
        <f t="shared" si="7"/>
        <v>82.873202122436496</v>
      </c>
      <c r="AQ10" s="11"/>
      <c r="AR10" s="11">
        <v>57.107961113787503</v>
      </c>
      <c r="AS10" s="11">
        <v>29.14241234942893</v>
      </c>
      <c r="AT10" s="11">
        <v>11.509356052163611</v>
      </c>
      <c r="AU10" s="11">
        <f t="shared" si="8"/>
        <v>97.759729515380045</v>
      </c>
    </row>
    <row r="11" spans="1:47" x14ac:dyDescent="0.2">
      <c r="A11" t="str">
        <f>name!E7</f>
        <v>Administrative and secretarial occupations</v>
      </c>
      <c r="B11" s="11">
        <v>110.12716946890623</v>
      </c>
      <c r="C11" s="11">
        <v>65.266367493773913</v>
      </c>
      <c r="D11" s="11">
        <v>5.9969479671874764</v>
      </c>
      <c r="E11" s="11">
        <f t="shared" si="0"/>
        <v>181.39048492986763</v>
      </c>
      <c r="F11" s="11"/>
      <c r="G11" s="11">
        <v>113.51756045773551</v>
      </c>
      <c r="H11" s="11">
        <v>74.248585793671339</v>
      </c>
      <c r="I11" s="11">
        <v>6.0496358903862877</v>
      </c>
      <c r="J11" s="11">
        <f t="shared" si="1"/>
        <v>193.81578214179314</v>
      </c>
      <c r="K11" s="11"/>
      <c r="L11" s="11">
        <v>104.5720184398474</v>
      </c>
      <c r="M11" s="11">
        <v>64.22693712551856</v>
      </c>
      <c r="N11" s="11">
        <v>5.7307095969340045</v>
      </c>
      <c r="O11" s="11">
        <f t="shared" si="2"/>
        <v>174.52966516229995</v>
      </c>
      <c r="Q11" s="10" t="str">
        <f>name!E7</f>
        <v>Administrative and secretarial occupations</v>
      </c>
      <c r="R11" s="11">
        <v>42.703856810250059</v>
      </c>
      <c r="S11" s="11">
        <v>10.791618537263663</v>
      </c>
      <c r="T11" s="11">
        <v>2.1088703906266022</v>
      </c>
      <c r="U11" s="11">
        <f t="shared" si="3"/>
        <v>55.604345738140317</v>
      </c>
      <c r="V11" s="11"/>
      <c r="W11" s="11">
        <v>47.987971351373261</v>
      </c>
      <c r="X11" s="11">
        <v>16.973221586710935</v>
      </c>
      <c r="Y11" s="11">
        <v>1.5628496825092175</v>
      </c>
      <c r="Z11" s="11">
        <f t="shared" si="4"/>
        <v>66.52404262059342</v>
      </c>
      <c r="AA11" s="11"/>
      <c r="AB11" s="11">
        <v>53.84484291952274</v>
      </c>
      <c r="AC11" s="11">
        <v>17.957503029860924</v>
      </c>
      <c r="AD11" s="11">
        <v>2.214562719372501</v>
      </c>
      <c r="AE11" s="11">
        <f t="shared" si="5"/>
        <v>74.016908668756159</v>
      </c>
      <c r="AG11" s="10" t="str">
        <f>name!E7</f>
        <v>Administrative and secretarial occupations</v>
      </c>
      <c r="AH11" s="11">
        <v>67.423312658656172</v>
      </c>
      <c r="AI11" s="11">
        <v>54.474748956510226</v>
      </c>
      <c r="AJ11" s="11">
        <v>3.8880775765608715</v>
      </c>
      <c r="AK11" s="11">
        <f t="shared" si="6"/>
        <v>125.78613919172727</v>
      </c>
      <c r="AL11" s="11"/>
      <c r="AM11" s="11">
        <v>65.529589106362295</v>
      </c>
      <c r="AN11" s="11">
        <v>57.275364206960418</v>
      </c>
      <c r="AO11" s="11">
        <v>4.4867862078770715</v>
      </c>
      <c r="AP11" s="11">
        <f t="shared" si="7"/>
        <v>127.29173952119979</v>
      </c>
      <c r="AQ11" s="11"/>
      <c r="AR11" s="11">
        <v>50.727175520324714</v>
      </c>
      <c r="AS11" s="11">
        <v>46.26943409565763</v>
      </c>
      <c r="AT11" s="11">
        <v>3.5161468775614995</v>
      </c>
      <c r="AU11" s="11">
        <f t="shared" si="8"/>
        <v>100.51275649354385</v>
      </c>
    </row>
    <row r="12" spans="1:47" x14ac:dyDescent="0.2">
      <c r="A12" t="str">
        <f>name!E8</f>
        <v>Skilled trades occupations</v>
      </c>
      <c r="B12" s="11">
        <v>79.130523208319559</v>
      </c>
      <c r="C12" s="11">
        <v>13.275154200010494</v>
      </c>
      <c r="D12" s="11">
        <v>36.73952484574145</v>
      </c>
      <c r="E12" s="11">
        <f t="shared" si="0"/>
        <v>129.14520225407151</v>
      </c>
      <c r="F12" s="11"/>
      <c r="G12" s="11">
        <v>69.868668200337311</v>
      </c>
      <c r="H12" s="11">
        <v>12.448469584017428</v>
      </c>
      <c r="I12" s="11">
        <v>37.095032725142609</v>
      </c>
      <c r="J12" s="11">
        <f t="shared" si="1"/>
        <v>119.41217050949734</v>
      </c>
      <c r="K12" s="11"/>
      <c r="L12" s="11">
        <v>59.468911496522374</v>
      </c>
      <c r="M12" s="11">
        <v>14.955237499509344</v>
      </c>
      <c r="N12" s="11">
        <v>38.500344469983936</v>
      </c>
      <c r="O12" s="11">
        <f t="shared" si="2"/>
        <v>112.92449346601566</v>
      </c>
      <c r="Q12" s="10" t="str">
        <f>name!E8</f>
        <v>Skilled trades occupations</v>
      </c>
      <c r="R12" s="11">
        <v>73.135774183511344</v>
      </c>
      <c r="S12" s="11">
        <v>8.444942273072467</v>
      </c>
      <c r="T12" s="11">
        <v>33.411191324997425</v>
      </c>
      <c r="U12" s="11">
        <f t="shared" si="3"/>
        <v>114.99190778158123</v>
      </c>
      <c r="V12" s="11"/>
      <c r="W12" s="11">
        <v>63.91563537358963</v>
      </c>
      <c r="X12" s="11">
        <v>7.7068777887311803</v>
      </c>
      <c r="Y12" s="11">
        <v>33.230893104847318</v>
      </c>
      <c r="Z12" s="11">
        <f t="shared" si="4"/>
        <v>104.85340626716814</v>
      </c>
      <c r="AA12" s="11"/>
      <c r="AB12" s="11">
        <v>52.357249980820846</v>
      </c>
      <c r="AC12" s="11">
        <v>8.9898622080646522</v>
      </c>
      <c r="AD12" s="11">
        <v>33.725111752309296</v>
      </c>
      <c r="AE12" s="11">
        <f t="shared" si="5"/>
        <v>95.072223941194792</v>
      </c>
      <c r="AG12" s="10" t="str">
        <f>name!E8</f>
        <v>Skilled trades occupations</v>
      </c>
      <c r="AH12" s="11">
        <v>5.9947490248082094</v>
      </c>
      <c r="AI12" s="11">
        <v>4.8302119269380235</v>
      </c>
      <c r="AJ12" s="11">
        <v>3.3283335207440148</v>
      </c>
      <c r="AK12" s="11">
        <f t="shared" si="6"/>
        <v>14.153294472490249</v>
      </c>
      <c r="AL12" s="11"/>
      <c r="AM12" s="11">
        <v>5.9530328267476706</v>
      </c>
      <c r="AN12" s="11">
        <v>4.7415917952862472</v>
      </c>
      <c r="AO12" s="11">
        <v>3.8641396202952767</v>
      </c>
      <c r="AP12" s="11">
        <f t="shared" si="7"/>
        <v>14.558764242329193</v>
      </c>
      <c r="AQ12" s="11"/>
      <c r="AR12" s="11">
        <v>7.1116615157015133</v>
      </c>
      <c r="AS12" s="11">
        <v>5.9653752914446949</v>
      </c>
      <c r="AT12" s="11">
        <v>4.7752327176746547</v>
      </c>
      <c r="AU12" s="11">
        <f t="shared" si="8"/>
        <v>17.852269524820862</v>
      </c>
    </row>
    <row r="13" spans="1:47" x14ac:dyDescent="0.2">
      <c r="A13" t="str">
        <f>name!E9</f>
        <v>Caring, leisure and other service occupations</v>
      </c>
      <c r="B13" s="11">
        <v>67.09584358243464</v>
      </c>
      <c r="C13" s="11">
        <v>60.120373252442008</v>
      </c>
      <c r="D13" s="11">
        <v>12.191995564529268</v>
      </c>
      <c r="E13" s="11">
        <f t="shared" si="0"/>
        <v>139.40821239940593</v>
      </c>
      <c r="F13" s="11"/>
      <c r="G13" s="11">
        <v>66.358116993721922</v>
      </c>
      <c r="H13" s="11">
        <v>62.553652260747164</v>
      </c>
      <c r="I13" s="11">
        <v>14.037094030619297</v>
      </c>
      <c r="J13" s="11">
        <f t="shared" si="1"/>
        <v>142.94886328508838</v>
      </c>
      <c r="K13" s="11"/>
      <c r="L13" s="11">
        <v>81.883171322034812</v>
      </c>
      <c r="M13" s="11">
        <v>70.211521617977581</v>
      </c>
      <c r="N13" s="11">
        <v>16.045187806723192</v>
      </c>
      <c r="O13" s="11">
        <f t="shared" si="2"/>
        <v>168.1398807467356</v>
      </c>
      <c r="Q13" s="10" t="str">
        <f>name!E9</f>
        <v>Caring, leisure and other service occupations</v>
      </c>
      <c r="R13" s="11">
        <v>16.025014048767318</v>
      </c>
      <c r="S13" s="11">
        <v>7.4088753652537385</v>
      </c>
      <c r="T13" s="11">
        <v>2.3822576663134729</v>
      </c>
      <c r="U13" s="11">
        <f t="shared" si="3"/>
        <v>25.816147080334531</v>
      </c>
      <c r="V13" s="11"/>
      <c r="W13" s="11">
        <v>16.103648167456051</v>
      </c>
      <c r="X13" s="11">
        <v>8.2983947502131929</v>
      </c>
      <c r="Y13" s="11">
        <v>2.4221820279188448</v>
      </c>
      <c r="Z13" s="11">
        <f t="shared" si="4"/>
        <v>26.824224945588085</v>
      </c>
      <c r="AA13" s="11"/>
      <c r="AB13" s="11">
        <v>20.455758992015049</v>
      </c>
      <c r="AC13" s="11">
        <v>10.14865300457695</v>
      </c>
      <c r="AD13" s="11">
        <v>3.5572035115310636</v>
      </c>
      <c r="AE13" s="11">
        <f t="shared" si="5"/>
        <v>34.161615508123063</v>
      </c>
      <c r="AG13" s="10" t="str">
        <f>name!E9</f>
        <v>Caring, leisure and other service occupations</v>
      </c>
      <c r="AH13" s="11">
        <v>51.070829533667329</v>
      </c>
      <c r="AI13" s="11">
        <v>52.71149788718828</v>
      </c>
      <c r="AJ13" s="11">
        <v>9.8097378982157917</v>
      </c>
      <c r="AK13" s="11">
        <f t="shared" si="6"/>
        <v>113.59206531907139</v>
      </c>
      <c r="AL13" s="11"/>
      <c r="AM13" s="11">
        <v>50.254468826265864</v>
      </c>
      <c r="AN13" s="11">
        <v>54.255257510533973</v>
      </c>
      <c r="AO13" s="11">
        <v>11.614912002700454</v>
      </c>
      <c r="AP13" s="11">
        <f t="shared" si="7"/>
        <v>116.12463833950029</v>
      </c>
      <c r="AQ13" s="11"/>
      <c r="AR13" s="11">
        <v>61.42741233001972</v>
      </c>
      <c r="AS13" s="11">
        <v>60.062868613400617</v>
      </c>
      <c r="AT13" s="11">
        <v>12.487984295192124</v>
      </c>
      <c r="AU13" s="11">
        <f t="shared" si="8"/>
        <v>133.97826523861247</v>
      </c>
    </row>
    <row r="14" spans="1:47" x14ac:dyDescent="0.2">
      <c r="A14" t="str">
        <f>name!E10</f>
        <v>Sales and customer service occupations</v>
      </c>
      <c r="B14" s="11">
        <v>58.342526393030781</v>
      </c>
      <c r="C14" s="11">
        <v>73.51058041428567</v>
      </c>
      <c r="D14" s="11">
        <v>8.1129602913369681</v>
      </c>
      <c r="E14" s="11">
        <f t="shared" si="0"/>
        <v>139.96606709865344</v>
      </c>
      <c r="F14" s="11"/>
      <c r="G14" s="11">
        <v>56.860049264358125</v>
      </c>
      <c r="H14" s="11">
        <v>82.727797761761863</v>
      </c>
      <c r="I14" s="11">
        <v>6.7343748684982483</v>
      </c>
      <c r="J14" s="11">
        <f t="shared" si="1"/>
        <v>146.32222189461822</v>
      </c>
      <c r="K14" s="11"/>
      <c r="L14" s="11">
        <v>60.639527378183757</v>
      </c>
      <c r="M14" s="11">
        <v>86.293288042271286</v>
      </c>
      <c r="N14" s="11">
        <v>5.6952982111918944</v>
      </c>
      <c r="O14" s="11">
        <f t="shared" si="2"/>
        <v>152.62811363164693</v>
      </c>
      <c r="Q14" s="10" t="str">
        <f>name!E10</f>
        <v>Sales and customer service occupations</v>
      </c>
      <c r="R14" s="11">
        <v>28.05722369911264</v>
      </c>
      <c r="S14" s="11">
        <v>20.741060661682088</v>
      </c>
      <c r="T14" s="11">
        <v>5.1458384378862245</v>
      </c>
      <c r="U14" s="11">
        <f t="shared" si="3"/>
        <v>53.944122798680951</v>
      </c>
      <c r="V14" s="11"/>
      <c r="W14" s="11">
        <v>27.830818714276408</v>
      </c>
      <c r="X14" s="11">
        <v>24.651233782913753</v>
      </c>
      <c r="Y14" s="11">
        <v>3.9833334391515374</v>
      </c>
      <c r="Z14" s="11">
        <f t="shared" si="4"/>
        <v>56.465385936341697</v>
      </c>
      <c r="AA14" s="11"/>
      <c r="AB14" s="11">
        <v>32.349426821043338</v>
      </c>
      <c r="AC14" s="11">
        <v>27.329452327411179</v>
      </c>
      <c r="AD14" s="11">
        <v>3.4203475737856177</v>
      </c>
      <c r="AE14" s="11">
        <f t="shared" si="5"/>
        <v>63.099226722240132</v>
      </c>
      <c r="AG14" s="10" t="str">
        <f>name!E10</f>
        <v>Sales and customer service occupations</v>
      </c>
      <c r="AH14" s="11">
        <v>30.285302693918208</v>
      </c>
      <c r="AI14" s="11">
        <v>52.769519752603593</v>
      </c>
      <c r="AJ14" s="11">
        <v>2.9671218534507475</v>
      </c>
      <c r="AK14" s="11">
        <f t="shared" si="6"/>
        <v>86.021944299972546</v>
      </c>
      <c r="AL14" s="11"/>
      <c r="AM14" s="11">
        <v>29.029230550081675</v>
      </c>
      <c r="AN14" s="11">
        <v>58.07656397884805</v>
      </c>
      <c r="AO14" s="11">
        <v>2.7510414293467127</v>
      </c>
      <c r="AP14" s="11">
        <f t="shared" si="7"/>
        <v>89.856835958276434</v>
      </c>
      <c r="AQ14" s="11"/>
      <c r="AR14" s="11">
        <v>28.290100557140445</v>
      </c>
      <c r="AS14" s="11">
        <v>58.963835714860117</v>
      </c>
      <c r="AT14" s="11">
        <v>2.2749506374062749</v>
      </c>
      <c r="AU14" s="11">
        <f t="shared" si="8"/>
        <v>89.528886909406836</v>
      </c>
    </row>
    <row r="15" spans="1:47" x14ac:dyDescent="0.2">
      <c r="A15" t="str">
        <f>name!E11</f>
        <v>Process, plant and machine operatives</v>
      </c>
      <c r="B15" s="11">
        <v>69.478451605680419</v>
      </c>
      <c r="C15" s="11">
        <v>11.21634756900321</v>
      </c>
      <c r="D15" s="11">
        <v>13.838899766663992</v>
      </c>
      <c r="E15" s="11">
        <f t="shared" si="0"/>
        <v>94.533698941347609</v>
      </c>
      <c r="F15" s="11"/>
      <c r="G15" s="11">
        <v>64.720279270192208</v>
      </c>
      <c r="H15" s="11">
        <v>13.378623332458977</v>
      </c>
      <c r="I15" s="11">
        <v>16.716364387868662</v>
      </c>
      <c r="J15" s="11">
        <f t="shared" si="1"/>
        <v>94.815266990519845</v>
      </c>
      <c r="K15" s="11"/>
      <c r="L15" s="11">
        <v>65.362933310029689</v>
      </c>
      <c r="M15" s="11">
        <v>17.454828974290752</v>
      </c>
      <c r="N15" s="11">
        <v>20.44038014113352</v>
      </c>
      <c r="O15" s="11">
        <f t="shared" si="2"/>
        <v>103.25814242545395</v>
      </c>
      <c r="Q15" s="10" t="str">
        <f>name!E11</f>
        <v>Process, plant and machine operatives</v>
      </c>
      <c r="R15" s="11">
        <v>62.063408939041565</v>
      </c>
      <c r="S15" s="11">
        <v>8.6660853442491881</v>
      </c>
      <c r="T15" s="11">
        <v>12.940814632276259</v>
      </c>
      <c r="U15" s="11">
        <f t="shared" si="3"/>
        <v>83.670308915567006</v>
      </c>
      <c r="V15" s="11"/>
      <c r="W15" s="11">
        <v>58.23091866699302</v>
      </c>
      <c r="X15" s="11">
        <v>11.241123257388542</v>
      </c>
      <c r="Y15" s="11">
        <v>15.362688609981687</v>
      </c>
      <c r="Z15" s="11">
        <f t="shared" si="4"/>
        <v>84.834730534363246</v>
      </c>
      <c r="AA15" s="11"/>
      <c r="AB15" s="11">
        <v>58.110350445978604</v>
      </c>
      <c r="AC15" s="11">
        <v>13.838771976008186</v>
      </c>
      <c r="AD15" s="11">
        <v>18.780701431890922</v>
      </c>
      <c r="AE15" s="11">
        <f t="shared" si="5"/>
        <v>90.729823853877704</v>
      </c>
      <c r="AG15" s="10" t="str">
        <f>name!E11</f>
        <v>Process, plant and machine operatives</v>
      </c>
      <c r="AH15" s="11">
        <v>7.4150426666388682</v>
      </c>
      <c r="AI15" s="11">
        <v>2.5502622247540292</v>
      </c>
      <c r="AJ15" s="11">
        <v>0.89808513438773374</v>
      </c>
      <c r="AK15" s="11">
        <f t="shared" si="6"/>
        <v>10.86339002578063</v>
      </c>
      <c r="AL15" s="11"/>
      <c r="AM15" s="11">
        <v>6.4893606031991773</v>
      </c>
      <c r="AN15" s="11">
        <v>2.1375000750704314</v>
      </c>
      <c r="AO15" s="11">
        <v>1.3536757778869739</v>
      </c>
      <c r="AP15" s="11">
        <f t="shared" si="7"/>
        <v>9.9805364561565817</v>
      </c>
      <c r="AQ15" s="11"/>
      <c r="AR15" s="11">
        <v>7.2525828640510914</v>
      </c>
      <c r="AS15" s="11">
        <v>3.6160569982825548</v>
      </c>
      <c r="AT15" s="11">
        <v>1.6596787092425804</v>
      </c>
      <c r="AU15" s="11">
        <f t="shared" si="8"/>
        <v>12.528318571576227</v>
      </c>
    </row>
    <row r="16" spans="1:47" x14ac:dyDescent="0.2">
      <c r="A16" t="str">
        <f>name!E12</f>
        <v>Elementary occupations</v>
      </c>
      <c r="B16" s="11">
        <v>75.199033410063279</v>
      </c>
      <c r="C16" s="11">
        <v>74.65068910046152</v>
      </c>
      <c r="D16" s="11">
        <v>10.509794813049998</v>
      </c>
      <c r="E16" s="11">
        <f t="shared" si="0"/>
        <v>160.35951732357481</v>
      </c>
      <c r="F16" s="11"/>
      <c r="G16" s="11">
        <v>66.694467145118324</v>
      </c>
      <c r="H16" s="11">
        <v>73.635537734215291</v>
      </c>
      <c r="I16" s="11">
        <v>9.796914259581925</v>
      </c>
      <c r="J16" s="11">
        <f t="shared" si="1"/>
        <v>150.12691913891553</v>
      </c>
      <c r="K16" s="11"/>
      <c r="L16" s="11">
        <v>66.698111288939643</v>
      </c>
      <c r="M16" s="11">
        <v>67.751950813027506</v>
      </c>
      <c r="N16" s="11">
        <v>13.205865429793244</v>
      </c>
      <c r="O16" s="11">
        <f t="shared" si="2"/>
        <v>147.6559275317604</v>
      </c>
      <c r="Q16" s="10" t="str">
        <f>name!E12</f>
        <v>Elementary occupations</v>
      </c>
      <c r="R16" s="11">
        <v>56.276602508716252</v>
      </c>
      <c r="S16" s="11">
        <v>27.977087317604454</v>
      </c>
      <c r="T16" s="11">
        <v>5.8032718429053824</v>
      </c>
      <c r="U16" s="11">
        <f t="shared" si="3"/>
        <v>90.056961669226098</v>
      </c>
      <c r="V16" s="11"/>
      <c r="W16" s="11">
        <v>49.475673643915734</v>
      </c>
      <c r="X16" s="11">
        <v>28.520289388638702</v>
      </c>
      <c r="Y16" s="11">
        <v>5.6333639649699307</v>
      </c>
      <c r="Z16" s="11">
        <f t="shared" si="4"/>
        <v>83.629326997524373</v>
      </c>
      <c r="AA16" s="11"/>
      <c r="AB16" s="11">
        <v>47.222301628626646</v>
      </c>
      <c r="AC16" s="11">
        <v>27.82394930781204</v>
      </c>
      <c r="AD16" s="11">
        <v>7.9398018890729585</v>
      </c>
      <c r="AE16" s="11">
        <f t="shared" si="5"/>
        <v>82.986052825511635</v>
      </c>
      <c r="AG16" s="10" t="str">
        <f>name!E12</f>
        <v>Elementary occupations</v>
      </c>
      <c r="AH16" s="11">
        <v>18.922430901347006</v>
      </c>
      <c r="AI16" s="11">
        <v>46.673601782857041</v>
      </c>
      <c r="AJ16" s="11">
        <v>4.7065229701446132</v>
      </c>
      <c r="AK16" s="11">
        <f t="shared" si="6"/>
        <v>70.302555654348666</v>
      </c>
      <c r="AL16" s="11"/>
      <c r="AM16" s="11">
        <v>17.218793501202605</v>
      </c>
      <c r="AN16" s="11">
        <v>45.115248345576703</v>
      </c>
      <c r="AO16" s="11">
        <v>4.1635502946119898</v>
      </c>
      <c r="AP16" s="11">
        <f t="shared" si="7"/>
        <v>66.497592141391294</v>
      </c>
      <c r="AQ16" s="11"/>
      <c r="AR16" s="11">
        <v>19.475809660313029</v>
      </c>
      <c r="AS16" s="11">
        <v>39.928001505215441</v>
      </c>
      <c r="AT16" s="11">
        <v>5.2660635407202907</v>
      </c>
      <c r="AU16" s="11">
        <f t="shared" si="8"/>
        <v>64.669874706248763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836.53678364076495</v>
      </c>
      <c r="C18" s="34">
        <f t="shared" ref="C18:D18" si="9">SUM(C8:C16)</f>
        <v>380.80839425321147</v>
      </c>
      <c r="D18" s="34">
        <f t="shared" si="9"/>
        <v>155.43482210602437</v>
      </c>
      <c r="E18" s="34">
        <f t="shared" si="0"/>
        <v>1372.7800000000007</v>
      </c>
      <c r="F18" s="34"/>
      <c r="G18" s="34">
        <f>SUM(G8:G16)</f>
        <v>891.33479790170725</v>
      </c>
      <c r="H18" s="34">
        <f t="shared" ref="H18:I18" si="10">SUM(H8:H16)</f>
        <v>432.82578255978132</v>
      </c>
      <c r="I18" s="34">
        <f t="shared" si="10"/>
        <v>163.48441953851108</v>
      </c>
      <c r="J18" s="34">
        <f t="shared" ref="J18" si="11">SUM(G18:I18)</f>
        <v>1487.6449999999995</v>
      </c>
      <c r="K18" s="34"/>
      <c r="L18" s="34">
        <f>SUM(L8:L16)</f>
        <v>961.14728508059034</v>
      </c>
      <c r="M18" s="34">
        <f t="shared" ref="M18:N18" si="12">SUM(M8:M16)</f>
        <v>459.34384619036183</v>
      </c>
      <c r="N18" s="34">
        <f t="shared" si="12"/>
        <v>178.57086872904765</v>
      </c>
      <c r="O18" s="34">
        <f>SUM(L18:N18)</f>
        <v>1599.0619999999997</v>
      </c>
      <c r="Q18" s="231" t="str">
        <f>name!E3</f>
        <v>All occupations</v>
      </c>
      <c r="R18" s="34">
        <f>SUM(R8:R16)</f>
        <v>512.69851955088563</v>
      </c>
      <c r="S18" s="34">
        <f t="shared" ref="S18:T18" si="13">SUM(S8:S16)</f>
        <v>103.26331419052421</v>
      </c>
      <c r="T18" s="34">
        <f t="shared" si="13"/>
        <v>107.82276442635306</v>
      </c>
      <c r="U18" s="34">
        <f t="shared" ref="U18" si="14">SUM(R18:T18)</f>
        <v>723.78459816776285</v>
      </c>
      <c r="V18" s="34"/>
      <c r="W18" s="34">
        <f>SUM(W8:W16)</f>
        <v>541.55031489227872</v>
      </c>
      <c r="X18" s="34">
        <f t="shared" ref="X18:Y18" si="15">SUM(X8:X16)</f>
        <v>128.3699281467064</v>
      </c>
      <c r="Y18" s="34">
        <f t="shared" si="15"/>
        <v>104.64117790399182</v>
      </c>
      <c r="Z18" s="34">
        <f t="shared" ref="Z18" si="16">SUM(W18:Y18)</f>
        <v>774.56142094297684</v>
      </c>
      <c r="AA18" s="34"/>
      <c r="AB18" s="34">
        <f>SUM(AB8:AB16)</f>
        <v>562.92551213410025</v>
      </c>
      <c r="AC18" s="34">
        <f t="shared" ref="AC18:AD18" si="17">SUM(AC8:AC16)</f>
        <v>143.5218385889367</v>
      </c>
      <c r="AD18" s="34">
        <f t="shared" si="17"/>
        <v>112.29107188920337</v>
      </c>
      <c r="AE18" s="34">
        <f t="shared" ref="AE18" si="18">SUM(AB18:AD18)</f>
        <v>818.73842261224036</v>
      </c>
      <c r="AG18" s="231" t="str">
        <f>name!E3</f>
        <v>All occupations</v>
      </c>
      <c r="AH18" s="34">
        <f>SUM(AH8:AH16)</f>
        <v>323.83826408987949</v>
      </c>
      <c r="AI18" s="34">
        <f t="shared" ref="AI18:AJ18" si="19">SUM(AI8:AI16)</f>
        <v>277.54508006268713</v>
      </c>
      <c r="AJ18" s="34">
        <f t="shared" si="19"/>
        <v>47.61205767967126</v>
      </c>
      <c r="AK18" s="34">
        <f t="shared" si="6"/>
        <v>648.99540183223792</v>
      </c>
      <c r="AL18" s="34"/>
      <c r="AM18" s="34">
        <f>SUM(AM8:AM16)</f>
        <v>349.78448300942819</v>
      </c>
      <c r="AN18" s="34">
        <f t="shared" ref="AN18:AO18" si="20">SUM(AN8:AN16)</f>
        <v>304.45585441307503</v>
      </c>
      <c r="AO18" s="34">
        <f t="shared" si="20"/>
        <v>58.843241634519323</v>
      </c>
      <c r="AP18" s="34">
        <f t="shared" si="7"/>
        <v>713.08357905702258</v>
      </c>
      <c r="AQ18" s="34"/>
      <c r="AR18" s="34">
        <f>SUM(AR8:AR16)</f>
        <v>398.22177294648986</v>
      </c>
      <c r="AS18" s="34">
        <f t="shared" ref="AS18:AT18" si="21">SUM(AS8:AS16)</f>
        <v>315.82200760142501</v>
      </c>
      <c r="AT18" s="34">
        <f t="shared" si="21"/>
        <v>66.279796839844252</v>
      </c>
      <c r="AU18" s="34">
        <f t="shared" si="8"/>
        <v>780.32357738775909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9.8567357086454486</v>
      </c>
      <c r="C26" s="18">
        <f t="shared" ref="C26:O26" si="22">C8/C$18*100</f>
        <v>3.2622508513658528</v>
      </c>
      <c r="D26" s="18">
        <f t="shared" si="22"/>
        <v>13.458720025822965</v>
      </c>
      <c r="E26" s="18">
        <f t="shared" si="22"/>
        <v>8.4352687599292793</v>
      </c>
      <c r="F26" s="18"/>
      <c r="G26" s="18">
        <f t="shared" si="22"/>
        <v>10.742095686393498</v>
      </c>
      <c r="H26" s="18">
        <f t="shared" si="22"/>
        <v>4.6003489154378263</v>
      </c>
      <c r="I26" s="18">
        <f t="shared" si="22"/>
        <v>14.524780462832423</v>
      </c>
      <c r="J26" s="18">
        <f t="shared" si="22"/>
        <v>9.3708704764478341</v>
      </c>
      <c r="K26" s="18"/>
      <c r="L26" s="18">
        <f t="shared" si="22"/>
        <v>11.319917906645836</v>
      </c>
      <c r="M26" s="18">
        <f t="shared" si="22"/>
        <v>5.6753016126497213</v>
      </c>
      <c r="N26" s="18">
        <f t="shared" si="22"/>
        <v>15.757517140819116</v>
      </c>
      <c r="O26" s="18">
        <f t="shared" si="22"/>
        <v>10.194011713868269</v>
      </c>
      <c r="Q26" t="str">
        <f>$A$8</f>
        <v>Managers, directors and senior officials</v>
      </c>
      <c r="R26" s="18">
        <f>R8/R$18*100</f>
        <v>11.414671694004724</v>
      </c>
      <c r="S26" s="18">
        <f t="shared" ref="S26:U26" si="23">S8/S$18*100</f>
        <v>3.5699450130454826</v>
      </c>
      <c r="T26" s="18">
        <f t="shared" si="23"/>
        <v>14.874544745137264</v>
      </c>
      <c r="U26" s="18">
        <f t="shared" si="23"/>
        <v>10.810874099853603</v>
      </c>
      <c r="V26" s="18"/>
      <c r="W26" s="18">
        <f t="shared" ref="W26:Z26" si="24">W8/W$18*100</f>
        <v>12.293614906955101</v>
      </c>
      <c r="X26" s="18">
        <f t="shared" si="24"/>
        <v>4.9671675272657643</v>
      </c>
      <c r="Y26" s="18">
        <f t="shared" si="24"/>
        <v>15.565930203675348</v>
      </c>
      <c r="Z26" s="18">
        <f t="shared" si="24"/>
        <v>11.521466203949512</v>
      </c>
      <c r="AA26" s="18"/>
      <c r="AB26" s="18">
        <f t="shared" ref="AB26:AE26" si="25">AB8/AB$18*100</f>
        <v>12.38079974537953</v>
      </c>
      <c r="AC26" s="18">
        <f t="shared" si="25"/>
        <v>6.1486038942125143</v>
      </c>
      <c r="AD26" s="18">
        <f t="shared" si="25"/>
        <v>17.295961555245842</v>
      </c>
      <c r="AE26" s="18">
        <f t="shared" si="25"/>
        <v>11.962439730255026</v>
      </c>
      <c r="AG26" t="str">
        <f>$A$8</f>
        <v>Managers, directors and senior officials</v>
      </c>
      <c r="AH26" s="18">
        <f>AH8/AH$18*100</f>
        <v>7.3902221374540567</v>
      </c>
      <c r="AI26" s="18">
        <f t="shared" ref="AI26:AK26" si="26">AI8/AI$18*100</f>
        <v>3.1477702816330484</v>
      </c>
      <c r="AJ26" s="18">
        <f t="shared" si="26"/>
        <v>10.252428539605329</v>
      </c>
      <c r="AK26" s="18">
        <f t="shared" si="26"/>
        <v>5.7859024446856777</v>
      </c>
      <c r="AL26" s="18"/>
      <c r="AM26" s="18">
        <f t="shared" ref="AM26:AP26" si="27">AM8/AM$18*100</f>
        <v>8.339971626379354</v>
      </c>
      <c r="AN26" s="18">
        <f t="shared" si="27"/>
        <v>4.4456845259682813</v>
      </c>
      <c r="AO26" s="18">
        <f t="shared" si="27"/>
        <v>12.673299609127591</v>
      </c>
      <c r="AP26" s="18">
        <f t="shared" si="27"/>
        <v>7.0348631254296068</v>
      </c>
      <c r="AQ26" s="18"/>
      <c r="AR26" s="18">
        <f t="shared" ref="AR26:AU26" si="28">AR8/AR$18*100</f>
        <v>9.8202574336280275</v>
      </c>
      <c r="AS26" s="18">
        <f t="shared" si="28"/>
        <v>5.4602145952055192</v>
      </c>
      <c r="AT26" s="18">
        <f t="shared" si="28"/>
        <v>13.15108832578564</v>
      </c>
      <c r="AU26" s="18">
        <f t="shared" si="28"/>
        <v>8.3385250842232193</v>
      </c>
    </row>
    <row r="27" spans="1:47" x14ac:dyDescent="0.2">
      <c r="A27" t="str">
        <f>$A$9</f>
        <v>Professional occupations</v>
      </c>
      <c r="B27" s="18">
        <f t="shared" ref="B27:B34" si="29">B9/B$18*100</f>
        <v>22.592695379409953</v>
      </c>
      <c r="C27" s="18">
        <f t="shared" ref="C27:O27" si="30">C9/C$18*100</f>
        <v>11.288527596615653</v>
      </c>
      <c r="D27" s="18">
        <f t="shared" si="30"/>
        <v>18.264515549589056</v>
      </c>
      <c r="E27" s="18">
        <f t="shared" si="30"/>
        <v>18.96686178362194</v>
      </c>
      <c r="F27" s="18"/>
      <c r="G27" s="18">
        <f t="shared" si="30"/>
        <v>26.094537363627424</v>
      </c>
      <c r="H27" s="18">
        <f t="shared" si="30"/>
        <v>13.473376331558862</v>
      </c>
      <c r="I27" s="18">
        <f t="shared" si="30"/>
        <v>18.11219651843912</v>
      </c>
      <c r="J27" s="18">
        <f t="shared" si="30"/>
        <v>21.545231406794812</v>
      </c>
      <c r="K27" s="18"/>
      <c r="L27" s="18">
        <f t="shared" si="30"/>
        <v>29.527224941805336</v>
      </c>
      <c r="M27" s="18">
        <f t="shared" si="30"/>
        <v>16.125079646005872</v>
      </c>
      <c r="N27" s="18">
        <f t="shared" si="30"/>
        <v>16.737986446078818</v>
      </c>
      <c r="O27" s="18">
        <f t="shared" si="30"/>
        <v>24.249144169490407</v>
      </c>
      <c r="Q27" t="str">
        <f>$A$9</f>
        <v>Professional occupations</v>
      </c>
      <c r="R27" s="18">
        <f t="shared" ref="R27:U27" si="31">R9/R$18*100</f>
        <v>21.304928377853148</v>
      </c>
      <c r="S27" s="18">
        <f t="shared" si="31"/>
        <v>8.7519294943198709</v>
      </c>
      <c r="T27" s="18">
        <f t="shared" si="31"/>
        <v>17.748108075319209</v>
      </c>
      <c r="U27" s="18">
        <f t="shared" si="31"/>
        <v>18.984112945219099</v>
      </c>
      <c r="V27" s="18"/>
      <c r="W27" s="18">
        <f t="shared" ref="W27:Z27" si="32">W9/W$18*100</f>
        <v>24.791400651511022</v>
      </c>
      <c r="X27" s="18">
        <f t="shared" si="32"/>
        <v>11.299202486123782</v>
      </c>
      <c r="Y27" s="18">
        <f t="shared" si="32"/>
        <v>15.307601802896734</v>
      </c>
      <c r="Z27" s="18">
        <f t="shared" si="32"/>
        <v>21.274070304437139</v>
      </c>
      <c r="AA27" s="18"/>
      <c r="AB27" s="18">
        <f t="shared" ref="AB27:AE27" si="33">AB9/AB$18*100</f>
        <v>27.726129194437938</v>
      </c>
      <c r="AC27" s="18">
        <f t="shared" si="33"/>
        <v>13.545044823241359</v>
      </c>
      <c r="AD27" s="18">
        <f t="shared" si="33"/>
        <v>12.30311385113556</v>
      </c>
      <c r="AE27" s="18">
        <f t="shared" si="33"/>
        <v>23.124949962147067</v>
      </c>
      <c r="AG27" t="str">
        <f>$A$9</f>
        <v>Professional occupations</v>
      </c>
      <c r="AH27" s="18">
        <f t="shared" ref="AH27:AK27" si="34">AH9/AH$18*100</f>
        <v>24.631479267657994</v>
      </c>
      <c r="AI27" s="18">
        <f>AI9/AI$18*100</f>
        <v>12.232293296779732</v>
      </c>
      <c r="AJ27" s="18">
        <f t="shared" si="34"/>
        <v>19.433977323764353</v>
      </c>
      <c r="AK27" s="18">
        <f t="shared" si="34"/>
        <v>18.947622625641355</v>
      </c>
      <c r="AL27" s="18"/>
      <c r="AM27" s="18">
        <f t="shared" ref="AM27:AP27" si="35">AM9/AM$18*100</f>
        <v>28.112105698056084</v>
      </c>
      <c r="AN27" s="18">
        <f t="shared" si="35"/>
        <v>14.390089005240206</v>
      </c>
      <c r="AO27" s="18">
        <f t="shared" si="35"/>
        <v>23.099618802215929</v>
      </c>
      <c r="AP27" s="18">
        <f t="shared" si="35"/>
        <v>21.839770413041958</v>
      </c>
      <c r="AQ27" s="18"/>
      <c r="AR27" s="18">
        <f t="shared" ref="AR27:AU27" si="36">AR9/AR$18*100</f>
        <v>32.073250334860873</v>
      </c>
      <c r="AS27" s="18">
        <f t="shared" si="36"/>
        <v>17.297548101256659</v>
      </c>
      <c r="AT27" s="18">
        <f t="shared" si="36"/>
        <v>24.251536896174049</v>
      </c>
      <c r="AU27" s="18">
        <f t="shared" si="36"/>
        <v>25.428681759667231</v>
      </c>
    </row>
    <row r="28" spans="1:47" x14ac:dyDescent="0.2">
      <c r="A28" t="str">
        <f>$A$10</f>
        <v>Associate professional occupations</v>
      </c>
      <c r="B28" s="18">
        <f t="shared" si="29"/>
        <v>12.636839276631362</v>
      </c>
      <c r="C28" s="18">
        <f t="shared" ref="C28:O28" si="37">C10/C$18*100</f>
        <v>7.1842682243875284</v>
      </c>
      <c r="D28" s="18">
        <f t="shared" si="37"/>
        <v>12.053762355657058</v>
      </c>
      <c r="E28" s="18">
        <f t="shared" si="37"/>
        <v>11.058279504167977</v>
      </c>
      <c r="F28" s="18"/>
      <c r="G28" s="18">
        <f t="shared" si="37"/>
        <v>14.021434831699271</v>
      </c>
      <c r="H28" s="18">
        <f t="shared" si="37"/>
        <v>8.2262598000324374</v>
      </c>
      <c r="I28" s="18">
        <f t="shared" si="37"/>
        <v>12.049240569389273</v>
      </c>
      <c r="J28" s="18">
        <f t="shared" si="37"/>
        <v>12.118612449784878</v>
      </c>
      <c r="K28" s="18"/>
      <c r="L28" s="18">
        <f t="shared" si="37"/>
        <v>13.517325527612542</v>
      </c>
      <c r="M28" s="18">
        <f t="shared" si="37"/>
        <v>8.3404562133217954</v>
      </c>
      <c r="N28" s="18">
        <f t="shared" si="37"/>
        <v>11.718361549798221</v>
      </c>
      <c r="O28" s="18">
        <f t="shared" si="37"/>
        <v>11.829332427669113</v>
      </c>
      <c r="Q28" t="str">
        <f>$A$10</f>
        <v>Associate professional occupations</v>
      </c>
      <c r="R28" s="18">
        <f t="shared" ref="R28:U28" si="38">R10/R$18*100</f>
        <v>13.006422224217534</v>
      </c>
      <c r="S28" s="18">
        <f t="shared" si="38"/>
        <v>6.303950977871267</v>
      </c>
      <c r="T28" s="18">
        <f t="shared" si="38"/>
        <v>10.068257931315463</v>
      </c>
      <c r="U28" s="18">
        <f t="shared" si="38"/>
        <v>11.61247104990689</v>
      </c>
      <c r="V28" s="18"/>
      <c r="W28" s="18">
        <f t="shared" ref="W28:Z28" si="39">W10/W$18*100</f>
        <v>14.250131209932221</v>
      </c>
      <c r="X28" s="18">
        <f t="shared" si="39"/>
        <v>7.8660635240868233</v>
      </c>
      <c r="Y28" s="18">
        <f t="shared" si="39"/>
        <v>9.6897222732653567</v>
      </c>
      <c r="Z28" s="18">
        <f t="shared" si="39"/>
        <v>12.575985250798713</v>
      </c>
      <c r="AA28" s="18"/>
      <c r="AB28" s="18">
        <f t="shared" ref="AB28:AE28" si="40">AB10/AB$18*100</f>
        <v>12.934827901887738</v>
      </c>
      <c r="AC28" s="18">
        <f t="shared" si="40"/>
        <v>6.3885469283370702</v>
      </c>
      <c r="AD28" s="18">
        <f t="shared" si="40"/>
        <v>8.3855499904860391</v>
      </c>
      <c r="AE28" s="18">
        <f t="shared" si="40"/>
        <v>11.163349326826594</v>
      </c>
      <c r="AG28" t="str">
        <f>$A$10</f>
        <v>Associate professional occupations</v>
      </c>
      <c r="AH28" s="18">
        <f t="shared" ref="AH28:AK28" si="41">AH10/AH$18*100</f>
        <v>12.051718087783552</v>
      </c>
      <c r="AI28" s="18">
        <f t="shared" si="41"/>
        <v>7.5117987156281432</v>
      </c>
      <c r="AJ28" s="18">
        <f t="shared" si="41"/>
        <v>16.550156467703005</v>
      </c>
      <c r="AK28" s="18">
        <f t="shared" si="41"/>
        <v>10.440223807458599</v>
      </c>
      <c r="AL28" s="18"/>
      <c r="AM28" s="18">
        <f t="shared" ref="AM28:AP28" si="42">AM10/AM$18*100</f>
        <v>13.667357959617332</v>
      </c>
      <c r="AN28" s="18">
        <f t="shared" si="42"/>
        <v>8.3781319660349141</v>
      </c>
      <c r="AO28" s="18">
        <f t="shared" si="42"/>
        <v>16.245181631337573</v>
      </c>
      <c r="AP28" s="18">
        <f t="shared" si="42"/>
        <v>11.621807675339756</v>
      </c>
      <c r="AQ28" s="18"/>
      <c r="AR28" s="18">
        <f t="shared" ref="AR28:AU28" si="43">AR10/AR$18*100</f>
        <v>14.3407430214674</v>
      </c>
      <c r="AS28" s="18">
        <f t="shared" si="43"/>
        <v>9.2274799247705879</v>
      </c>
      <c r="AT28" s="18">
        <f t="shared" si="43"/>
        <v>17.36480285232971</v>
      </c>
      <c r="AU28" s="18">
        <f t="shared" si="43"/>
        <v>12.528101463067953</v>
      </c>
    </row>
    <row r="29" spans="1:47" x14ac:dyDescent="0.2">
      <c r="A29" t="str">
        <f>$A$11</f>
        <v>Administrative and secretarial occupations</v>
      </c>
      <c r="B29" s="18">
        <f t="shared" si="29"/>
        <v>13.164653560075642</v>
      </c>
      <c r="C29" s="18">
        <f t="shared" ref="C29:O29" si="44">C11/C$18*100</f>
        <v>17.138899372679337</v>
      </c>
      <c r="D29" s="18">
        <f t="shared" si="44"/>
        <v>3.8581753341583069</v>
      </c>
      <c r="E29" s="18">
        <f t="shared" si="44"/>
        <v>13.213368852246358</v>
      </c>
      <c r="F29" s="18"/>
      <c r="G29" s="18">
        <f t="shared" si="44"/>
        <v>12.735681443714236</v>
      </c>
      <c r="H29" s="18">
        <f t="shared" si="44"/>
        <v>17.154381459107331</v>
      </c>
      <c r="I29" s="18">
        <f t="shared" si="44"/>
        <v>3.700435740276284</v>
      </c>
      <c r="J29" s="18">
        <f t="shared" si="44"/>
        <v>13.028362421262679</v>
      </c>
      <c r="K29" s="18"/>
      <c r="L29" s="18">
        <f t="shared" si="44"/>
        <v>10.879916123477292</v>
      </c>
      <c r="M29" s="18">
        <f t="shared" si="44"/>
        <v>13.982322318714935</v>
      </c>
      <c r="N29" s="18">
        <f t="shared" si="44"/>
        <v>3.2092074355248994</v>
      </c>
      <c r="O29" s="18">
        <f t="shared" si="44"/>
        <v>10.914502699851537</v>
      </c>
      <c r="Q29" t="str">
        <f>$A$11</f>
        <v>Administrative and secretarial occupations</v>
      </c>
      <c r="R29" s="18">
        <f t="shared" ref="R29:U29" si="45">R11/R$18*100</f>
        <v>8.3292334933320742</v>
      </c>
      <c r="S29" s="18">
        <f t="shared" si="45"/>
        <v>10.450583173568081</v>
      </c>
      <c r="T29" s="18">
        <f t="shared" si="45"/>
        <v>1.9558674847991298</v>
      </c>
      <c r="U29" s="18">
        <f t="shared" si="45"/>
        <v>7.6824439037388892</v>
      </c>
      <c r="V29" s="18"/>
      <c r="W29" s="18">
        <f t="shared" ref="W29:Z29" si="46">W11/W$18*100</f>
        <v>8.8612212072886862</v>
      </c>
      <c r="X29" s="18">
        <f t="shared" si="46"/>
        <v>13.222116606089585</v>
      </c>
      <c r="Y29" s="18">
        <f t="shared" si="46"/>
        <v>1.4935321962288408</v>
      </c>
      <c r="Z29" s="18">
        <f t="shared" si="46"/>
        <v>8.5886078007351365</v>
      </c>
      <c r="AA29" s="18"/>
      <c r="AB29" s="18">
        <f t="shared" ref="AB29:AE29" si="47">AB11/AB$18*100</f>
        <v>9.5651807848239443</v>
      </c>
      <c r="AC29" s="18">
        <f t="shared" si="47"/>
        <v>12.512035245934458</v>
      </c>
      <c r="AD29" s="18">
        <f t="shared" si="47"/>
        <v>1.9721627749333368</v>
      </c>
      <c r="AE29" s="18">
        <f t="shared" si="47"/>
        <v>9.0403609534532645</v>
      </c>
      <c r="AG29" t="str">
        <f>$A$11</f>
        <v>Administrative and secretarial occupations</v>
      </c>
      <c r="AH29" s="18">
        <f t="shared" ref="AH29:AK29" si="48">AH11/AH$18*100</f>
        <v>20.82005745928258</v>
      </c>
      <c r="AI29" s="18">
        <f t="shared" si="48"/>
        <v>19.627351687951521</v>
      </c>
      <c r="AJ29" s="18">
        <f t="shared" si="48"/>
        <v>8.1661616112444335</v>
      </c>
      <c r="AK29" s="18">
        <f t="shared" si="48"/>
        <v>19.381668781721565</v>
      </c>
      <c r="AL29" s="18"/>
      <c r="AM29" s="18">
        <f t="shared" ref="AM29:AP29" si="49">AM11/AM$18*100</f>
        <v>18.734275615249633</v>
      </c>
      <c r="AN29" s="18">
        <f t="shared" si="49"/>
        <v>18.812370784386761</v>
      </c>
      <c r="AO29" s="18">
        <f t="shared" si="49"/>
        <v>7.6249813627619369</v>
      </c>
      <c r="AP29" s="18">
        <f t="shared" si="49"/>
        <v>17.850886384107962</v>
      </c>
      <c r="AQ29" s="18"/>
      <c r="AR29" s="18">
        <f t="shared" ref="AR29:AU29" si="50">AR11/AR$18*100</f>
        <v>12.738423402866287</v>
      </c>
      <c r="AS29" s="18">
        <f t="shared" si="50"/>
        <v>14.650478111725123</v>
      </c>
      <c r="AT29" s="18">
        <f t="shared" si="50"/>
        <v>5.305005514814372</v>
      </c>
      <c r="AU29" s="18">
        <f t="shared" si="50"/>
        <v>12.880907280800635</v>
      </c>
    </row>
    <row r="30" spans="1:47" x14ac:dyDescent="0.2">
      <c r="A30" t="str">
        <f>$A$12</f>
        <v>Skilled trades occupations</v>
      </c>
      <c r="B30" s="18">
        <f t="shared" si="29"/>
        <v>9.4592999083589238</v>
      </c>
      <c r="C30" s="18">
        <f t="shared" ref="C30:O30" si="51">C12/C$18*100</f>
        <v>3.4860455810182134</v>
      </c>
      <c r="D30" s="18">
        <f t="shared" si="51"/>
        <v>23.636611377005909</v>
      </c>
      <c r="E30" s="18">
        <f t="shared" si="51"/>
        <v>9.4075672907582746</v>
      </c>
      <c r="F30" s="18"/>
      <c r="G30" s="18">
        <f t="shared" si="51"/>
        <v>7.8386559533875788</v>
      </c>
      <c r="H30" s="18">
        <f t="shared" si="51"/>
        <v>2.8760924338646721</v>
      </c>
      <c r="I30" s="18">
        <f t="shared" si="51"/>
        <v>22.690255640173923</v>
      </c>
      <c r="J30" s="18">
        <f t="shared" si="51"/>
        <v>8.0269264851155615</v>
      </c>
      <c r="K30" s="18"/>
      <c r="L30" s="18">
        <f t="shared" si="51"/>
        <v>6.1872839282416559</v>
      </c>
      <c r="M30" s="18">
        <f t="shared" si="51"/>
        <v>3.2557827047304291</v>
      </c>
      <c r="N30" s="18">
        <f t="shared" si="51"/>
        <v>21.560260497137396</v>
      </c>
      <c r="O30" s="18">
        <f t="shared" si="51"/>
        <v>7.0619208927493542</v>
      </c>
      <c r="Q30" t="str">
        <f>$A$12</f>
        <v>Skilled trades occupations</v>
      </c>
      <c r="R30" s="18">
        <f t="shared" ref="R30:U30" si="52">R12/R$18*100</f>
        <v>14.264869390997447</v>
      </c>
      <c r="S30" s="18">
        <f t="shared" si="52"/>
        <v>8.1780662757843228</v>
      </c>
      <c r="T30" s="18">
        <f t="shared" si="52"/>
        <v>30.98714033419029</v>
      </c>
      <c r="U30" s="18">
        <f t="shared" si="52"/>
        <v>15.887587007609655</v>
      </c>
      <c r="V30" s="18"/>
      <c r="W30" s="18">
        <f t="shared" ref="W30:Z30" si="53">W12/W$18*100</f>
        <v>11.802344789754811</v>
      </c>
      <c r="X30" s="18">
        <f t="shared" si="53"/>
        <v>6.0036473494971858</v>
      </c>
      <c r="Y30" s="18">
        <f t="shared" si="53"/>
        <v>31.756994493445625</v>
      </c>
      <c r="Z30" s="18">
        <f t="shared" si="53"/>
        <v>13.537132554254525</v>
      </c>
      <c r="AA30" s="18"/>
      <c r="AB30" s="18">
        <f t="shared" ref="AB30:AE30" si="54">AB12/AB$18*100</f>
        <v>9.3009197224566886</v>
      </c>
      <c r="AC30" s="18">
        <f t="shared" si="54"/>
        <v>6.2637590881292056</v>
      </c>
      <c r="AD30" s="18">
        <f t="shared" si="54"/>
        <v>30.033653775774422</v>
      </c>
      <c r="AE30" s="18">
        <f t="shared" si="54"/>
        <v>11.612038877796943</v>
      </c>
      <c r="AG30" t="str">
        <f>$A$12</f>
        <v>Skilled trades occupations</v>
      </c>
      <c r="AH30" s="18">
        <f t="shared" ref="AH30:AK30" si="55">AH12/AH$18*100</f>
        <v>1.8511552492587475</v>
      </c>
      <c r="AI30" s="18">
        <f t="shared" si="55"/>
        <v>1.7403341921417081</v>
      </c>
      <c r="AJ30" s="18">
        <f t="shared" si="55"/>
        <v>6.9905265240512824</v>
      </c>
      <c r="AK30" s="18">
        <f t="shared" si="55"/>
        <v>2.1808004236290111</v>
      </c>
      <c r="AL30" s="18"/>
      <c r="AM30" s="18">
        <f t="shared" ref="AM30:AP30" si="56">AM12/AM$18*100</f>
        <v>1.7019144976157248</v>
      </c>
      <c r="AN30" s="18">
        <f t="shared" si="56"/>
        <v>1.5573987908450666</v>
      </c>
      <c r="AO30" s="18">
        <f t="shared" si="56"/>
        <v>6.5668367563700789</v>
      </c>
      <c r="AP30" s="18">
        <f t="shared" si="56"/>
        <v>2.0416630911037967</v>
      </c>
      <c r="AQ30" s="18"/>
      <c r="AR30" s="18">
        <f t="shared" ref="AR30:AU30" si="57">AR12/AR$18*100</f>
        <v>1.7858545159601624</v>
      </c>
      <c r="AS30" s="18">
        <f t="shared" si="57"/>
        <v>1.8888409128768324</v>
      </c>
      <c r="AT30" s="18">
        <f t="shared" si="57"/>
        <v>7.2046580486861318</v>
      </c>
      <c r="AU30" s="18">
        <f t="shared" si="57"/>
        <v>2.2878034243927114</v>
      </c>
    </row>
    <row r="31" spans="1:47" x14ac:dyDescent="0.2">
      <c r="A31" t="str">
        <f>$A$13</f>
        <v>Caring, leisure and other service occupations</v>
      </c>
      <c r="B31" s="18">
        <f t="shared" si="29"/>
        <v>8.0206686537346208</v>
      </c>
      <c r="C31" s="18">
        <f t="shared" ref="C31:O31" si="58">C13/C$18*100</f>
        <v>15.787565127166308</v>
      </c>
      <c r="D31" s="18">
        <f t="shared" si="58"/>
        <v>7.8437993490370701</v>
      </c>
      <c r="E31" s="18">
        <f t="shared" si="58"/>
        <v>10.155175075351174</v>
      </c>
      <c r="F31" s="18"/>
      <c r="G31" s="18">
        <f t="shared" si="58"/>
        <v>7.4448026880511868</v>
      </c>
      <c r="H31" s="18">
        <f t="shared" si="58"/>
        <v>14.452385874704065</v>
      </c>
      <c r="I31" s="18">
        <f t="shared" si="58"/>
        <v>8.5861968193933365</v>
      </c>
      <c r="J31" s="18">
        <f t="shared" si="58"/>
        <v>9.6090709332595079</v>
      </c>
      <c r="K31" s="18"/>
      <c r="L31" s="18">
        <f t="shared" si="58"/>
        <v>8.5193156754502066</v>
      </c>
      <c r="M31" s="18">
        <f t="shared" si="58"/>
        <v>15.285177367736072</v>
      </c>
      <c r="N31" s="18">
        <f t="shared" si="58"/>
        <v>8.9853333418392918</v>
      </c>
      <c r="O31" s="18">
        <f t="shared" si="58"/>
        <v>10.514906910847461</v>
      </c>
      <c r="Q31" t="str">
        <f>$A$13</f>
        <v>Caring, leisure and other service occupations</v>
      </c>
      <c r="R31" s="18">
        <f t="shared" ref="R31:U31" si="59">R13/R$18*100</f>
        <v>3.1256212837916775</v>
      </c>
      <c r="S31" s="18">
        <f t="shared" si="59"/>
        <v>7.1747410233068045</v>
      </c>
      <c r="T31" s="18">
        <f t="shared" si="59"/>
        <v>2.2094199485495878</v>
      </c>
      <c r="U31" s="18">
        <f t="shared" si="59"/>
        <v>3.5668273607489391</v>
      </c>
      <c r="V31" s="18"/>
      <c r="W31" s="18">
        <f t="shared" ref="W31:Z31" si="60">W13/W$18*100</f>
        <v>2.9736199434505495</v>
      </c>
      <c r="X31" s="18">
        <f t="shared" si="60"/>
        <v>6.4644382605943722</v>
      </c>
      <c r="Y31" s="18">
        <f t="shared" si="60"/>
        <v>2.3147503463131835</v>
      </c>
      <c r="Z31" s="18">
        <f t="shared" si="60"/>
        <v>3.4631501415254298</v>
      </c>
      <c r="AA31" s="18"/>
      <c r="AB31" s="18">
        <f t="shared" ref="AB31:AE31" si="61">AB13/AB$18*100</f>
        <v>3.6338305070710799</v>
      </c>
      <c r="AC31" s="18">
        <f t="shared" si="61"/>
        <v>7.0711559330311227</v>
      </c>
      <c r="AD31" s="18">
        <f t="shared" si="61"/>
        <v>3.1678417987147953</v>
      </c>
      <c r="AE31" s="18">
        <f t="shared" si="61"/>
        <v>4.1724700544928766</v>
      </c>
      <c r="AG31" t="str">
        <f>$A$13</f>
        <v>Caring, leisure and other service occupations</v>
      </c>
      <c r="AH31" s="18">
        <f t="shared" ref="AH31:AK31" si="62">AH13/AH$18*100</f>
        <v>15.770474090576556</v>
      </c>
      <c r="AI31" s="18">
        <f t="shared" si="62"/>
        <v>18.992049102539564</v>
      </c>
      <c r="AJ31" s="18">
        <f t="shared" si="62"/>
        <v>20.603473943963188</v>
      </c>
      <c r="AK31" s="18">
        <f t="shared" si="62"/>
        <v>17.502753486138626</v>
      </c>
      <c r="AL31" s="18"/>
      <c r="AM31" s="18">
        <f t="shared" ref="AM31:AP31" si="63">AM13/AM$18*100</f>
        <v>14.367266493325632</v>
      </c>
      <c r="AN31" s="18">
        <f t="shared" si="63"/>
        <v>17.82040211219665</v>
      </c>
      <c r="AO31" s="18">
        <f t="shared" si="63"/>
        <v>19.738735800521866</v>
      </c>
      <c r="AP31" s="18">
        <f t="shared" si="63"/>
        <v>16.284856607280567</v>
      </c>
      <c r="AQ31" s="18"/>
      <c r="AR31" s="18">
        <f t="shared" ref="AR31:AU31" si="64">AR13/AR$18*100</f>
        <v>15.425427865360311</v>
      </c>
      <c r="AS31" s="18">
        <f t="shared" si="64"/>
        <v>19.017949087703034</v>
      </c>
      <c r="AT31" s="18">
        <f t="shared" si="64"/>
        <v>18.841313478023434</v>
      </c>
      <c r="AU31" s="18">
        <f t="shared" si="64"/>
        <v>17.169577995723671</v>
      </c>
    </row>
    <row r="32" spans="1:47" x14ac:dyDescent="0.2">
      <c r="A32" t="str">
        <f>$A$14</f>
        <v>Sales and customer service occupations</v>
      </c>
      <c r="B32" s="18">
        <f t="shared" si="29"/>
        <v>6.9742930058751469</v>
      </c>
      <c r="C32" s="18">
        <f t="shared" ref="C32:O32" si="65">C14/C$18*100</f>
        <v>19.303823530057524</v>
      </c>
      <c r="D32" s="18">
        <f t="shared" si="65"/>
        <v>5.2195255743934901</v>
      </c>
      <c r="E32" s="18">
        <f t="shared" si="65"/>
        <v>10.195811936264615</v>
      </c>
      <c r="F32" s="18"/>
      <c r="G32" s="18">
        <f t="shared" si="65"/>
        <v>6.3792022254951188</v>
      </c>
      <c r="H32" s="18">
        <f t="shared" si="65"/>
        <v>19.113417244347179</v>
      </c>
      <c r="I32" s="18">
        <f t="shared" si="65"/>
        <v>4.1192762512221357</v>
      </c>
      <c r="J32" s="18">
        <f t="shared" si="65"/>
        <v>9.8358292398131457</v>
      </c>
      <c r="K32" s="18"/>
      <c r="L32" s="18">
        <f t="shared" si="65"/>
        <v>6.3090775284351199</v>
      </c>
      <c r="M32" s="18">
        <f t="shared" si="65"/>
        <v>18.786207490958638</v>
      </c>
      <c r="N32" s="18">
        <f t="shared" si="65"/>
        <v>3.1893769973385675</v>
      </c>
      <c r="O32" s="18">
        <f t="shared" si="65"/>
        <v>9.5448527719154708</v>
      </c>
      <c r="Q32" t="str">
        <f>$A$14</f>
        <v>Sales and customer service occupations</v>
      </c>
      <c r="R32" s="18">
        <f t="shared" ref="R32:U32" si="66">R14/R$18*100</f>
        <v>5.4724604478456946</v>
      </c>
      <c r="S32" s="18">
        <f t="shared" si="66"/>
        <v>20.085604286740349</v>
      </c>
      <c r="T32" s="18">
        <f t="shared" si="66"/>
        <v>4.7724972228856393</v>
      </c>
      <c r="U32" s="18">
        <f t="shared" si="66"/>
        <v>7.4530630985017829</v>
      </c>
      <c r="V32" s="18"/>
      <c r="W32" s="18">
        <f t="shared" ref="W32:Z32" si="67">W14/W$18*100</f>
        <v>5.1391011968689027</v>
      </c>
      <c r="X32" s="18">
        <f t="shared" si="67"/>
        <v>19.203277698139175</v>
      </c>
      <c r="Y32" s="18">
        <f t="shared" si="67"/>
        <v>3.8066595951416393</v>
      </c>
      <c r="Z32" s="18">
        <f t="shared" si="67"/>
        <v>7.28998171217963</v>
      </c>
      <c r="AA32" s="18"/>
      <c r="AB32" s="18">
        <f>AB14/AB$18*100</f>
        <v>5.7466620580765309</v>
      </c>
      <c r="AC32" s="18">
        <f t="shared" ref="AC32:AE32" si="68">AC14/AC$18*100</f>
        <v>19.042016599080728</v>
      </c>
      <c r="AD32" s="18">
        <f t="shared" si="68"/>
        <v>3.0459657355131893</v>
      </c>
      <c r="AE32" s="18">
        <f t="shared" si="68"/>
        <v>7.7068847606928932</v>
      </c>
      <c r="AG32" t="str">
        <f>$A$14</f>
        <v>Sales and customer service occupations</v>
      </c>
      <c r="AH32" s="18">
        <f t="shared" ref="AH32:AK32" si="69">AH14/AH$18*100</f>
        <v>9.3519840155494087</v>
      </c>
      <c r="AI32" s="18">
        <f t="shared" si="69"/>
        <v>19.012954486775595</v>
      </c>
      <c r="AJ32" s="18">
        <f t="shared" si="69"/>
        <v>6.2318706606070684</v>
      </c>
      <c r="AK32" s="18">
        <f t="shared" si="69"/>
        <v>13.254630781222204</v>
      </c>
      <c r="AL32" s="18"/>
      <c r="AM32" s="18">
        <f t="shared" ref="AM32:AP32" si="70">AM14/AM$18*100</f>
        <v>8.2991761956745265</v>
      </c>
      <c r="AN32" s="18">
        <f t="shared" si="70"/>
        <v>19.075528730037757</v>
      </c>
      <c r="AO32" s="18">
        <f t="shared" si="70"/>
        <v>4.6752037327135696</v>
      </c>
      <c r="AP32" s="18">
        <f t="shared" si="70"/>
        <v>12.601164659702663</v>
      </c>
      <c r="AQ32" s="18"/>
      <c r="AR32" s="18">
        <f t="shared" ref="AR32:AU32" si="71">AR14/AR$18*100</f>
        <v>7.1041069271071375</v>
      </c>
      <c r="AS32" s="18">
        <f t="shared" si="71"/>
        <v>18.669957854638774</v>
      </c>
      <c r="AT32" s="18">
        <f t="shared" si="71"/>
        <v>3.4323440111069914</v>
      </c>
      <c r="AU32" s="18">
        <f t="shared" si="71"/>
        <v>11.473302807165862</v>
      </c>
    </row>
    <row r="33" spans="1:47" x14ac:dyDescent="0.2">
      <c r="A33" t="str">
        <f>$A$15</f>
        <v>Process, plant and machine operatives</v>
      </c>
      <c r="B33" s="18">
        <f t="shared" si="29"/>
        <v>8.305486735836908</v>
      </c>
      <c r="C33" s="18">
        <f t="shared" ref="C33:O33" si="72">C15/C$18*100</f>
        <v>2.9454044969253248</v>
      </c>
      <c r="D33" s="18">
        <f t="shared" si="72"/>
        <v>8.9033458392124487</v>
      </c>
      <c r="E33" s="18">
        <f t="shared" si="72"/>
        <v>6.8862963432849806</v>
      </c>
      <c r="F33" s="18"/>
      <c r="G33" s="18">
        <f t="shared" si="72"/>
        <v>7.2610515625049441</v>
      </c>
      <c r="H33" s="18">
        <f t="shared" si="72"/>
        <v>3.0909950080460233</v>
      </c>
      <c r="I33" s="18">
        <f t="shared" si="72"/>
        <v>10.225050457441839</v>
      </c>
      <c r="J33" s="18">
        <f t="shared" si="72"/>
        <v>6.3735143122532509</v>
      </c>
      <c r="K33" s="18"/>
      <c r="L33" s="18">
        <f t="shared" si="72"/>
        <v>6.8005116723134824</v>
      </c>
      <c r="M33" s="18">
        <f t="shared" si="72"/>
        <v>3.799948365272559</v>
      </c>
      <c r="N33" s="18">
        <f t="shared" si="72"/>
        <v>11.446648765621724</v>
      </c>
      <c r="O33" s="18">
        <f t="shared" si="72"/>
        <v>6.4574195638101575</v>
      </c>
      <c r="Q33" t="str">
        <f>$A$15</f>
        <v>Process, plant and machine operatives</v>
      </c>
      <c r="R33" s="18">
        <f t="shared" ref="R33:U33" si="73">R15/R$18*100</f>
        <v>12.105244421889097</v>
      </c>
      <c r="S33" s="18">
        <f t="shared" si="73"/>
        <v>8.3922208116039876</v>
      </c>
      <c r="T33" s="18">
        <f t="shared" si="73"/>
        <v>12.00193178233277</v>
      </c>
      <c r="U33" s="18">
        <f t="shared" si="73"/>
        <v>11.560111824343274</v>
      </c>
      <c r="V33" s="18"/>
      <c r="W33" s="18">
        <f t="shared" ref="W33:Z33" si="74">W15/W$18*100</f>
        <v>10.75263314703748</v>
      </c>
      <c r="X33" s="18">
        <f t="shared" si="74"/>
        <v>8.7568197783375936</v>
      </c>
      <c r="Y33" s="18">
        <f t="shared" si="74"/>
        <v>14.681303209408576</v>
      </c>
      <c r="Z33" s="18">
        <f t="shared" si="74"/>
        <v>10.952615020650347</v>
      </c>
      <c r="AA33" s="18"/>
      <c r="AB33" s="18">
        <f t="shared" ref="AB33:AE33" si="75">AB15/AB$18*100</f>
        <v>10.322920029983566</v>
      </c>
      <c r="AC33" s="18">
        <f t="shared" si="75"/>
        <v>9.642276124711616</v>
      </c>
      <c r="AD33" s="18">
        <f t="shared" si="75"/>
        <v>16.725017506664891</v>
      </c>
      <c r="AE33" s="18">
        <f t="shared" si="75"/>
        <v>11.081661901782752</v>
      </c>
      <c r="AG33" t="str">
        <f>$A$15</f>
        <v>Process, plant and machine operatives</v>
      </c>
      <c r="AH33" s="18">
        <f t="shared" ref="AH33:AK33" si="76">AH15/AH$18*100</f>
        <v>2.2897364174916848</v>
      </c>
      <c r="AI33" s="18">
        <f t="shared" si="76"/>
        <v>0.91886414422407325</v>
      </c>
      <c r="AJ33" s="18">
        <f t="shared" si="76"/>
        <v>1.8862556632816687</v>
      </c>
      <c r="AK33" s="18">
        <f t="shared" si="76"/>
        <v>1.6738778110154875</v>
      </c>
      <c r="AL33" s="18"/>
      <c r="AM33" s="18">
        <f t="shared" ref="AM33:AP33" si="77">AM15/AM$18*100</f>
        <v>1.8552454206564279</v>
      </c>
      <c r="AN33" s="18">
        <f t="shared" si="77"/>
        <v>0.70207225254087124</v>
      </c>
      <c r="AO33" s="18">
        <f t="shared" si="77"/>
        <v>2.3004779143453313</v>
      </c>
      <c r="AP33" s="18">
        <f t="shared" si="77"/>
        <v>1.3996306673272132</v>
      </c>
      <c r="AQ33" s="18"/>
      <c r="AR33" s="18">
        <f t="shared" ref="AR33:AU33" si="78">AR15/AR$18*100</f>
        <v>1.8212421712626043</v>
      </c>
      <c r="AS33" s="18">
        <f t="shared" si="78"/>
        <v>1.1449667569861395</v>
      </c>
      <c r="AT33" s="18">
        <f t="shared" si="78"/>
        <v>2.5040491799529185</v>
      </c>
      <c r="AU33" s="18">
        <f t="shared" si="78"/>
        <v>1.6055286466566221</v>
      </c>
    </row>
    <row r="34" spans="1:47" x14ac:dyDescent="0.2">
      <c r="A34" t="str">
        <f>$A$16</f>
        <v>Elementary occupations</v>
      </c>
      <c r="B34" s="18">
        <f t="shared" si="29"/>
        <v>8.9893277714319968</v>
      </c>
      <c r="C34" s="18">
        <f t="shared" ref="C34:O34" si="79">C16/C$18*100</f>
        <v>19.603215219784239</v>
      </c>
      <c r="D34" s="18">
        <f t="shared" si="79"/>
        <v>6.7615445951236808</v>
      </c>
      <c r="E34" s="18">
        <f t="shared" si="79"/>
        <v>11.68137045437541</v>
      </c>
      <c r="F34" s="18"/>
      <c r="G34" s="18">
        <f t="shared" si="79"/>
        <v>7.4825382451267339</v>
      </c>
      <c r="H34" s="18">
        <f t="shared" si="79"/>
        <v>17.012742932901613</v>
      </c>
      <c r="I34" s="18">
        <f t="shared" si="79"/>
        <v>5.9925675408316952</v>
      </c>
      <c r="J34" s="18">
        <f t="shared" si="79"/>
        <v>10.091582275268332</v>
      </c>
      <c r="K34" s="18"/>
      <c r="L34" s="18">
        <f t="shared" si="79"/>
        <v>6.9394266960185123</v>
      </c>
      <c r="M34" s="18">
        <f t="shared" si="79"/>
        <v>14.74972428060997</v>
      </c>
      <c r="N34" s="18">
        <f t="shared" si="79"/>
        <v>7.3953078258419653</v>
      </c>
      <c r="O34" s="18">
        <f t="shared" si="79"/>
        <v>9.2339088497982207</v>
      </c>
      <c r="Q34" t="str">
        <f>$A$16</f>
        <v>Elementary occupations</v>
      </c>
      <c r="R34" s="18">
        <f t="shared" ref="R34:U34" si="80">R16/R$18*100</f>
        <v>10.976548666068611</v>
      </c>
      <c r="S34" s="18">
        <f t="shared" si="80"/>
        <v>27.092958943759843</v>
      </c>
      <c r="T34" s="18">
        <f t="shared" si="80"/>
        <v>5.3822324754706434</v>
      </c>
      <c r="U34" s="18">
        <f t="shared" si="80"/>
        <v>12.442508710077883</v>
      </c>
      <c r="V34" s="18"/>
      <c r="W34" s="18">
        <f t="shared" ref="W34:Z34" si="81">W16/W$18*100</f>
        <v>9.1359329472012369</v>
      </c>
      <c r="X34" s="18">
        <f t="shared" si="81"/>
        <v>22.21726676986572</v>
      </c>
      <c r="Y34" s="18">
        <f t="shared" si="81"/>
        <v>5.3835058796246891</v>
      </c>
      <c r="Z34" s="18">
        <f t="shared" si="81"/>
        <v>10.796991011469594</v>
      </c>
      <c r="AA34" s="18"/>
      <c r="AB34" s="18">
        <f t="shared" ref="AB34:AE34" si="82">AB16/AB$18*100</f>
        <v>8.3887300558830127</v>
      </c>
      <c r="AC34" s="18">
        <f t="shared" si="82"/>
        <v>19.38656136332191</v>
      </c>
      <c r="AD34" s="18">
        <f t="shared" si="82"/>
        <v>7.0707330115319351</v>
      </c>
      <c r="AE34" s="18">
        <f t="shared" si="82"/>
        <v>10.135844432552588</v>
      </c>
      <c r="AG34" t="str">
        <f>$A$16</f>
        <v>Elementary occupations</v>
      </c>
      <c r="AH34" s="18">
        <f t="shared" ref="AH34:AK34" si="83">AH16/AH$18*100</f>
        <v>5.8431732749454195</v>
      </c>
      <c r="AI34" s="18">
        <f t="shared" si="83"/>
        <v>16.816584092326625</v>
      </c>
      <c r="AJ34" s="18">
        <f t="shared" si="83"/>
        <v>9.8851492657796634</v>
      </c>
      <c r="AK34" s="18">
        <f t="shared" si="83"/>
        <v>10.832519838487473</v>
      </c>
      <c r="AL34" s="18"/>
      <c r="AM34" s="18">
        <f t="shared" ref="AM34:AP34" si="84">AM16/AM$18*100</f>
        <v>4.9226864934252914</v>
      </c>
      <c r="AN34" s="18">
        <f t="shared" si="84"/>
        <v>14.818321832749493</v>
      </c>
      <c r="AO34" s="18">
        <f t="shared" si="84"/>
        <v>7.0756643906061054</v>
      </c>
      <c r="AP34" s="18">
        <f t="shared" si="84"/>
        <v>9.3253573766664637</v>
      </c>
      <c r="AQ34" s="18"/>
      <c r="AR34" s="18">
        <f t="shared" ref="AR34:AU34" si="85">AR16/AR$18*100</f>
        <v>4.890694327487223</v>
      </c>
      <c r="AS34" s="18">
        <f t="shared" si="85"/>
        <v>12.642564654837335</v>
      </c>
      <c r="AT34" s="18">
        <f t="shared" si="85"/>
        <v>7.9452016931267728</v>
      </c>
      <c r="AU34" s="18">
        <f t="shared" si="85"/>
        <v>8.2875715383021102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13.2928170076501</v>
      </c>
      <c r="C44" s="27">
        <f t="shared" ref="C44:E44" si="93">H8-C8</f>
        <v>7.4885711101261592</v>
      </c>
      <c r="D44" s="27">
        <f t="shared" si="93"/>
        <v>2.8262154990188435</v>
      </c>
      <c r="E44" s="27">
        <f t="shared" si="93"/>
        <v>23.607603616795117</v>
      </c>
      <c r="F44" s="27"/>
      <c r="G44" s="27">
        <f>L8-G8</f>
        <v>13.053046756354561</v>
      </c>
      <c r="H44" s="27">
        <f t="shared" ref="H44:J44" si="94">M8-H8</f>
        <v>6.1576525167246778</v>
      </c>
      <c r="I44" s="27">
        <f t="shared" si="94"/>
        <v>4.3925822195846393</v>
      </c>
      <c r="J44" s="27">
        <f t="shared" si="94"/>
        <v>23.603281492663854</v>
      </c>
      <c r="K44" s="27"/>
      <c r="L44" s="27">
        <f>L8-B8</f>
        <v>26.345863764004662</v>
      </c>
      <c r="M44" s="27">
        <f t="shared" ref="M44:O44" si="95">M8-C8</f>
        <v>13.646223626850837</v>
      </c>
      <c r="N44" s="27">
        <f t="shared" si="95"/>
        <v>7.2187977186034828</v>
      </c>
      <c r="O44" s="27">
        <f t="shared" si="95"/>
        <v>47.210885109458971</v>
      </c>
      <c r="Q44" t="str">
        <f>$A$8</f>
        <v>Managers, directors and senior officials</v>
      </c>
      <c r="R44" s="27">
        <f>W8-R8</f>
        <v>8.0532574535032495</v>
      </c>
      <c r="S44" s="27">
        <f t="shared" ref="S44:S52" si="96">X8-S8</f>
        <v>2.6899058504274875</v>
      </c>
      <c r="T44" s="27">
        <f t="shared" ref="T44:T52" si="97">Y8-T8</f>
        <v>0.25022737679728735</v>
      </c>
      <c r="U44" s="27">
        <f t="shared" ref="U44:U52" si="98">Z8-U8</f>
        <v>10.993390680728041</v>
      </c>
      <c r="V44" s="27"/>
      <c r="W44" s="27">
        <f>AB8-W8</f>
        <v>3.1185701327156323</v>
      </c>
      <c r="X44" s="27">
        <f t="shared" ref="X44:X52" si="99">AC8-X8</f>
        <v>2.4482399708471663</v>
      </c>
      <c r="Y44" s="27">
        <f t="shared" ref="Y44:Y52" si="100">AD8-Y8</f>
        <v>3.133447907090968</v>
      </c>
      <c r="Z44" s="27">
        <f t="shared" ref="Z44:Z52" si="101">AE8-Z8</f>
        <v>8.700258010653755</v>
      </c>
      <c r="AA44" s="27"/>
      <c r="AB44" s="27">
        <f>AB8-R8</f>
        <v>11.171827586218882</v>
      </c>
      <c r="AC44" s="27">
        <f t="shared" ref="AC44:AC52" si="102">AC8-S8</f>
        <v>5.1381458212746534</v>
      </c>
      <c r="AD44" s="27">
        <f t="shared" ref="AD44:AD52" si="103">AD8-T8</f>
        <v>3.3836752838882553</v>
      </c>
      <c r="AE44" s="27">
        <f t="shared" ref="AE44:AE52" si="104">AE8-U8</f>
        <v>19.693648691381796</v>
      </c>
      <c r="AG44" t="str">
        <f>$A$8</f>
        <v>Managers, directors and senior officials</v>
      </c>
      <c r="AH44" s="27">
        <f>AM8-AH8</f>
        <v>5.2395595541468154</v>
      </c>
      <c r="AI44" s="27">
        <f t="shared" ref="AI44:AI52" si="105">AN8-AI8</f>
        <v>4.7986652596986783</v>
      </c>
      <c r="AJ44" s="27">
        <f t="shared" ref="AJ44:AJ52" si="106">AO8-AJ8</f>
        <v>2.5759881222215739</v>
      </c>
      <c r="AK44" s="27">
        <f t="shared" ref="AK44:AK52" si="107">AP8-AK8</f>
        <v>12.614212936067069</v>
      </c>
      <c r="AL44" s="27"/>
      <c r="AM44" s="27">
        <f>AR8-AM8</f>
        <v>9.9344766236389717</v>
      </c>
      <c r="AN44" s="27">
        <f t="shared" ref="AN44:AN52" si="108">AS8-AN8</f>
        <v>3.7094125458774965</v>
      </c>
      <c r="AO44" s="27">
        <f t="shared" ref="AO44:AO52" si="109">AT8-AO8</f>
        <v>1.2591343124936563</v>
      </c>
      <c r="AP44" s="27">
        <f t="shared" ref="AP44:AP52" si="110">AU8-AP8</f>
        <v>14.90302348201012</v>
      </c>
      <c r="AQ44" s="27"/>
      <c r="AR44" s="27">
        <f>AR8-AH8</f>
        <v>15.174036177785787</v>
      </c>
      <c r="AS44" s="27">
        <f t="shared" ref="AS44:AS52" si="111">AS8-AI8</f>
        <v>8.5080778055761748</v>
      </c>
      <c r="AT44" s="27">
        <f t="shared" ref="AT44:AT52" si="112">AT8-AJ8</f>
        <v>3.8351224347152302</v>
      </c>
      <c r="AU44" s="27">
        <f t="shared" ref="AU44:AU52" si="113">AU8-AK8</f>
        <v>27.517236418077189</v>
      </c>
    </row>
    <row r="45" spans="1:47" x14ac:dyDescent="0.2">
      <c r="A45" t="str">
        <f>$A$9</f>
        <v>Professional occupations</v>
      </c>
      <c r="B45" s="27">
        <f t="shared" ref="B45:B54" si="114">G9-B9</f>
        <v>43.593484608802243</v>
      </c>
      <c r="C45" s="27">
        <f t="shared" ref="C45:C54" si="115">H9-C9</f>
        <v>15.328585868791286</v>
      </c>
      <c r="D45" s="27">
        <f t="shared" ref="D45:D54" si="116">I9-D9</f>
        <v>1.2212020908137013</v>
      </c>
      <c r="E45" s="27">
        <f t="shared" ref="E45:E54" si="117">J9-E9</f>
        <v>60.143272568407212</v>
      </c>
      <c r="F45" s="27"/>
      <c r="G45" s="27">
        <f t="shared" ref="G45:G54" si="118">L9-G9</f>
        <v>51.210429014326934</v>
      </c>
      <c r="H45" s="27">
        <f t="shared" ref="H45:H54" si="119">M9-H9</f>
        <v>15.753314502928546</v>
      </c>
      <c r="I45" s="27">
        <f t="shared" ref="I45:I54" si="120">N9-I9</f>
        <v>0.27854846066858485</v>
      </c>
      <c r="J45" s="27">
        <f t="shared" ref="J45:J54" si="121">O9-J9</f>
        <v>67.242291977924026</v>
      </c>
      <c r="K45" s="27"/>
      <c r="L45" s="27">
        <f t="shared" ref="L45:L54" si="122">L9-B9</f>
        <v>94.803913623129176</v>
      </c>
      <c r="M45" s="27">
        <f t="shared" ref="M45:M54" si="123">M9-C9</f>
        <v>31.081900371719833</v>
      </c>
      <c r="N45" s="27">
        <f t="shared" ref="N45:N54" si="124">N9-D9</f>
        <v>1.4997505514822862</v>
      </c>
      <c r="O45" s="27">
        <f t="shared" ref="O45:O54" si="125">O9-E9</f>
        <v>127.38556454633124</v>
      </c>
      <c r="Q45" t="str">
        <f>$A$9</f>
        <v>Professional occupations</v>
      </c>
      <c r="R45" s="27">
        <f t="shared" ref="R45:R52" si="126">W9-R9</f>
        <v>25.02785590983477</v>
      </c>
      <c r="S45" s="27">
        <f t="shared" si="96"/>
        <v>5.4672456611352782</v>
      </c>
      <c r="T45" s="27">
        <f t="shared" si="97"/>
        <v>-3.1184459247821437</v>
      </c>
      <c r="U45" s="27">
        <f t="shared" si="98"/>
        <v>27.376655646187885</v>
      </c>
      <c r="V45" s="27"/>
      <c r="W45" s="27">
        <f t="shared" ref="W45:W52" si="127">AB9-W9</f>
        <v>21.819546468287655</v>
      </c>
      <c r="X45" s="27">
        <f t="shared" si="99"/>
        <v>4.9353192554236252</v>
      </c>
      <c r="Y45" s="27">
        <f t="shared" si="100"/>
        <v>-2.2027564162146636</v>
      </c>
      <c r="Z45" s="27">
        <f t="shared" si="101"/>
        <v>24.552109307496607</v>
      </c>
      <c r="AA45" s="27"/>
      <c r="AB45" s="27">
        <f t="shared" ref="AB45:AB52" si="128">AB9-R9</f>
        <v>46.847402378122425</v>
      </c>
      <c r="AC45" s="27">
        <f t="shared" si="102"/>
        <v>10.402564916558903</v>
      </c>
      <c r="AD45" s="27">
        <f t="shared" si="103"/>
        <v>-5.3212023409968072</v>
      </c>
      <c r="AE45" s="27">
        <f t="shared" si="104"/>
        <v>51.928764953684492</v>
      </c>
      <c r="AG45" t="str">
        <f>$A$9</f>
        <v>Professional occupations</v>
      </c>
      <c r="AH45" s="27">
        <f t="shared" ref="AH45:AH52" si="129">AM9-AH9</f>
        <v>18.565628698967274</v>
      </c>
      <c r="AI45" s="27">
        <f t="shared" si="105"/>
        <v>9.8613402076560206</v>
      </c>
      <c r="AJ45" s="27">
        <f t="shared" si="106"/>
        <v>4.3396480155958592</v>
      </c>
      <c r="AK45" s="27">
        <f t="shared" si="107"/>
        <v>32.766616922219143</v>
      </c>
      <c r="AL45" s="27"/>
      <c r="AM45" s="27">
        <f t="shared" ref="AM45:AM52" si="130">AR9-AM9</f>
        <v>29.390882546039464</v>
      </c>
      <c r="AN45" s="27">
        <f t="shared" si="108"/>
        <v>10.817995247504918</v>
      </c>
      <c r="AO45" s="27">
        <f t="shared" si="109"/>
        <v>2.4813048768832537</v>
      </c>
      <c r="AP45" s="27">
        <f t="shared" si="110"/>
        <v>42.690182670427646</v>
      </c>
      <c r="AQ45" s="27"/>
      <c r="AR45" s="27">
        <f t="shared" ref="AR45:AR52" si="131">AR9-AH9</f>
        <v>47.956511245006737</v>
      </c>
      <c r="AS45" s="27">
        <f t="shared" si="111"/>
        <v>20.679335455160938</v>
      </c>
      <c r="AT45" s="27">
        <f t="shared" si="112"/>
        <v>6.820952892479113</v>
      </c>
      <c r="AU45" s="27">
        <f t="shared" si="113"/>
        <v>75.456799592646789</v>
      </c>
    </row>
    <row r="46" spans="1:47" x14ac:dyDescent="0.2">
      <c r="A46" t="str">
        <f>$A$10</f>
        <v>Associate professional occupations</v>
      </c>
      <c r="B46" s="27">
        <f t="shared" si="114"/>
        <v>19.266118981461361</v>
      </c>
      <c r="C46" s="27">
        <f t="shared" si="115"/>
        <v>8.2470768907572456</v>
      </c>
      <c r="D46" s="27">
        <f t="shared" si="116"/>
        <v>0.96288692906635731</v>
      </c>
      <c r="E46" s="27">
        <f t="shared" si="117"/>
        <v>28.476082801284974</v>
      </c>
      <c r="F46" s="27"/>
      <c r="G46" s="27">
        <f t="shared" si="118"/>
        <v>4.9434795041072732</v>
      </c>
      <c r="H46" s="27">
        <f t="shared" si="119"/>
        <v>2.7059990052042409</v>
      </c>
      <c r="I46" s="27">
        <f t="shared" si="120"/>
        <v>1.2269490166205337</v>
      </c>
      <c r="J46" s="27">
        <f t="shared" si="121"/>
        <v>8.87642752593203</v>
      </c>
      <c r="K46" s="27"/>
      <c r="L46" s="27">
        <f t="shared" si="122"/>
        <v>24.209598485568634</v>
      </c>
      <c r="M46" s="27">
        <f t="shared" si="123"/>
        <v>10.953075895961486</v>
      </c>
      <c r="N46" s="27">
        <f t="shared" si="124"/>
        <v>2.189835945686891</v>
      </c>
      <c r="O46" s="27">
        <f t="shared" si="125"/>
        <v>37.352510327217004</v>
      </c>
      <c r="Q46" t="str">
        <f>$A$10</f>
        <v>Associate professional occupations</v>
      </c>
      <c r="R46" s="27">
        <f t="shared" si="126"/>
        <v>10.487896249850166</v>
      </c>
      <c r="S46" s="27">
        <f t="shared" si="96"/>
        <v>3.5879913891487067</v>
      </c>
      <c r="T46" s="27">
        <f t="shared" si="97"/>
        <v>-0.71643450874955761</v>
      </c>
      <c r="U46" s="27">
        <f t="shared" si="98"/>
        <v>13.359453130249321</v>
      </c>
      <c r="V46" s="27"/>
      <c r="W46" s="27">
        <f>AB10-W10</f>
        <v>-4.3581842295847935</v>
      </c>
      <c r="X46" s="27">
        <f t="shared" si="99"/>
        <v>-0.9287000831781338</v>
      </c>
      <c r="Y46" s="27">
        <f t="shared" si="100"/>
        <v>-0.72321555424855788</v>
      </c>
      <c r="Z46" s="27">
        <f t="shared" si="101"/>
        <v>-6.0100998670114762</v>
      </c>
      <c r="AA46" s="27"/>
      <c r="AB46" s="27">
        <f t="shared" si="128"/>
        <v>6.129712020265373</v>
      </c>
      <c r="AC46" s="27">
        <f t="shared" si="102"/>
        <v>2.6592913059705729</v>
      </c>
      <c r="AD46" s="27">
        <f t="shared" si="103"/>
        <v>-1.4396500629981155</v>
      </c>
      <c r="AE46" s="27">
        <f t="shared" si="104"/>
        <v>7.3493532632378447</v>
      </c>
      <c r="AG46" t="str">
        <f>$A$10</f>
        <v>Associate professional occupations</v>
      </c>
      <c r="AH46" s="27">
        <f t="shared" si="129"/>
        <v>8.7782227316111445</v>
      </c>
      <c r="AI46" s="27">
        <f t="shared" si="105"/>
        <v>4.6590855016085229</v>
      </c>
      <c r="AJ46" s="27">
        <f t="shared" si="106"/>
        <v>1.6793214378159185</v>
      </c>
      <c r="AK46" s="27">
        <f t="shared" si="107"/>
        <v>15.116629671035582</v>
      </c>
      <c r="AL46" s="27"/>
      <c r="AM46" s="27">
        <f t="shared" si="130"/>
        <v>9.3016637336920809</v>
      </c>
      <c r="AN46" s="27">
        <f t="shared" si="108"/>
        <v>3.6346990883823729</v>
      </c>
      <c r="AO46" s="27">
        <f t="shared" si="109"/>
        <v>1.9501645708690933</v>
      </c>
      <c r="AP46" s="27">
        <f t="shared" si="110"/>
        <v>14.886527392943549</v>
      </c>
      <c r="AQ46" s="27"/>
      <c r="AR46" s="27">
        <f t="shared" si="131"/>
        <v>18.079886465303225</v>
      </c>
      <c r="AS46" s="27">
        <f t="shared" si="111"/>
        <v>8.2937845899908957</v>
      </c>
      <c r="AT46" s="27">
        <f t="shared" si="112"/>
        <v>3.6294860086850118</v>
      </c>
      <c r="AU46" s="27">
        <f t="shared" si="113"/>
        <v>30.003157063979131</v>
      </c>
    </row>
    <row r="47" spans="1:47" x14ac:dyDescent="0.2">
      <c r="A47" t="str">
        <f>$A$11</f>
        <v>Administrative and secretarial occupations</v>
      </c>
      <c r="B47" s="27">
        <f t="shared" si="114"/>
        <v>3.3903909888292816</v>
      </c>
      <c r="C47" s="27">
        <f t="shared" si="115"/>
        <v>8.9822182998974256</v>
      </c>
      <c r="D47" s="27">
        <f t="shared" si="116"/>
        <v>5.2687923198811326E-2</v>
      </c>
      <c r="E47" s="27">
        <f t="shared" si="117"/>
        <v>12.425297211925511</v>
      </c>
      <c r="F47" s="27"/>
      <c r="G47" s="27">
        <f t="shared" si="118"/>
        <v>-8.9455420178881155</v>
      </c>
      <c r="H47" s="27">
        <f t="shared" si="119"/>
        <v>-10.021648668152778</v>
      </c>
      <c r="I47" s="27">
        <f t="shared" si="120"/>
        <v>-0.31892629345228318</v>
      </c>
      <c r="J47" s="27">
        <f t="shared" si="121"/>
        <v>-19.286116979493187</v>
      </c>
      <c r="K47" s="27"/>
      <c r="L47" s="27">
        <f t="shared" si="122"/>
        <v>-5.555151029058834</v>
      </c>
      <c r="M47" s="27">
        <f t="shared" si="123"/>
        <v>-1.0394303682553527</v>
      </c>
      <c r="N47" s="27">
        <f t="shared" si="124"/>
        <v>-0.26623837025347186</v>
      </c>
      <c r="O47" s="27">
        <f t="shared" si="125"/>
        <v>-6.8608197675676763</v>
      </c>
      <c r="Q47" t="str">
        <f>$A$11</f>
        <v>Administrative and secretarial occupations</v>
      </c>
      <c r="R47" s="27">
        <f t="shared" si="126"/>
        <v>5.284114541123202</v>
      </c>
      <c r="S47" s="27">
        <f t="shared" si="96"/>
        <v>6.181603049447272</v>
      </c>
      <c r="T47" s="27">
        <f t="shared" si="97"/>
        <v>-0.54602070811738468</v>
      </c>
      <c r="U47" s="27">
        <f t="shared" si="98"/>
        <v>10.919696882453103</v>
      </c>
      <c r="V47" s="27"/>
      <c r="W47" s="27">
        <f t="shared" si="127"/>
        <v>5.8568715681494794</v>
      </c>
      <c r="X47" s="27">
        <f t="shared" si="99"/>
        <v>0.98428144314998889</v>
      </c>
      <c r="Y47" s="27">
        <f t="shared" si="100"/>
        <v>0.65171303686328352</v>
      </c>
      <c r="Z47" s="27">
        <f t="shared" si="101"/>
        <v>7.4928660481627389</v>
      </c>
      <c r="AA47" s="27"/>
      <c r="AB47" s="27">
        <f t="shared" si="128"/>
        <v>11.140986109272681</v>
      </c>
      <c r="AC47" s="27">
        <f t="shared" si="102"/>
        <v>7.1658844925972609</v>
      </c>
      <c r="AD47" s="27">
        <f t="shared" si="103"/>
        <v>0.10569232874589884</v>
      </c>
      <c r="AE47" s="27">
        <f t="shared" si="104"/>
        <v>18.412562930615842</v>
      </c>
      <c r="AG47" t="str">
        <f>$A$11</f>
        <v>Administrative and secretarial occupations</v>
      </c>
      <c r="AH47" s="27">
        <f t="shared" si="129"/>
        <v>-1.8937235522938778</v>
      </c>
      <c r="AI47" s="27">
        <f t="shared" si="105"/>
        <v>2.8006152504501927</v>
      </c>
      <c r="AJ47" s="27">
        <f t="shared" si="106"/>
        <v>0.5987086313162</v>
      </c>
      <c r="AK47" s="27">
        <f t="shared" si="107"/>
        <v>1.5056003294725144</v>
      </c>
      <c r="AL47" s="27"/>
      <c r="AM47" s="27">
        <f t="shared" si="130"/>
        <v>-14.802413586037581</v>
      </c>
      <c r="AN47" s="27">
        <f t="shared" si="108"/>
        <v>-11.005930111302789</v>
      </c>
      <c r="AO47" s="27">
        <f t="shared" si="109"/>
        <v>-0.97063933031557204</v>
      </c>
      <c r="AP47" s="27">
        <f>AU11-AP11</f>
        <v>-26.77898302765594</v>
      </c>
      <c r="AQ47" s="27"/>
      <c r="AR47" s="27">
        <f t="shared" si="131"/>
        <v>-16.696137138331459</v>
      </c>
      <c r="AS47" s="27">
        <f t="shared" si="111"/>
        <v>-8.2053148608525959</v>
      </c>
      <c r="AT47" s="27">
        <f t="shared" si="112"/>
        <v>-0.37193069899937203</v>
      </c>
      <c r="AU47" s="27">
        <f t="shared" si="113"/>
        <v>-25.273382698183426</v>
      </c>
    </row>
    <row r="48" spans="1:47" x14ac:dyDescent="0.2">
      <c r="A48" t="str">
        <f>$A$12</f>
        <v>Skilled trades occupations</v>
      </c>
      <c r="B48" s="27">
        <f t="shared" si="114"/>
        <v>-9.2618550079822484</v>
      </c>
      <c r="C48" s="27">
        <f t="shared" si="115"/>
        <v>-0.82668461599306653</v>
      </c>
      <c r="D48" s="27">
        <f t="shared" si="116"/>
        <v>0.35550787940115924</v>
      </c>
      <c r="E48" s="27">
        <f t="shared" si="117"/>
        <v>-9.7330317445741628</v>
      </c>
      <c r="F48" s="27"/>
      <c r="G48" s="27">
        <f t="shared" si="118"/>
        <v>-10.399756703814937</v>
      </c>
      <c r="H48" s="27">
        <f t="shared" si="119"/>
        <v>2.5067679154919169</v>
      </c>
      <c r="I48" s="27">
        <f t="shared" si="120"/>
        <v>1.4053117448413275</v>
      </c>
      <c r="J48" s="27">
        <f t="shared" si="121"/>
        <v>-6.4876770434816819</v>
      </c>
      <c r="K48" s="27"/>
      <c r="L48" s="27">
        <f t="shared" si="122"/>
        <v>-19.661611711797185</v>
      </c>
      <c r="M48" s="27">
        <f t="shared" si="123"/>
        <v>1.6800832994988504</v>
      </c>
      <c r="N48" s="27">
        <f t="shared" si="124"/>
        <v>1.7608196242424867</v>
      </c>
      <c r="O48" s="27">
        <f t="shared" si="125"/>
        <v>-16.220708788055845</v>
      </c>
      <c r="Q48" t="str">
        <f>$A$12</f>
        <v>Skilled trades occupations</v>
      </c>
      <c r="R48" s="27">
        <f t="shared" si="126"/>
        <v>-9.2201388099217141</v>
      </c>
      <c r="S48" s="27">
        <f t="shared" si="96"/>
        <v>-0.73806448434128669</v>
      </c>
      <c r="T48" s="27">
        <f t="shared" si="97"/>
        <v>-0.18029822015010666</v>
      </c>
      <c r="U48" s="27">
        <f t="shared" si="98"/>
        <v>-10.138501514413093</v>
      </c>
      <c r="V48" s="27"/>
      <c r="W48" s="27">
        <f t="shared" si="127"/>
        <v>-11.558385392768784</v>
      </c>
      <c r="X48" s="27">
        <f t="shared" si="99"/>
        <v>1.2829844193334718</v>
      </c>
      <c r="Y48" s="27">
        <f t="shared" si="100"/>
        <v>0.49421864746197741</v>
      </c>
      <c r="Z48" s="27">
        <f t="shared" si="101"/>
        <v>-9.7811823259733472</v>
      </c>
      <c r="AA48" s="27"/>
      <c r="AB48" s="27">
        <f t="shared" si="128"/>
        <v>-20.778524202690498</v>
      </c>
      <c r="AC48" s="27">
        <f t="shared" si="102"/>
        <v>0.54491993499218516</v>
      </c>
      <c r="AD48" s="27">
        <f t="shared" si="103"/>
        <v>0.31392042731187075</v>
      </c>
      <c r="AE48" s="27">
        <f t="shared" si="104"/>
        <v>-19.91968384038644</v>
      </c>
      <c r="AG48" t="str">
        <f>$A$12</f>
        <v>Skilled trades occupations</v>
      </c>
      <c r="AH48" s="27">
        <f t="shared" si="129"/>
        <v>-4.1716198060538723E-2</v>
      </c>
      <c r="AI48" s="27">
        <f t="shared" si="105"/>
        <v>-8.862013165177629E-2</v>
      </c>
      <c r="AJ48" s="27">
        <f t="shared" si="106"/>
        <v>0.53580609955126191</v>
      </c>
      <c r="AK48" s="27">
        <f t="shared" si="107"/>
        <v>0.40546976983894467</v>
      </c>
      <c r="AL48" s="27"/>
      <c r="AM48" s="27">
        <f t="shared" si="130"/>
        <v>1.1586286889538426</v>
      </c>
      <c r="AN48" s="27">
        <f t="shared" si="108"/>
        <v>1.2237834961584477</v>
      </c>
      <c r="AO48" s="27">
        <f t="shared" si="109"/>
        <v>0.91109309737937805</v>
      </c>
      <c r="AP48" s="27">
        <f t="shared" si="110"/>
        <v>3.2935052824916689</v>
      </c>
      <c r="AQ48" s="27"/>
      <c r="AR48" s="27">
        <f t="shared" si="131"/>
        <v>1.1169124908933039</v>
      </c>
      <c r="AS48" s="27">
        <f t="shared" si="111"/>
        <v>1.1351633645066714</v>
      </c>
      <c r="AT48" s="27">
        <f t="shared" si="112"/>
        <v>1.44689919693064</v>
      </c>
      <c r="AU48" s="27">
        <f t="shared" si="113"/>
        <v>3.6989750523306135</v>
      </c>
    </row>
    <row r="49" spans="1:47" x14ac:dyDescent="0.2">
      <c r="A49" t="str">
        <f>$A$13</f>
        <v>Caring, leisure and other service occupations</v>
      </c>
      <c r="B49" s="27">
        <f t="shared" si="114"/>
        <v>-0.73772658871271801</v>
      </c>
      <c r="C49" s="27">
        <f t="shared" si="115"/>
        <v>2.4332790083051563</v>
      </c>
      <c r="D49" s="27">
        <f t="shared" si="116"/>
        <v>1.8450984660900289</v>
      </c>
      <c r="E49" s="27">
        <f t="shared" si="117"/>
        <v>3.540650885682453</v>
      </c>
      <c r="F49" s="27"/>
      <c r="G49" s="27">
        <f t="shared" si="118"/>
        <v>15.525054328312891</v>
      </c>
      <c r="H49" s="27">
        <f t="shared" si="119"/>
        <v>7.6578693572304175</v>
      </c>
      <c r="I49" s="27">
        <f t="shared" si="120"/>
        <v>2.0080937761038946</v>
      </c>
      <c r="J49" s="27">
        <f t="shared" si="121"/>
        <v>25.19101746164722</v>
      </c>
      <c r="K49" s="27"/>
      <c r="L49" s="27">
        <f t="shared" si="122"/>
        <v>14.787327739600173</v>
      </c>
      <c r="M49" s="27">
        <f t="shared" si="123"/>
        <v>10.091148365535574</v>
      </c>
      <c r="N49" s="27">
        <f t="shared" si="124"/>
        <v>3.8531922421939235</v>
      </c>
      <c r="O49" s="27">
        <f t="shared" si="125"/>
        <v>28.731668347329673</v>
      </c>
      <c r="Q49" t="str">
        <f>$A$13</f>
        <v>Caring, leisure and other service occupations</v>
      </c>
      <c r="R49" s="27">
        <f t="shared" si="126"/>
        <v>7.8634118688732713E-2</v>
      </c>
      <c r="S49" s="27">
        <f t="shared" si="96"/>
        <v>0.88951938495945448</v>
      </c>
      <c r="T49" s="27">
        <f t="shared" si="97"/>
        <v>3.9924361605371939E-2</v>
      </c>
      <c r="U49" s="27">
        <f t="shared" si="98"/>
        <v>1.0080778652535543</v>
      </c>
      <c r="V49" s="27"/>
      <c r="W49" s="27">
        <f t="shared" si="127"/>
        <v>4.3521108245589986</v>
      </c>
      <c r="X49" s="27">
        <f t="shared" si="99"/>
        <v>1.8502582543637569</v>
      </c>
      <c r="Y49" s="27">
        <f t="shared" si="100"/>
        <v>1.1350214836122188</v>
      </c>
      <c r="Z49" s="27">
        <f t="shared" si="101"/>
        <v>7.3373905625349778</v>
      </c>
      <c r="AA49" s="27"/>
      <c r="AB49" s="27">
        <f t="shared" si="128"/>
        <v>4.4307449432477313</v>
      </c>
      <c r="AC49" s="27">
        <f t="shared" si="102"/>
        <v>2.7397776393232114</v>
      </c>
      <c r="AD49" s="27">
        <f t="shared" si="103"/>
        <v>1.1749458452175907</v>
      </c>
      <c r="AE49" s="27">
        <f t="shared" si="104"/>
        <v>8.345468427788532</v>
      </c>
      <c r="AG49" t="str">
        <f>$A$13</f>
        <v>Caring, leisure and other service occupations</v>
      </c>
      <c r="AH49" s="27">
        <f t="shared" si="129"/>
        <v>-0.81636070740146494</v>
      </c>
      <c r="AI49" s="27">
        <f t="shared" si="105"/>
        <v>1.5437596233456929</v>
      </c>
      <c r="AJ49" s="27">
        <f t="shared" si="106"/>
        <v>1.8051741044846619</v>
      </c>
      <c r="AK49" s="27">
        <f t="shared" si="107"/>
        <v>2.5325730204288988</v>
      </c>
      <c r="AL49" s="27"/>
      <c r="AM49" s="27">
        <f t="shared" si="130"/>
        <v>11.172943503753856</v>
      </c>
      <c r="AN49" s="27">
        <f t="shared" si="108"/>
        <v>5.8076111028666446</v>
      </c>
      <c r="AO49" s="27">
        <f t="shared" si="109"/>
        <v>0.87307229249167051</v>
      </c>
      <c r="AP49" s="27">
        <f t="shared" si="110"/>
        <v>17.853626899112172</v>
      </c>
      <c r="AQ49" s="27"/>
      <c r="AR49" s="27">
        <f t="shared" si="131"/>
        <v>10.356582796352392</v>
      </c>
      <c r="AS49" s="27">
        <f t="shared" si="111"/>
        <v>7.3513707262123376</v>
      </c>
      <c r="AT49" s="27">
        <f t="shared" si="112"/>
        <v>2.6782463969763324</v>
      </c>
      <c r="AU49" s="27">
        <f t="shared" si="113"/>
        <v>20.38619991954107</v>
      </c>
    </row>
    <row r="50" spans="1:47" x14ac:dyDescent="0.2">
      <c r="A50" t="str">
        <f>$A$14</f>
        <v>Sales and customer service occupations</v>
      </c>
      <c r="B50" s="27">
        <f t="shared" si="114"/>
        <v>-1.4824771286726559</v>
      </c>
      <c r="C50" s="27">
        <f t="shared" si="115"/>
        <v>9.2172173474761934</v>
      </c>
      <c r="D50" s="27">
        <f t="shared" si="116"/>
        <v>-1.3785854228387198</v>
      </c>
      <c r="E50" s="27">
        <f t="shared" si="117"/>
        <v>6.3561547959647839</v>
      </c>
      <c r="F50" s="27"/>
      <c r="G50" s="27">
        <f t="shared" si="118"/>
        <v>3.7794781138256326</v>
      </c>
      <c r="H50" s="27">
        <f t="shared" si="119"/>
        <v>3.5654902805094224</v>
      </c>
      <c r="I50" s="27">
        <f t="shared" si="120"/>
        <v>-1.0390766573063539</v>
      </c>
      <c r="J50" s="27">
        <f t="shared" si="121"/>
        <v>6.305891737028702</v>
      </c>
      <c r="K50" s="27"/>
      <c r="L50" s="27">
        <f t="shared" si="122"/>
        <v>2.2970009851529767</v>
      </c>
      <c r="M50" s="27">
        <f t="shared" si="123"/>
        <v>12.782707627985616</v>
      </c>
      <c r="N50" s="27">
        <f t="shared" si="124"/>
        <v>-2.4176620801450737</v>
      </c>
      <c r="O50" s="27">
        <f t="shared" si="125"/>
        <v>12.662046532993486</v>
      </c>
      <c r="Q50" t="str">
        <f>$A$14</f>
        <v>Sales and customer service occupations</v>
      </c>
      <c r="R50" s="27">
        <f t="shared" si="126"/>
        <v>-0.22640498483623261</v>
      </c>
      <c r="S50" s="27">
        <f t="shared" si="96"/>
        <v>3.910173121231665</v>
      </c>
      <c r="T50" s="27">
        <f t="shared" si="97"/>
        <v>-1.1625049987346872</v>
      </c>
      <c r="U50" s="27">
        <f t="shared" si="98"/>
        <v>2.5212631376607462</v>
      </c>
      <c r="V50" s="27"/>
      <c r="W50" s="27">
        <f t="shared" si="127"/>
        <v>4.5186081067669299</v>
      </c>
      <c r="X50" s="27">
        <f t="shared" si="99"/>
        <v>2.678218544497426</v>
      </c>
      <c r="Y50" s="27">
        <f t="shared" si="100"/>
        <v>-0.56298586536591966</v>
      </c>
      <c r="Z50" s="27">
        <f t="shared" si="101"/>
        <v>6.6338407858984354</v>
      </c>
      <c r="AA50" s="27"/>
      <c r="AB50" s="27">
        <f t="shared" si="128"/>
        <v>4.2922031219306973</v>
      </c>
      <c r="AC50" s="27">
        <f t="shared" si="102"/>
        <v>6.5883916657290911</v>
      </c>
      <c r="AD50" s="27">
        <f t="shared" si="103"/>
        <v>-1.7254908641006068</v>
      </c>
      <c r="AE50" s="27">
        <f t="shared" si="104"/>
        <v>9.1551039235591816</v>
      </c>
      <c r="AG50" t="str">
        <f>$A$14</f>
        <v>Sales and customer service occupations</v>
      </c>
      <c r="AH50" s="27">
        <f t="shared" si="129"/>
        <v>-1.2560721438365334</v>
      </c>
      <c r="AI50" s="27">
        <f t="shared" si="105"/>
        <v>5.3070442262444573</v>
      </c>
      <c r="AJ50" s="27">
        <f t="shared" si="106"/>
        <v>-0.21608042410403483</v>
      </c>
      <c r="AK50" s="27">
        <f t="shared" si="107"/>
        <v>3.8348916583038886</v>
      </c>
      <c r="AL50" s="27"/>
      <c r="AM50" s="27">
        <f t="shared" si="130"/>
        <v>-0.73912999294122983</v>
      </c>
      <c r="AN50" s="27">
        <f t="shared" si="108"/>
        <v>0.88727173601206744</v>
      </c>
      <c r="AO50" s="27">
        <f t="shared" si="109"/>
        <v>-0.4760907919404378</v>
      </c>
      <c r="AP50" s="27">
        <f t="shared" si="110"/>
        <v>-0.32794904886959841</v>
      </c>
      <c r="AQ50" s="27"/>
      <c r="AR50" s="27">
        <f t="shared" si="131"/>
        <v>-1.9952021367777633</v>
      </c>
      <c r="AS50" s="27">
        <f t="shared" si="111"/>
        <v>6.1943159622565247</v>
      </c>
      <c r="AT50" s="27">
        <f t="shared" si="112"/>
        <v>-0.69217121604447263</v>
      </c>
      <c r="AU50" s="27">
        <f t="shared" si="113"/>
        <v>3.5069426094342901</v>
      </c>
    </row>
    <row r="51" spans="1:47" x14ac:dyDescent="0.2">
      <c r="A51" t="str">
        <f>$A$15</f>
        <v>Process, plant and machine operatives</v>
      </c>
      <c r="B51" s="27">
        <f t="shared" si="114"/>
        <v>-4.7581723354882115</v>
      </c>
      <c r="C51" s="27">
        <f t="shared" si="115"/>
        <v>2.1622757634557672</v>
      </c>
      <c r="D51" s="27">
        <f t="shared" si="116"/>
        <v>2.8774646212046697</v>
      </c>
      <c r="E51" s="27">
        <f t="shared" si="117"/>
        <v>0.2815680491722361</v>
      </c>
      <c r="F51" s="27"/>
      <c r="G51" s="27">
        <f t="shared" si="118"/>
        <v>0.64265403983748115</v>
      </c>
      <c r="H51" s="27">
        <f t="shared" si="119"/>
        <v>4.0762056418317751</v>
      </c>
      <c r="I51" s="27">
        <f t="shared" si="120"/>
        <v>3.7240157532648581</v>
      </c>
      <c r="J51" s="27">
        <f t="shared" si="121"/>
        <v>8.4428754349341091</v>
      </c>
      <c r="K51" s="27"/>
      <c r="L51" s="27">
        <f t="shared" si="122"/>
        <v>-4.1155182956507304</v>
      </c>
      <c r="M51" s="27">
        <f t="shared" si="123"/>
        <v>6.2384814052875424</v>
      </c>
      <c r="N51" s="27">
        <f t="shared" si="124"/>
        <v>6.6014803744695278</v>
      </c>
      <c r="O51" s="27">
        <f t="shared" si="125"/>
        <v>8.7244434841063452</v>
      </c>
      <c r="Q51" t="str">
        <f>$A$15</f>
        <v>Process, plant and machine operatives</v>
      </c>
      <c r="R51" s="27">
        <f t="shared" si="126"/>
        <v>-3.8324902720485454</v>
      </c>
      <c r="S51" s="27">
        <f t="shared" si="96"/>
        <v>2.5750379131393544</v>
      </c>
      <c r="T51" s="27">
        <f t="shared" si="97"/>
        <v>2.4218739777054274</v>
      </c>
      <c r="U51" s="27">
        <f t="shared" si="98"/>
        <v>1.16442161879624</v>
      </c>
      <c r="V51" s="27"/>
      <c r="W51" s="27">
        <f t="shared" si="127"/>
        <v>-0.12056822101441611</v>
      </c>
      <c r="X51" s="27">
        <f t="shared" si="99"/>
        <v>2.5976487186196433</v>
      </c>
      <c r="Y51" s="27">
        <f t="shared" si="100"/>
        <v>3.4180128219092349</v>
      </c>
      <c r="Z51" s="27">
        <f t="shared" si="101"/>
        <v>5.8950933195144586</v>
      </c>
      <c r="AA51" s="27"/>
      <c r="AB51" s="27">
        <f t="shared" si="128"/>
        <v>-3.9530584930629615</v>
      </c>
      <c r="AC51" s="27">
        <f t="shared" si="102"/>
        <v>5.1726866317589977</v>
      </c>
      <c r="AD51" s="27">
        <f t="shared" si="103"/>
        <v>5.8398867996146624</v>
      </c>
      <c r="AE51" s="27">
        <f t="shared" si="104"/>
        <v>7.0595149383106985</v>
      </c>
      <c r="AG51" t="str">
        <f>$A$15</f>
        <v>Process, plant and machine operatives</v>
      </c>
      <c r="AH51" s="27">
        <f t="shared" si="129"/>
        <v>-0.92568206343969095</v>
      </c>
      <c r="AI51" s="27">
        <f t="shared" si="105"/>
        <v>-0.41276214968359781</v>
      </c>
      <c r="AJ51" s="27">
        <f t="shared" si="106"/>
        <v>0.45559064349924017</v>
      </c>
      <c r="AK51" s="27">
        <f t="shared" si="107"/>
        <v>-0.88285356962404826</v>
      </c>
      <c r="AL51" s="27"/>
      <c r="AM51" s="27">
        <f t="shared" si="130"/>
        <v>0.76322226085191414</v>
      </c>
      <c r="AN51" s="27">
        <f t="shared" si="108"/>
        <v>1.4785569232121234</v>
      </c>
      <c r="AO51" s="27">
        <f t="shared" si="109"/>
        <v>0.30600293135560652</v>
      </c>
      <c r="AP51" s="27">
        <f t="shared" si="110"/>
        <v>2.5477821154196452</v>
      </c>
      <c r="AQ51" s="27"/>
      <c r="AR51" s="27">
        <f t="shared" si="131"/>
        <v>-0.16245980258777681</v>
      </c>
      <c r="AS51" s="27">
        <f t="shared" si="111"/>
        <v>1.0657947735285256</v>
      </c>
      <c r="AT51" s="27">
        <f t="shared" si="112"/>
        <v>0.76159357485484669</v>
      </c>
      <c r="AU51" s="27">
        <f t="shared" si="113"/>
        <v>1.6649285457955969</v>
      </c>
    </row>
    <row r="52" spans="1:47" x14ac:dyDescent="0.2">
      <c r="A52" t="str">
        <f>$A$16</f>
        <v>Elementary occupations</v>
      </c>
      <c r="B52" s="27">
        <f t="shared" si="114"/>
        <v>-8.5045662649449554</v>
      </c>
      <c r="C52" s="27">
        <f t="shared" si="115"/>
        <v>-1.0151513662462293</v>
      </c>
      <c r="D52" s="27">
        <f t="shared" si="116"/>
        <v>-0.71288055346807333</v>
      </c>
      <c r="E52" s="27">
        <f t="shared" si="117"/>
        <v>-10.232598184659281</v>
      </c>
      <c r="F52" s="27"/>
      <c r="G52" s="27">
        <f t="shared" si="118"/>
        <v>3.6441438213188349E-3</v>
      </c>
      <c r="H52" s="27">
        <f t="shared" si="119"/>
        <v>-5.8835869211877849</v>
      </c>
      <c r="I52" s="27">
        <f t="shared" si="120"/>
        <v>3.4089511702113189</v>
      </c>
      <c r="J52" s="27">
        <f t="shared" si="121"/>
        <v>-2.4709916071551277</v>
      </c>
      <c r="K52" s="27"/>
      <c r="L52" s="27">
        <f t="shared" si="122"/>
        <v>-8.5009221211236365</v>
      </c>
      <c r="M52" s="27">
        <f t="shared" si="123"/>
        <v>-6.8987382874340142</v>
      </c>
      <c r="N52" s="27">
        <f t="shared" si="124"/>
        <v>2.6960706167432456</v>
      </c>
      <c r="O52" s="27">
        <f t="shared" si="125"/>
        <v>-12.703589791814409</v>
      </c>
      <c r="Q52" t="str">
        <f>$A$16</f>
        <v>Elementary occupations</v>
      </c>
      <c r="R52" s="27">
        <f t="shared" si="126"/>
        <v>-6.8009288648005182</v>
      </c>
      <c r="S52" s="27">
        <f t="shared" si="96"/>
        <v>0.54320207103424778</v>
      </c>
      <c r="T52" s="27">
        <f t="shared" si="97"/>
        <v>-0.1699078779354517</v>
      </c>
      <c r="U52" s="27">
        <f t="shared" si="98"/>
        <v>-6.4276346717017248</v>
      </c>
      <c r="V52" s="27"/>
      <c r="W52" s="27">
        <f t="shared" si="127"/>
        <v>-2.2533720152890879</v>
      </c>
      <c r="X52" s="27">
        <f t="shared" si="99"/>
        <v>-0.69634008082666199</v>
      </c>
      <c r="Y52" s="27">
        <f t="shared" si="100"/>
        <v>2.3064379241030277</v>
      </c>
      <c r="Z52" s="27">
        <f t="shared" si="101"/>
        <v>-0.64327417201273818</v>
      </c>
      <c r="AA52" s="27"/>
      <c r="AB52" s="27">
        <f t="shared" si="128"/>
        <v>-9.0543008800896061</v>
      </c>
      <c r="AC52" s="27">
        <f t="shared" si="102"/>
        <v>-0.15313800979241421</v>
      </c>
      <c r="AD52" s="27">
        <f t="shared" si="103"/>
        <v>2.136530046167576</v>
      </c>
      <c r="AE52" s="27">
        <f t="shared" si="104"/>
        <v>-7.0709088437144629</v>
      </c>
      <c r="AG52" t="str">
        <f>$A$16</f>
        <v>Elementary occupations</v>
      </c>
      <c r="AH52" s="27">
        <f t="shared" si="129"/>
        <v>-1.7036374001444017</v>
      </c>
      <c r="AI52" s="27">
        <f t="shared" si="105"/>
        <v>-1.5583534372803385</v>
      </c>
      <c r="AJ52" s="27">
        <f t="shared" si="106"/>
        <v>-0.54297267553262341</v>
      </c>
      <c r="AK52" s="27">
        <f t="shared" si="107"/>
        <v>-3.8049635129573716</v>
      </c>
      <c r="AL52" s="27"/>
      <c r="AM52" s="27">
        <f t="shared" si="130"/>
        <v>2.2570161591104245</v>
      </c>
      <c r="AN52" s="27">
        <f t="shared" si="108"/>
        <v>-5.1872468403612615</v>
      </c>
      <c r="AO52" s="27">
        <f t="shared" si="109"/>
        <v>1.1025132461083009</v>
      </c>
      <c r="AP52" s="27">
        <f t="shared" si="110"/>
        <v>-1.8277174351425316</v>
      </c>
      <c r="AQ52" s="27"/>
      <c r="AR52" s="27">
        <f t="shared" si="131"/>
        <v>0.55337875896602284</v>
      </c>
      <c r="AS52" s="27">
        <f t="shared" si="111"/>
        <v>-6.7456002776416</v>
      </c>
      <c r="AT52" s="27">
        <f t="shared" si="112"/>
        <v>0.55954057057567752</v>
      </c>
      <c r="AU52" s="27">
        <f t="shared" si="113"/>
        <v>-5.6326809480999032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54.798014260942296</v>
      </c>
      <c r="C54" s="29">
        <f t="shared" si="115"/>
        <v>52.017388306569842</v>
      </c>
      <c r="D54" s="29">
        <f t="shared" si="116"/>
        <v>8.0495974324867063</v>
      </c>
      <c r="E54" s="29">
        <f t="shared" si="117"/>
        <v>114.86499999999887</v>
      </c>
      <c r="F54" s="29"/>
      <c r="G54" s="29">
        <f t="shared" si="118"/>
        <v>69.812487178883089</v>
      </c>
      <c r="H54" s="29">
        <f t="shared" si="119"/>
        <v>26.518063630580514</v>
      </c>
      <c r="I54" s="29">
        <f t="shared" si="120"/>
        <v>15.08644919053657</v>
      </c>
      <c r="J54" s="29">
        <f t="shared" si="121"/>
        <v>111.41700000000014</v>
      </c>
      <c r="K54" s="29"/>
      <c r="L54" s="29">
        <f t="shared" si="122"/>
        <v>124.61050143982538</v>
      </c>
      <c r="M54" s="29">
        <f t="shared" si="123"/>
        <v>78.535451937150356</v>
      </c>
      <c r="N54" s="29">
        <f t="shared" si="124"/>
        <v>23.136046623023276</v>
      </c>
      <c r="O54" s="29">
        <f t="shared" si="125"/>
        <v>226.28199999999902</v>
      </c>
      <c r="Q54" s="24" t="str">
        <f>$A$18</f>
        <v>All occupations</v>
      </c>
      <c r="R54" s="29">
        <f t="shared" ref="R54" si="132">W18-R18</f>
        <v>28.851795341393085</v>
      </c>
      <c r="S54" s="29">
        <f t="shared" ref="S54" si="133">X18-S18</f>
        <v>25.106613956182187</v>
      </c>
      <c r="T54" s="29">
        <f t="shared" ref="T54" si="134">Y18-T18</f>
        <v>-3.1815865223612434</v>
      </c>
      <c r="U54" s="29">
        <f t="shared" ref="U54" si="135">Z18-U18</f>
        <v>50.776822775213986</v>
      </c>
      <c r="V54" s="29"/>
      <c r="W54" s="29">
        <f t="shared" ref="W54" si="136">AB18-W18</f>
        <v>21.375197241821525</v>
      </c>
      <c r="X54" s="29">
        <f t="shared" ref="X54" si="137">AC18-X18</f>
        <v>15.151910442230303</v>
      </c>
      <c r="Y54" s="29">
        <f t="shared" ref="Y54" si="138">AD18-Y18</f>
        <v>7.6498939852115484</v>
      </c>
      <c r="Z54" s="29">
        <f t="shared" ref="Z54" si="139">AE18-Z18</f>
        <v>44.177001669263518</v>
      </c>
      <c r="AA54" s="29"/>
      <c r="AB54" s="29">
        <f t="shared" ref="AB54" si="140">AB18-R18</f>
        <v>50.22699258321461</v>
      </c>
      <c r="AC54" s="29">
        <f t="shared" ref="AC54" si="141">AC18-S18</f>
        <v>40.25852439841249</v>
      </c>
      <c r="AD54" s="29">
        <f t="shared" ref="AD54" si="142">AD18-T18</f>
        <v>4.468307462850305</v>
      </c>
      <c r="AE54" s="29">
        <f t="shared" ref="AE54" si="143">AE18-U18</f>
        <v>94.953824444477505</v>
      </c>
      <c r="AG54" s="24" t="str">
        <f>$A$18</f>
        <v>All occupations</v>
      </c>
      <c r="AH54" s="29">
        <f t="shared" ref="AH54" si="144">AM18-AH18</f>
        <v>25.946218919548699</v>
      </c>
      <c r="AI54" s="29">
        <f t="shared" ref="AI54" si="145">AN18-AI18</f>
        <v>26.910774350387896</v>
      </c>
      <c r="AJ54" s="29">
        <f t="shared" ref="AJ54" si="146">AO18-AJ18</f>
        <v>11.231183954848063</v>
      </c>
      <c r="AK54" s="29">
        <f t="shared" ref="AK54" si="147">AP18-AK18</f>
        <v>64.088177224784658</v>
      </c>
      <c r="AL54" s="29"/>
      <c r="AM54" s="29">
        <f t="shared" ref="AM54" si="148">AR18-AM18</f>
        <v>48.437289937061678</v>
      </c>
      <c r="AN54" s="29">
        <f t="shared" ref="AN54" si="149">AS18-AN18</f>
        <v>11.366153188349983</v>
      </c>
      <c r="AO54" s="29">
        <f t="shared" ref="AO54" si="150">AT18-AO18</f>
        <v>7.4365552053249289</v>
      </c>
      <c r="AP54" s="29">
        <f t="shared" ref="AP54" si="151">AU18-AP18</f>
        <v>67.239998330736512</v>
      </c>
      <c r="AQ54" s="29"/>
      <c r="AR54" s="29">
        <f t="shared" ref="AR54" si="152">AR18-AH18</f>
        <v>74.383508856610376</v>
      </c>
      <c r="AS54" s="29">
        <f t="shared" ref="AS54" si="153">AS18-AI18</f>
        <v>38.27692753873788</v>
      </c>
      <c r="AT54" s="29">
        <f t="shared" ref="AT54" si="154">AT18-AJ18</f>
        <v>18.667739160172992</v>
      </c>
      <c r="AU54" s="29">
        <f t="shared" ref="AU54" si="155">AU18-AK18</f>
        <v>131.32817555552117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Manchester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1.6201128167602663</v>
      </c>
      <c r="N7" s="91">
        <f>'Occ T2'!I180</f>
        <v>0.48264683667567088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-0.85080357185846056</v>
      </c>
      <c r="N9" s="91">
        <f>'Occ T2'!I178</f>
        <v>9.9438781708971469E-2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-3.9853118488578421</v>
      </c>
      <c r="N10" s="91">
        <f>'Occ T2'!I177</f>
        <v>-1.6303274566589643</v>
      </c>
    </row>
    <row r="11" spans="1:14" x14ac:dyDescent="0.2">
      <c r="L11" s="114" t="str">
        <f>"["&amp;'Occ T3'!A47&amp;"]"</f>
        <v>[Elementary occupations]</v>
      </c>
      <c r="M11" s="91">
        <f>'Occ T1'!H88</f>
        <v>-1.3100869432614348</v>
      </c>
      <c r="N11" s="91">
        <f>'Occ T1'!I88</f>
        <v>-0.1105808856348367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1.9007341245431908</v>
      </c>
      <c r="N13" s="91">
        <f>'Occ T2'!I176</f>
        <v>0.53088983113178667</v>
      </c>
    </row>
    <row r="14" spans="1:14" x14ac:dyDescent="0.2">
      <c r="L14" s="91" t="str">
        <f>'Occ T3'!A44</f>
        <v>81 Process, plant and machine operatives</v>
      </c>
      <c r="M14" s="91">
        <f>'Occ T2'!H175</f>
        <v>-3.497982652327547</v>
      </c>
      <c r="N14" s="91">
        <f>'Occ T2'!I175</f>
        <v>0.65923472214213241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5.94990339068735E-2</v>
      </c>
      <c r="N15" s="91">
        <f>'Occ T1'!I87</f>
        <v>0.57029770421606063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3.1571615121798624</v>
      </c>
      <c r="N17" s="91">
        <f>'Occ T2'!I174</f>
        <v>2.844070933454157</v>
      </c>
    </row>
    <row r="18" spans="12:14" x14ac:dyDescent="0.2">
      <c r="L18" s="91" t="str">
        <f>'Occ T3'!A40</f>
        <v>71 Sales occupations</v>
      </c>
      <c r="M18" s="91">
        <f>'Occ T2'!H173</f>
        <v>0.2741429762833647</v>
      </c>
      <c r="N18" s="91">
        <f>'Occ T2'!I173</f>
        <v>-0.69553132695859832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0.89217988549257221</v>
      </c>
      <c r="N19" s="91">
        <f>'Occ T1'!I86</f>
        <v>0.28168360894711419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2.7123723721752535</v>
      </c>
      <c r="N21" s="91">
        <f>'Occ T2'!I172</f>
        <v>-0.98248678800403333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-0.92665927548641891</v>
      </c>
      <c r="N22" s="91">
        <f>'Occ T2'!I171</f>
        <v>6.3010028150811692E-2</v>
      </c>
    </row>
    <row r="23" spans="12:14" x14ac:dyDescent="0.2">
      <c r="L23" s="91" t="str">
        <f>'Occ T3'!A35</f>
        <v>61 Caring personal service occupations</v>
      </c>
      <c r="M23" s="91">
        <f>'Occ T2'!H170</f>
        <v>0.86580593405343187</v>
      </c>
      <c r="N23" s="91">
        <f>'Occ T2'!I170</f>
        <v>1.3546505702806133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0.50287133158184449</v>
      </c>
      <c r="N24" s="91">
        <f>'Occ T1'!I85</f>
        <v>1.0879373934061354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-2.2685059043522471</v>
      </c>
      <c r="N26" s="91">
        <f>'Occ T2'!I169</f>
        <v>-0.12057942993116688</v>
      </c>
    </row>
    <row r="27" spans="12:14" x14ac:dyDescent="0.2">
      <c r="L27" s="91" t="str">
        <f>'Occ T3'!A31</f>
        <v>53 Skilled construction and building trades</v>
      </c>
      <c r="M27" s="91">
        <f>'Occ T2'!H168</f>
        <v>-1.8274348252484307</v>
      </c>
      <c r="N27" s="91">
        <f>'Occ T2'!I168</f>
        <v>-0.4035897247835929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-1.4562173008321522</v>
      </c>
      <c r="N28" s="91">
        <f>'Occ T2'!I167</f>
        <v>-0.8187635628317369</v>
      </c>
    </row>
    <row r="29" spans="12:14" x14ac:dyDescent="0.2">
      <c r="L29" s="91" t="str">
        <f>'Occ T3'!A29</f>
        <v>51 Skilled agricultural and related trades</v>
      </c>
      <c r="M29" s="91">
        <f>'Occ T2'!H166</f>
        <v>0.60547653952907066</v>
      </c>
      <c r="N29" s="91">
        <f>'Occ T2'!I166</f>
        <v>0.83058484155784651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-1.5549093698824512</v>
      </c>
      <c r="N30" s="91">
        <f>'Occ T1'!I84</f>
        <v>-0.37171894411985873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-1.1643603997616214</v>
      </c>
      <c r="N32" s="91">
        <f>'Occ T2'!I165</f>
        <v>-1.6485433550595396</v>
      </c>
    </row>
    <row r="33" spans="12:14" x14ac:dyDescent="0.2">
      <c r="L33" s="91" t="str">
        <f>'Occ T3'!A25</f>
        <v>41 Administrative occupations</v>
      </c>
      <c r="M33" s="91">
        <f>'Occ T2'!H164</f>
        <v>1.8479863944802277</v>
      </c>
      <c r="N33" s="91">
        <f>'Occ T2'!I164</f>
        <v>-0.53084546343296068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1.3339396087231004</v>
      </c>
      <c r="N34" s="91">
        <f>'Occ T1'!I83</f>
        <v>-0.69632039788389832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2.9267683593291238</v>
      </c>
      <c r="N36" s="91">
        <f>'Occ T2'!I163</f>
        <v>5.5307733701082107E-2</v>
      </c>
    </row>
    <row r="37" spans="12:14" x14ac:dyDescent="0.2">
      <c r="L37" s="91" t="str">
        <f>'Occ T3'!A21</f>
        <v>34 Culture, media and sports occupations</v>
      </c>
      <c r="M37" s="91">
        <f>'Occ T2'!H162</f>
        <v>3.3418364277887136</v>
      </c>
      <c r="N37" s="91">
        <f>'Occ T2'!I162</f>
        <v>0.47109262281654907</v>
      </c>
    </row>
    <row r="38" spans="12:14" x14ac:dyDescent="0.2">
      <c r="L38" s="91" t="str">
        <f>'Occ T3'!A20</f>
        <v>33 Protective service occupations</v>
      </c>
      <c r="M38" s="91">
        <f>'Occ T2'!H161</f>
        <v>2.2961693265204364</v>
      </c>
      <c r="N38" s="91">
        <f>'Occ T2'!I161</f>
        <v>1.6952568248874922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3.6490352257125824</v>
      </c>
      <c r="N39" s="91">
        <f>'Occ T2'!I160</f>
        <v>0.9607305755456208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5.6594715128338136</v>
      </c>
      <c r="N40" s="91">
        <f>'Occ T2'!I159</f>
        <v>-0.4044914690511936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3.4981863681154746</v>
      </c>
      <c r="N41" s="91">
        <f>'Occ T1'!I82</f>
        <v>0.32093142469880043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5.8341906410264155</v>
      </c>
      <c r="N43" s="91">
        <f>'Occ T2'!I158</f>
        <v>1.5696625850258883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3.6707465898206282</v>
      </c>
      <c r="N44" s="91">
        <f>'Occ T2'!I157</f>
        <v>1.2037256497606119</v>
      </c>
    </row>
    <row r="45" spans="12:14" x14ac:dyDescent="0.2">
      <c r="L45" s="91" t="str">
        <f>'Occ T3'!A13</f>
        <v>22 Health professionals</v>
      </c>
      <c r="M45" s="91">
        <f>'Occ T2'!H156</f>
        <v>3.424601232125557</v>
      </c>
      <c r="N45" s="91">
        <f>'Occ T2'!I156</f>
        <v>1.238366821713921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3.8115092536596062</v>
      </c>
      <c r="N46" s="91">
        <f>'Occ T2'!I155</f>
        <v>1.0576560864195006</v>
      </c>
    </row>
    <row r="47" spans="12:14" x14ac:dyDescent="0.2">
      <c r="L47" s="114" t="str">
        <f>"["&amp;'Occ T3'!A11&amp;"]"</f>
        <v>[Professional occupations]</v>
      </c>
      <c r="M47" s="91">
        <f>'Occ T1'!H81</f>
        <v>4.2439380430749685</v>
      </c>
      <c r="N47" s="91">
        <f>'Occ T1'!I81</f>
        <v>1.2777590473585398</v>
      </c>
    </row>
    <row r="49" spans="12:14" x14ac:dyDescent="0.2">
      <c r="L49" s="107" t="str">
        <f>'Occ T3'!A9</f>
        <v>12 Other managers and proprietors</v>
      </c>
      <c r="M49" s="91">
        <f>'Occ T2'!H154</f>
        <v>2.4562839657144231</v>
      </c>
      <c r="N49" s="91">
        <f>'Occ T2'!I154</f>
        <v>2.5205466839031354</v>
      </c>
    </row>
    <row r="50" spans="12:14" x14ac:dyDescent="0.2">
      <c r="L50" s="107" t="str">
        <f>'Occ T3'!A8</f>
        <v>11 Corporate managers and directors</v>
      </c>
      <c r="M50" s="91">
        <f>'Occ T2'!H153</f>
        <v>4.4625691352840891</v>
      </c>
      <c r="N50" s="91">
        <f>'Occ T2'!I153</f>
        <v>0.20790815891060799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3.7805277513620394</v>
      </c>
      <c r="N51" s="91">
        <f>'Occ T1'!I80</f>
        <v>1.0482382115773792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Manchester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18.39914427969741</v>
      </c>
      <c r="N82" s="94">
        <f>'Occ T2'!F119</f>
        <v>2.9688726235907978</v>
      </c>
    </row>
    <row r="83" spans="12:14" x14ac:dyDescent="0.2">
      <c r="L83" s="10" t="str">
        <f>name!D5</f>
        <v>12 Other managers and proprietors</v>
      </c>
      <c r="M83" s="94">
        <f>'Occ T2'!D9-'Occ T2'!B9</f>
        <v>5.2084593370980343</v>
      </c>
      <c r="N83" s="94">
        <f>'Occ T2'!F120</f>
        <v>20.634408869072978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14.589444468344254</v>
      </c>
      <c r="N84" s="94">
        <f>'Occ T2'!F121</f>
        <v>14.620749884368664</v>
      </c>
    </row>
    <row r="85" spans="12:14" x14ac:dyDescent="0.2">
      <c r="L85" s="10" t="str">
        <f>name!D7</f>
        <v>22 Health professionals</v>
      </c>
      <c r="M85" s="94">
        <f>'Occ T2'!D11-'Occ T2'!B11</f>
        <v>9.7992580477014499</v>
      </c>
      <c r="N85" s="94">
        <f>'Occ T2'!F122</f>
        <v>12.82220599195297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13.377696255798668</v>
      </c>
      <c r="N86" s="94">
        <f>'Occ T2'!F123</f>
        <v>15.945414286733509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22.376873796563146</v>
      </c>
      <c r="N87" s="94">
        <f>'Occ T2'!F124</f>
        <v>23.853921814868784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7.7637197454115601</v>
      </c>
      <c r="N88" s="94">
        <f>'Occ T2'!F125</f>
        <v>-1.9031780968923968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4.8247648670556202</v>
      </c>
      <c r="N89" s="94">
        <f>'Occ T2'!F126</f>
        <v>4.5352052201628226</v>
      </c>
    </row>
    <row r="90" spans="12:14" x14ac:dyDescent="0.2">
      <c r="L90" s="10" t="str">
        <f>name!D12</f>
        <v>33 Protective service occupations</v>
      </c>
      <c r="M90" s="94">
        <f>'Occ T2'!D16-'Occ T2'!B16</f>
        <v>1.5313335600311593</v>
      </c>
      <c r="N90" s="94">
        <f>'Occ T2'!F127</f>
        <v>4.0928581399103887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3.0038736283057226</v>
      </c>
      <c r="N91" s="94">
        <f>'Occ T2'!F128</f>
        <v>1.4476406899514167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11.35239100048085</v>
      </c>
      <c r="N92" s="94">
        <f>'Occ T2'!F129</f>
        <v>0.7039015727999498</v>
      </c>
    </row>
    <row r="93" spans="12:14" x14ac:dyDescent="0.2">
      <c r="L93" s="10" t="str">
        <f>name!D15</f>
        <v>41 Administrative occupations</v>
      </c>
      <c r="M93" s="94">
        <f>'Occ T2'!D19-'Occ T2'!B19</f>
        <v>14.274390257816151</v>
      </c>
      <c r="N93" s="94">
        <f>'Occ T2'!F130</f>
        <v>-12.519693817670685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-1.8490930458906121</v>
      </c>
      <c r="N94" s="94">
        <f>'Occ T2'!F131</f>
        <v>-6.7664231618224839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0.34256902424940527</v>
      </c>
      <c r="N95" s="94">
        <f>'Occ T2'!F132</f>
        <v>1.5220480550164108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-3.5236198225433668</v>
      </c>
      <c r="N96" s="94">
        <f>'Occ T2'!F133</f>
        <v>-5.3717701415182049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-3.6196373729717877</v>
      </c>
      <c r="N97" s="94">
        <f>'Occ T2'!F134</f>
        <v>-2.2053590650337966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-2.9323435733085859</v>
      </c>
      <c r="N98" s="94">
        <f>'Occ T2'!F135</f>
        <v>-0.43259589194604331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4.7390270021432599</v>
      </c>
      <c r="N99" s="94">
        <f>'Occ T2'!F136</f>
        <v>25.122113480824169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-1.3871288889296807</v>
      </c>
      <c r="N100" s="94">
        <f>'Occ T2'!F137</f>
        <v>0.27636115454362908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0.1887527724688447</v>
      </c>
      <c r="N101" s="94">
        <f>'Occ T2'!F138</f>
        <v>-0.20745717372050754</v>
      </c>
    </row>
    <row r="102" spans="12:14" x14ac:dyDescent="0.2">
      <c r="L102" s="10" t="str">
        <f>name!D24</f>
        <v>71 Sales occupations</v>
      </c>
      <c r="M102" s="94">
        <f>'Occ T2'!D28-'Occ T2'!B28</f>
        <v>1.5338064259049986</v>
      </c>
      <c r="N102" s="94">
        <f>'Occ T2'!F139</f>
        <v>-11.214346990432759</v>
      </c>
    </row>
    <row r="103" spans="12:14" x14ac:dyDescent="0.2">
      <c r="L103" s="10" t="str">
        <f>name!D25</f>
        <v>72 Customer service occupations</v>
      </c>
      <c r="M103" s="94">
        <f>'Occ T2'!D29-'Occ T2'!B29</f>
        <v>4.8223483700598564</v>
      </c>
      <c r="N103" s="94">
        <f>'Occ T2'!F140</f>
        <v>17.520238727461411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-5.6379136024223406</v>
      </c>
      <c r="N104" s="94">
        <f>'Occ T2'!F141</f>
        <v>2.9968925964398316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5.9194816515946513</v>
      </c>
      <c r="N105" s="94">
        <f>'Occ T2'!F142</f>
        <v>5.4459828384943592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-4.5631339374194582</v>
      </c>
      <c r="N106" s="94">
        <f>'Occ T2'!F143</f>
        <v>-4.4219641528549243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-5.6694642472393468</v>
      </c>
      <c r="N107" s="94">
        <f>'Occ T2'!F144</f>
        <v>1.9509725456993579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114.86500000000024</v>
      </c>
      <c r="N109" s="94">
        <f>'Occ T2'!F146</f>
        <v>111.41699999999946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Manchester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23.607603616795444</v>
      </c>
      <c r="N153" s="94">
        <f>'Occ T1'!H8</f>
        <v>23.603281492663768</v>
      </c>
    </row>
    <row r="154" spans="1:14" x14ac:dyDescent="0.2">
      <c r="L154" s="10" t="str">
        <f>name!E5</f>
        <v>Professional occupations</v>
      </c>
      <c r="M154" s="94">
        <f>'Occ T1'!D9-'Occ T1'!B9</f>
        <v>60.143272568407497</v>
      </c>
      <c r="N154" s="94">
        <f>'Occ T1'!H9</f>
        <v>67.242291977923969</v>
      </c>
    </row>
    <row r="155" spans="1:14" x14ac:dyDescent="0.2">
      <c r="L155" s="10" t="str">
        <f>name!E6</f>
        <v>Associate professional occupations</v>
      </c>
      <c r="M155" s="94">
        <f>'Occ T1'!D10-'Occ T1'!B10</f>
        <v>28.476082801284917</v>
      </c>
      <c r="N155" s="94">
        <f>'Occ T1'!H10</f>
        <v>8.8764275259321721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12.425297211925539</v>
      </c>
      <c r="N156" s="94">
        <f>'Occ T1'!H11</f>
        <v>-19.286116979493158</v>
      </c>
    </row>
    <row r="157" spans="1:14" x14ac:dyDescent="0.2">
      <c r="L157" s="10" t="str">
        <f>name!E8</f>
        <v>Skilled trades occupations</v>
      </c>
      <c r="M157" s="94">
        <f>'Occ T1'!D12-'Occ T1'!B12</f>
        <v>-9.7330317445743333</v>
      </c>
      <c r="N157" s="94">
        <f>'Occ T1'!H12</f>
        <v>-6.4876770434816251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3.5406508856824246</v>
      </c>
      <c r="N158" s="94">
        <f>'Occ T1'!H13</f>
        <v>25.191017461647277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6.3561547959648408</v>
      </c>
      <c r="N159" s="94">
        <f>'Occ T1'!H14</f>
        <v>6.3058917370286736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0.28156804917232137</v>
      </c>
      <c r="N160" s="94">
        <f>'Occ T1'!H15</f>
        <v>8.4428754349341801</v>
      </c>
    </row>
    <row r="161" spans="12:14" x14ac:dyDescent="0.2">
      <c r="L161" s="10" t="str">
        <f>name!E12</f>
        <v>Elementary occupations</v>
      </c>
      <c r="M161" s="94">
        <f>'Occ T1'!D16-'Occ T1'!B16</f>
        <v>-10.232598184658798</v>
      </c>
      <c r="N161" s="94">
        <f>'Occ T1'!H16</f>
        <v>-2.470991607155554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114.86499999999978</v>
      </c>
      <c r="N163" s="94">
        <f>'Occ T1'!H18</f>
        <v>111.4169999999997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Manchester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96.220815749974093</v>
      </c>
      <c r="N5" s="87">
        <f>SUM(N6:N7)</f>
        <v>104.78265351579472</v>
      </c>
      <c r="O5" s="87">
        <f t="shared" ref="O5:AL5" si="1">SUM(O6:O7)</f>
        <v>106.9502537835681</v>
      </c>
      <c r="P5" s="87">
        <f t="shared" si="1"/>
        <v>110.45696261236796</v>
      </c>
      <c r="Q5" s="87">
        <f t="shared" si="1"/>
        <v>109.93556766210158</v>
      </c>
      <c r="R5" s="87">
        <f t="shared" si="1"/>
        <v>115.79768248255706</v>
      </c>
      <c r="S5" s="87">
        <f t="shared" si="1"/>
        <v>118.21859821487783</v>
      </c>
      <c r="T5" s="87">
        <f t="shared" si="1"/>
        <v>125.50390376217574</v>
      </c>
      <c r="U5" s="87">
        <f t="shared" si="1"/>
        <v>130.1421520428251</v>
      </c>
      <c r="V5" s="87">
        <f t="shared" si="1"/>
        <v>136.25971817280163</v>
      </c>
      <c r="W5" s="87">
        <f t="shared" si="1"/>
        <v>139.40528609935251</v>
      </c>
      <c r="X5" s="87">
        <f t="shared" si="1"/>
        <v>136.93386859252627</v>
      </c>
      <c r="Y5" s="87">
        <f t="shared" si="1"/>
        <v>138.34088891413114</v>
      </c>
      <c r="Z5" s="87">
        <f t="shared" si="1"/>
        <v>140.09151195729277</v>
      </c>
      <c r="AA5" s="87">
        <f t="shared" si="1"/>
        <v>142.11533715280461</v>
      </c>
      <c r="AB5" s="87">
        <f t="shared" si="1"/>
        <v>143.91202066641409</v>
      </c>
      <c r="AC5" s="87">
        <f t="shared" si="1"/>
        <v>145.6736453443983</v>
      </c>
      <c r="AD5" s="87">
        <f t="shared" si="1"/>
        <v>147.45743392104887</v>
      </c>
      <c r="AE5" s="87">
        <f t="shared" si="1"/>
        <v>149.27276286041803</v>
      </c>
      <c r="AF5" s="87">
        <f t="shared" si="1"/>
        <v>151.11347705138215</v>
      </c>
      <c r="AG5" s="87">
        <f t="shared" si="1"/>
        <v>153.01612868376679</v>
      </c>
      <c r="AH5" s="87">
        <f t="shared" si="1"/>
        <v>154.89773352118459</v>
      </c>
      <c r="AI5" s="87">
        <f t="shared" si="1"/>
        <v>156.79433366385933</v>
      </c>
      <c r="AJ5" s="87">
        <f t="shared" si="1"/>
        <v>158.80704323096717</v>
      </c>
      <c r="AK5" s="87">
        <f t="shared" si="1"/>
        <v>160.87951760171313</v>
      </c>
      <c r="AL5" s="87">
        <f t="shared" si="1"/>
        <v>163.00856759201628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63.355452161195799</v>
      </c>
      <c r="N6" s="11">
        <v>69.062620168789365</v>
      </c>
      <c r="O6" s="11">
        <v>69.353090008427515</v>
      </c>
      <c r="P6" s="11">
        <v>72.496109896390465</v>
      </c>
      <c r="Q6" s="11">
        <v>69.789216137223335</v>
      </c>
      <c r="R6" s="11">
        <v>75.42126310120149</v>
      </c>
      <c r="S6" s="11">
        <v>80.097035871067021</v>
      </c>
      <c r="T6" s="11">
        <v>84.277898894704563</v>
      </c>
      <c r="U6" s="11">
        <v>88.195508990760842</v>
      </c>
      <c r="V6" s="11">
        <v>92.526541798683269</v>
      </c>
      <c r="W6" s="11">
        <v>93.820407380898899</v>
      </c>
      <c r="X6" s="11">
        <v>84.414654060481624</v>
      </c>
      <c r="Y6" s="11">
        <v>85.108903056671309</v>
      </c>
      <c r="Z6" s="11">
        <v>85.93288575488684</v>
      </c>
      <c r="AA6" s="11">
        <v>86.919594491320282</v>
      </c>
      <c r="AB6" s="11">
        <v>87.792913681975321</v>
      </c>
      <c r="AC6" s="11">
        <v>88.645959713571187</v>
      </c>
      <c r="AD6" s="11">
        <v>89.484947323837119</v>
      </c>
      <c r="AE6" s="11">
        <v>90.344348063080432</v>
      </c>
      <c r="AF6" s="11">
        <v>91.221291540587544</v>
      </c>
      <c r="AG6" s="11">
        <v>92.121423554498946</v>
      </c>
      <c r="AH6" s="11">
        <v>93.013988148382452</v>
      </c>
      <c r="AI6" s="11">
        <v>93.920724404294717</v>
      </c>
      <c r="AJ6" s="11">
        <v>94.892344793832777</v>
      </c>
      <c r="AK6" s="11">
        <v>95.832522352003082</v>
      </c>
      <c r="AL6" s="11">
        <v>96.789280004489697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32.865363588778294</v>
      </c>
      <c r="N7" s="11">
        <v>35.720033347005348</v>
      </c>
      <c r="O7" s="11">
        <v>37.597163775140586</v>
      </c>
      <c r="P7" s="11">
        <v>37.960852715977488</v>
      </c>
      <c r="Q7" s="11">
        <v>40.146351524878241</v>
      </c>
      <c r="R7" s="11">
        <v>40.376419381355568</v>
      </c>
      <c r="S7" s="11">
        <v>38.121562343810815</v>
      </c>
      <c r="T7" s="11">
        <v>41.226004867471175</v>
      </c>
      <c r="U7" s="11">
        <v>41.94664305206426</v>
      </c>
      <c r="V7" s="11">
        <v>43.733176374118372</v>
      </c>
      <c r="W7" s="11">
        <v>45.584878718453602</v>
      </c>
      <c r="X7" s="11">
        <v>52.519214532044636</v>
      </c>
      <c r="Y7" s="11">
        <v>53.23198585745984</v>
      </c>
      <c r="Z7" s="11">
        <v>54.158626202405934</v>
      </c>
      <c r="AA7" s="11">
        <v>55.195742661484331</v>
      </c>
      <c r="AB7" s="11">
        <v>56.119106984438773</v>
      </c>
      <c r="AC7" s="11">
        <v>57.027685630827108</v>
      </c>
      <c r="AD7" s="11">
        <v>57.972486597211756</v>
      </c>
      <c r="AE7" s="11">
        <v>58.928414797337588</v>
      </c>
      <c r="AF7" s="11">
        <v>59.892185510794612</v>
      </c>
      <c r="AG7" s="11">
        <v>60.894705129267848</v>
      </c>
      <c r="AH7" s="11">
        <v>61.883745372802139</v>
      </c>
      <c r="AI7" s="11">
        <v>62.873609259564631</v>
      </c>
      <c r="AJ7" s="11">
        <v>63.91469843713439</v>
      </c>
      <c r="AK7" s="11">
        <v>65.046995249710065</v>
      </c>
      <c r="AL7" s="11">
        <v>66.21928758752658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250.87435481161623</v>
      </c>
      <c r="N9" s="87">
        <f>SUM(N10:N13)</f>
        <v>244.36878348836336</v>
      </c>
      <c r="O9" s="87">
        <f t="shared" ref="O9:AL9" si="3">SUM(O10:O13)</f>
        <v>240.46939442955261</v>
      </c>
      <c r="P9" s="87">
        <f t="shared" si="3"/>
        <v>248.04913638160747</v>
      </c>
      <c r="Q9" s="87">
        <f t="shared" si="3"/>
        <v>261.48637213536068</v>
      </c>
      <c r="R9" s="87">
        <f t="shared" si="3"/>
        <v>260.37328519320522</v>
      </c>
      <c r="S9" s="87">
        <f t="shared" si="3"/>
        <v>273.24699974160973</v>
      </c>
      <c r="T9" s="87">
        <f t="shared" si="3"/>
        <v>278.70599908646244</v>
      </c>
      <c r="U9" s="87">
        <f t="shared" si="3"/>
        <v>292.61451997901594</v>
      </c>
      <c r="V9" s="87">
        <f t="shared" si="3"/>
        <v>305.53575210128639</v>
      </c>
      <c r="W9" s="87">
        <f t="shared" si="3"/>
        <v>320.51655776161272</v>
      </c>
      <c r="X9" s="87">
        <f t="shared" si="3"/>
        <v>331.25941852023834</v>
      </c>
      <c r="Y9" s="87">
        <f t="shared" si="3"/>
        <v>335.24443891635588</v>
      </c>
      <c r="Z9" s="87">
        <f t="shared" si="3"/>
        <v>339.43486539916387</v>
      </c>
      <c r="AA9" s="87">
        <f t="shared" si="3"/>
        <v>344.06161037605204</v>
      </c>
      <c r="AB9" s="87">
        <f t="shared" si="3"/>
        <v>347.97613932307632</v>
      </c>
      <c r="AC9" s="87">
        <f t="shared" si="3"/>
        <v>351.75352514986685</v>
      </c>
      <c r="AD9" s="87">
        <f t="shared" si="3"/>
        <v>355.595070513211</v>
      </c>
      <c r="AE9" s="87">
        <f t="shared" si="3"/>
        <v>359.56558484066613</v>
      </c>
      <c r="AF9" s="87">
        <f t="shared" si="3"/>
        <v>363.51604703508411</v>
      </c>
      <c r="AG9" s="87">
        <f t="shared" si="3"/>
        <v>367.52585128549924</v>
      </c>
      <c r="AH9" s="87">
        <f t="shared" si="3"/>
        <v>371.51619061897054</v>
      </c>
      <c r="AI9" s="87">
        <f t="shared" si="3"/>
        <v>375.49753527519687</v>
      </c>
      <c r="AJ9" s="87">
        <f t="shared" si="3"/>
        <v>379.55868242460826</v>
      </c>
      <c r="AK9" s="87">
        <f t="shared" si="3"/>
        <v>383.53924122527883</v>
      </c>
      <c r="AL9" s="87">
        <f t="shared" si="3"/>
        <v>387.75884973953669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63.576521360425787</v>
      </c>
      <c r="N10" s="11">
        <v>62.305023990966163</v>
      </c>
      <c r="O10" s="11">
        <v>61.605985799451219</v>
      </c>
      <c r="P10" s="11">
        <v>63.659506545866755</v>
      </c>
      <c r="Q10" s="11">
        <v>67.877453887738881</v>
      </c>
      <c r="R10" s="11">
        <v>70.937071660150181</v>
      </c>
      <c r="S10" s="11">
        <v>72.674811692774028</v>
      </c>
      <c r="T10" s="11">
        <v>74.188696849773464</v>
      </c>
      <c r="U10" s="11">
        <v>80.886527182342149</v>
      </c>
      <c r="V10" s="11">
        <v>83.689870995078579</v>
      </c>
      <c r="W10" s="11">
        <v>85.526516128494436</v>
      </c>
      <c r="X10" s="11">
        <v>86.506529080961627</v>
      </c>
      <c r="Y10" s="11">
        <v>87.341884810356021</v>
      </c>
      <c r="Z10" s="11">
        <v>88.295314754585348</v>
      </c>
      <c r="AA10" s="11">
        <v>89.387326173148125</v>
      </c>
      <c r="AB10" s="11">
        <v>90.348196704527808</v>
      </c>
      <c r="AC10" s="11">
        <v>91.248520022483177</v>
      </c>
      <c r="AD10" s="11">
        <v>92.180228134033754</v>
      </c>
      <c r="AE10" s="11">
        <v>93.144086006899045</v>
      </c>
      <c r="AF10" s="11">
        <v>94.133801848009398</v>
      </c>
      <c r="AG10" s="11">
        <v>95.121897725269989</v>
      </c>
      <c r="AH10" s="11">
        <v>96.1046930119047</v>
      </c>
      <c r="AI10" s="11">
        <v>97.081973439952534</v>
      </c>
      <c r="AJ10" s="11">
        <v>98.094084795484321</v>
      </c>
      <c r="AK10" s="11">
        <v>99.090229548735095</v>
      </c>
      <c r="AL10" s="11">
        <v>100.1472660128631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49.041121135604222</v>
      </c>
      <c r="N11" s="11">
        <v>50.455281324543535</v>
      </c>
      <c r="O11" s="11">
        <v>50.270646822247762</v>
      </c>
      <c r="P11" s="11">
        <v>49.666476800212934</v>
      </c>
      <c r="Q11" s="11">
        <v>52.877312044620773</v>
      </c>
      <c r="R11" s="11">
        <v>53.4408267003136</v>
      </c>
      <c r="S11" s="11">
        <v>55.184772281592579</v>
      </c>
      <c r="T11" s="11">
        <v>57.506293184582404</v>
      </c>
      <c r="U11" s="11">
        <v>59.282951568229741</v>
      </c>
      <c r="V11" s="11">
        <v>61.817833682458286</v>
      </c>
      <c r="W11" s="11">
        <v>63.24008474801505</v>
      </c>
      <c r="X11" s="11">
        <v>65.54480480103021</v>
      </c>
      <c r="Y11" s="11">
        <v>66.219201584546127</v>
      </c>
      <c r="Z11" s="11">
        <v>66.974051513811233</v>
      </c>
      <c r="AA11" s="11">
        <v>67.846848746759321</v>
      </c>
      <c r="AB11" s="11">
        <v>68.547159685302162</v>
      </c>
      <c r="AC11" s="11">
        <v>69.238479053838418</v>
      </c>
      <c r="AD11" s="11">
        <v>69.946835008053498</v>
      </c>
      <c r="AE11" s="11">
        <v>70.715462097531983</v>
      </c>
      <c r="AF11" s="11">
        <v>71.443469053131963</v>
      </c>
      <c r="AG11" s="11">
        <v>72.199142583980702</v>
      </c>
      <c r="AH11" s="11">
        <v>72.941250873424522</v>
      </c>
      <c r="AI11" s="11">
        <v>73.681649321936902</v>
      </c>
      <c r="AJ11" s="11">
        <v>74.442221014191304</v>
      </c>
      <c r="AK11" s="11">
        <v>75.202423487560182</v>
      </c>
      <c r="AL11" s="11">
        <v>76.06229073996802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68.23480457883565</v>
      </c>
      <c r="N12" s="11">
        <v>66.817629510094804</v>
      </c>
      <c r="O12" s="11">
        <v>65.063935659324443</v>
      </c>
      <c r="P12" s="11">
        <v>66.284315095325809</v>
      </c>
      <c r="Q12" s="11">
        <v>71.031429277204467</v>
      </c>
      <c r="R12" s="11">
        <v>67.729867418666927</v>
      </c>
      <c r="S12" s="11">
        <v>71.588783301354866</v>
      </c>
      <c r="T12" s="11">
        <v>71.834119310905976</v>
      </c>
      <c r="U12" s="11">
        <v>73.443375735518998</v>
      </c>
      <c r="V12" s="11">
        <v>76.97493345664688</v>
      </c>
      <c r="W12" s="11">
        <v>81.107563674465595</v>
      </c>
      <c r="X12" s="11">
        <v>82.49795234119297</v>
      </c>
      <c r="Y12" s="11">
        <v>83.981383290041776</v>
      </c>
      <c r="Z12" s="11">
        <v>85.209440175153901</v>
      </c>
      <c r="AA12" s="11">
        <v>86.44762916610442</v>
      </c>
      <c r="AB12" s="11">
        <v>87.445818153690254</v>
      </c>
      <c r="AC12" s="11">
        <v>88.392068032490343</v>
      </c>
      <c r="AD12" s="11">
        <v>89.338486326656664</v>
      </c>
      <c r="AE12" s="11">
        <v>90.303912721504375</v>
      </c>
      <c r="AF12" s="11">
        <v>91.24049242308547</v>
      </c>
      <c r="AG12" s="11">
        <v>92.208016399526485</v>
      </c>
      <c r="AH12" s="11">
        <v>93.176612712558551</v>
      </c>
      <c r="AI12" s="11">
        <v>94.152306090557119</v>
      </c>
      <c r="AJ12" s="11">
        <v>95.128577475653628</v>
      </c>
      <c r="AK12" s="11">
        <v>96.064806075483631</v>
      </c>
      <c r="AL12" s="11">
        <v>97.052977961199105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70.021907736750549</v>
      </c>
      <c r="N13" s="11">
        <v>64.790848662758876</v>
      </c>
      <c r="O13" s="11">
        <v>63.528826148529191</v>
      </c>
      <c r="P13" s="11">
        <v>68.438837940201964</v>
      </c>
      <c r="Q13" s="11">
        <v>69.700176925796583</v>
      </c>
      <c r="R13" s="11">
        <v>68.265519414074504</v>
      </c>
      <c r="S13" s="11">
        <v>73.798632465888275</v>
      </c>
      <c r="T13" s="11">
        <v>75.176889741200611</v>
      </c>
      <c r="U13" s="11">
        <v>79.001665492925042</v>
      </c>
      <c r="V13" s="11">
        <v>83.053113967102632</v>
      </c>
      <c r="W13" s="11">
        <v>90.64239321063765</v>
      </c>
      <c r="X13" s="11">
        <v>96.710132297053534</v>
      </c>
      <c r="Y13" s="11">
        <v>97.701969231411951</v>
      </c>
      <c r="Z13" s="11">
        <v>98.956058955613358</v>
      </c>
      <c r="AA13" s="11">
        <v>100.37980629004018</v>
      </c>
      <c r="AB13" s="11">
        <v>101.63496477955611</v>
      </c>
      <c r="AC13" s="11">
        <v>102.87445804105495</v>
      </c>
      <c r="AD13" s="11">
        <v>104.12952104446711</v>
      </c>
      <c r="AE13" s="11">
        <v>105.40212401473072</v>
      </c>
      <c r="AF13" s="11">
        <v>106.69828371085731</v>
      </c>
      <c r="AG13" s="11">
        <v>107.99679457672207</v>
      </c>
      <c r="AH13" s="11">
        <v>109.29363402108278</v>
      </c>
      <c r="AI13" s="11">
        <v>110.58160642275031</v>
      </c>
      <c r="AJ13" s="11">
        <v>111.893799139279</v>
      </c>
      <c r="AK13" s="11">
        <v>113.18178211349993</v>
      </c>
      <c r="AL13" s="11">
        <v>114.49631502550643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144.82481705402665</v>
      </c>
      <c r="N15" s="87">
        <f>SUM(N16:N20)</f>
        <v>143.81527489797853</v>
      </c>
      <c r="O15" s="87">
        <f t="shared" ref="O15:AL15" si="5">SUM(O16:O20)</f>
        <v>145.76453670315976</v>
      </c>
      <c r="P15" s="87">
        <f t="shared" si="5"/>
        <v>148.89992759904004</v>
      </c>
      <c r="Q15" s="87">
        <f t="shared" si="5"/>
        <v>152.73779393135021</v>
      </c>
      <c r="R15" s="87">
        <f t="shared" si="5"/>
        <v>151.80584937731714</v>
      </c>
      <c r="S15" s="87">
        <f t="shared" si="5"/>
        <v>159.75238078189446</v>
      </c>
      <c r="T15" s="87">
        <f t="shared" si="5"/>
        <v>167.32116508331973</v>
      </c>
      <c r="U15" s="87">
        <f t="shared" si="5"/>
        <v>174.01582669576118</v>
      </c>
      <c r="V15" s="87">
        <f t="shared" si="5"/>
        <v>175.76822187573885</v>
      </c>
      <c r="W15" s="87">
        <f t="shared" si="5"/>
        <v>180.28193217860206</v>
      </c>
      <c r="X15" s="87">
        <f t="shared" si="5"/>
        <v>169.99442844083808</v>
      </c>
      <c r="Y15" s="87">
        <f t="shared" si="5"/>
        <v>170.81401375592014</v>
      </c>
      <c r="Z15" s="87">
        <f t="shared" si="5"/>
        <v>172.11672080893482</v>
      </c>
      <c r="AA15" s="87">
        <f t="shared" si="5"/>
        <v>173.77514294188535</v>
      </c>
      <c r="AB15" s="87">
        <f t="shared" si="5"/>
        <v>175.21306107280225</v>
      </c>
      <c r="AC15" s="87">
        <f t="shared" si="5"/>
        <v>176.53451036159871</v>
      </c>
      <c r="AD15" s="87">
        <f t="shared" si="5"/>
        <v>177.82130205031717</v>
      </c>
      <c r="AE15" s="87">
        <f t="shared" si="5"/>
        <v>179.09190653405005</v>
      </c>
      <c r="AF15" s="87">
        <f t="shared" si="5"/>
        <v>180.47858901869546</v>
      </c>
      <c r="AG15" s="87">
        <f t="shared" si="5"/>
        <v>181.85135559658636</v>
      </c>
      <c r="AH15" s="87">
        <f t="shared" si="5"/>
        <v>183.24976228944018</v>
      </c>
      <c r="AI15" s="87">
        <f t="shared" si="5"/>
        <v>184.63063443725611</v>
      </c>
      <c r="AJ15" s="87">
        <f t="shared" si="5"/>
        <v>186.12479028055708</v>
      </c>
      <c r="AK15" s="87">
        <f t="shared" si="5"/>
        <v>187.56820216628401</v>
      </c>
      <c r="AL15" s="87">
        <f t="shared" si="5"/>
        <v>189.15835970453423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24.418258725064565</v>
      </c>
      <c r="N16" s="11">
        <v>24.385888895698788</v>
      </c>
      <c r="O16" s="11">
        <v>24.639065037959554</v>
      </c>
      <c r="P16" s="11">
        <v>25.90691750244056</v>
      </c>
      <c r="Q16" s="11">
        <v>24.426938070871444</v>
      </c>
      <c r="R16" s="11">
        <v>24.501449293016595</v>
      </c>
      <c r="S16" s="11">
        <v>25.684463354580593</v>
      </c>
      <c r="T16" s="11">
        <v>29.515888932232233</v>
      </c>
      <c r="U16" s="11">
        <v>30.672905985637534</v>
      </c>
      <c r="V16" s="11">
        <v>30.1310443447761</v>
      </c>
      <c r="W16" s="11">
        <v>32.265169038428155</v>
      </c>
      <c r="X16" s="11">
        <v>27.577907546736977</v>
      </c>
      <c r="Y16" s="11">
        <v>27.768111801797467</v>
      </c>
      <c r="Z16" s="11">
        <v>27.98050526203814</v>
      </c>
      <c r="AA16" s="11">
        <v>28.216781591988891</v>
      </c>
      <c r="AB16" s="11">
        <v>28.423285996635009</v>
      </c>
      <c r="AC16" s="11">
        <v>28.608187090211072</v>
      </c>
      <c r="AD16" s="11">
        <v>28.76844461878455</v>
      </c>
      <c r="AE16" s="11">
        <v>28.941213514737473</v>
      </c>
      <c r="AF16" s="11">
        <v>29.150420643408321</v>
      </c>
      <c r="AG16" s="11">
        <v>29.358525611945332</v>
      </c>
      <c r="AH16" s="11">
        <v>29.560464238842375</v>
      </c>
      <c r="AI16" s="11">
        <v>29.750848508493299</v>
      </c>
      <c r="AJ16" s="11">
        <v>29.954263928460378</v>
      </c>
      <c r="AK16" s="11">
        <v>30.155031972534356</v>
      </c>
      <c r="AL16" s="11">
        <v>30.361990941535758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19.074672862682313</v>
      </c>
      <c r="N17" s="11">
        <v>24.002599950085465</v>
      </c>
      <c r="O17" s="11">
        <v>23.39852158839685</v>
      </c>
      <c r="P17" s="11">
        <v>22.761558177999337</v>
      </c>
      <c r="Q17" s="11">
        <v>24.047038508267072</v>
      </c>
      <c r="R17" s="11">
        <v>24.583281579572748</v>
      </c>
      <c r="S17" s="11">
        <v>25.252841966334032</v>
      </c>
      <c r="T17" s="11">
        <v>25.261543083392773</v>
      </c>
      <c r="U17" s="11">
        <v>28.028842397037103</v>
      </c>
      <c r="V17" s="11">
        <v>28.084633772336666</v>
      </c>
      <c r="W17" s="11">
        <v>29.408046446628369</v>
      </c>
      <c r="X17" s="11">
        <v>28.740556687016241</v>
      </c>
      <c r="Y17" s="11">
        <v>29.105168963790717</v>
      </c>
      <c r="Z17" s="11">
        <v>29.494406936358065</v>
      </c>
      <c r="AA17" s="11">
        <v>29.935270940002233</v>
      </c>
      <c r="AB17" s="11">
        <v>30.307303675753577</v>
      </c>
      <c r="AC17" s="11">
        <v>30.668391228940255</v>
      </c>
      <c r="AD17" s="11">
        <v>31.034877975097675</v>
      </c>
      <c r="AE17" s="11">
        <v>31.379468488720306</v>
      </c>
      <c r="AF17" s="11">
        <v>31.75001631850601</v>
      </c>
      <c r="AG17" s="11">
        <v>32.121524565349539</v>
      </c>
      <c r="AH17" s="11">
        <v>32.527851344397334</v>
      </c>
      <c r="AI17" s="11">
        <v>32.909991587394565</v>
      </c>
      <c r="AJ17" s="11">
        <v>33.264308687527851</v>
      </c>
      <c r="AK17" s="11">
        <v>33.613672223588097</v>
      </c>
      <c r="AL17" s="11">
        <v>33.943251666791191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13.117043479177067</v>
      </c>
      <c r="N18" s="11">
        <v>14.468769241605868</v>
      </c>
      <c r="O18" s="11">
        <v>13.737910046203204</v>
      </c>
      <c r="P18" s="11">
        <v>12.850956654401307</v>
      </c>
      <c r="Q18" s="11">
        <v>12.772740987141839</v>
      </c>
      <c r="R18" s="11">
        <v>12.739528070086291</v>
      </c>
      <c r="S18" s="11">
        <v>14.004523245343707</v>
      </c>
      <c r="T18" s="11">
        <v>13.846645413322417</v>
      </c>
      <c r="U18" s="11">
        <v>13.864885663299141</v>
      </c>
      <c r="V18" s="11">
        <v>13.922837175696385</v>
      </c>
      <c r="W18" s="11">
        <v>14.27086163011745</v>
      </c>
      <c r="X18" s="11">
        <v>15.698600076049669</v>
      </c>
      <c r="Y18" s="11">
        <v>15.784229517831294</v>
      </c>
      <c r="Z18" s="11">
        <v>15.965641891982511</v>
      </c>
      <c r="AA18" s="11">
        <v>16.162471428231115</v>
      </c>
      <c r="AB18" s="11">
        <v>16.393088514543464</v>
      </c>
      <c r="AC18" s="11">
        <v>16.599566505621123</v>
      </c>
      <c r="AD18" s="11">
        <v>16.797280847049613</v>
      </c>
      <c r="AE18" s="11">
        <v>16.97218736852113</v>
      </c>
      <c r="AF18" s="11">
        <v>17.184718480981644</v>
      </c>
      <c r="AG18" s="11">
        <v>17.365872741415799</v>
      </c>
      <c r="AH18" s="11">
        <v>17.551759208580982</v>
      </c>
      <c r="AI18" s="11">
        <v>17.746414185880862</v>
      </c>
      <c r="AJ18" s="11">
        <v>17.975152875510755</v>
      </c>
      <c r="AK18" s="11">
        <v>18.142289892785488</v>
      </c>
      <c r="AL18" s="11">
        <v>18.363719770027839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15.301347762055141</v>
      </c>
      <c r="N19" s="11">
        <v>13.446787365509078</v>
      </c>
      <c r="O19" s="11">
        <v>14.966730407541091</v>
      </c>
      <c r="P19" s="11">
        <v>16.47944652420011</v>
      </c>
      <c r="Q19" s="11">
        <v>18.586287310749441</v>
      </c>
      <c r="R19" s="11">
        <v>16.815312283337601</v>
      </c>
      <c r="S19" s="11">
        <v>18.747503916635445</v>
      </c>
      <c r="T19" s="11">
        <v>19.377630889657972</v>
      </c>
      <c r="U19" s="11">
        <v>21.887448356572627</v>
      </c>
      <c r="V19" s="11">
        <v>20.721602450902228</v>
      </c>
      <c r="W19" s="11">
        <v>19.819185911643324</v>
      </c>
      <c r="X19" s="11">
        <v>18.435878490250399</v>
      </c>
      <c r="Y19" s="11">
        <v>18.314903430917969</v>
      </c>
      <c r="Z19" s="11">
        <v>18.416929531039862</v>
      </c>
      <c r="AA19" s="11">
        <v>18.657646927039202</v>
      </c>
      <c r="AB19" s="11">
        <v>18.883591006747576</v>
      </c>
      <c r="AC19" s="11">
        <v>19.081969075562363</v>
      </c>
      <c r="AD19" s="11">
        <v>19.28049895593119</v>
      </c>
      <c r="AE19" s="11">
        <v>19.492247548042574</v>
      </c>
      <c r="AF19" s="11">
        <v>19.709295764876199</v>
      </c>
      <c r="AG19" s="11">
        <v>19.932354814693316</v>
      </c>
      <c r="AH19" s="11">
        <v>20.159124466438946</v>
      </c>
      <c r="AI19" s="11">
        <v>20.38182535167082</v>
      </c>
      <c r="AJ19" s="11">
        <v>20.643613083770362</v>
      </c>
      <c r="AK19" s="11">
        <v>20.928535749885508</v>
      </c>
      <c r="AL19" s="11">
        <v>21.26682660159474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72.913494225047558</v>
      </c>
      <c r="N20" s="11">
        <v>67.511229445079323</v>
      </c>
      <c r="O20" s="11">
        <v>69.022309623059073</v>
      </c>
      <c r="P20" s="11">
        <v>70.901048739998728</v>
      </c>
      <c r="Q20" s="11">
        <v>72.904789054320432</v>
      </c>
      <c r="R20" s="11">
        <v>73.166278151303914</v>
      </c>
      <c r="S20" s="11">
        <v>76.063048299000684</v>
      </c>
      <c r="T20" s="11">
        <v>79.319456764714332</v>
      </c>
      <c r="U20" s="11">
        <v>79.561744293214772</v>
      </c>
      <c r="V20" s="11">
        <v>82.908104132027461</v>
      </c>
      <c r="W20" s="11">
        <v>84.518669151784763</v>
      </c>
      <c r="X20" s="11">
        <v>79.541485640784771</v>
      </c>
      <c r="Y20" s="11">
        <v>79.841600041582709</v>
      </c>
      <c r="Z20" s="11">
        <v>80.259237187516234</v>
      </c>
      <c r="AA20" s="11">
        <v>80.802972054623936</v>
      </c>
      <c r="AB20" s="11">
        <v>81.205791879122614</v>
      </c>
      <c r="AC20" s="11">
        <v>81.576396461263897</v>
      </c>
      <c r="AD20" s="11">
        <v>81.940199653454144</v>
      </c>
      <c r="AE20" s="11">
        <v>82.30678961402856</v>
      </c>
      <c r="AF20" s="11">
        <v>82.684137810923289</v>
      </c>
      <c r="AG20" s="11">
        <v>83.073077863182391</v>
      </c>
      <c r="AH20" s="11">
        <v>83.450563031180522</v>
      </c>
      <c r="AI20" s="11">
        <v>83.841554803816578</v>
      </c>
      <c r="AJ20" s="11">
        <v>84.287451705287751</v>
      </c>
      <c r="AK20" s="11">
        <v>84.728672327490557</v>
      </c>
      <c r="AL20" s="11">
        <v>85.222570724584713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170.39579453751304</v>
      </c>
      <c r="N22" s="87">
        <f>SUM(N23:N24)</f>
        <v>169.56645714836776</v>
      </c>
      <c r="O22" s="87">
        <f t="shared" ref="O22:AL22" si="7">SUM(O23:O24)</f>
        <v>173.76946234295065</v>
      </c>
      <c r="P22" s="87">
        <f t="shared" si="7"/>
        <v>174.04259368095597</v>
      </c>
      <c r="Q22" s="87">
        <f t="shared" si="7"/>
        <v>180.45768449746862</v>
      </c>
      <c r="R22" s="87">
        <f t="shared" si="7"/>
        <v>181.39048492986748</v>
      </c>
      <c r="S22" s="87">
        <f t="shared" si="7"/>
        <v>179.35583870316884</v>
      </c>
      <c r="T22" s="87">
        <f t="shared" si="7"/>
        <v>191.98685551067183</v>
      </c>
      <c r="U22" s="87">
        <f t="shared" si="7"/>
        <v>187.89578921564515</v>
      </c>
      <c r="V22" s="87">
        <f t="shared" si="7"/>
        <v>188.76321834733761</v>
      </c>
      <c r="W22" s="87">
        <f t="shared" si="7"/>
        <v>193.81578214179302</v>
      </c>
      <c r="X22" s="87">
        <f t="shared" si="7"/>
        <v>187.16919279562393</v>
      </c>
      <c r="Y22" s="87">
        <f t="shared" si="7"/>
        <v>186.95506521406315</v>
      </c>
      <c r="Z22" s="87">
        <f t="shared" si="7"/>
        <v>186.67415879046558</v>
      </c>
      <c r="AA22" s="87">
        <f t="shared" si="7"/>
        <v>186.66821420698699</v>
      </c>
      <c r="AB22" s="87">
        <f t="shared" si="7"/>
        <v>186.21292898127732</v>
      </c>
      <c r="AC22" s="87">
        <f t="shared" si="7"/>
        <v>185.46410285497603</v>
      </c>
      <c r="AD22" s="87">
        <f t="shared" si="7"/>
        <v>184.40553069004196</v>
      </c>
      <c r="AE22" s="87">
        <f t="shared" si="7"/>
        <v>183.39142791998049</v>
      </c>
      <c r="AF22" s="87">
        <f t="shared" si="7"/>
        <v>182.21567221112994</v>
      </c>
      <c r="AG22" s="87">
        <f t="shared" si="7"/>
        <v>181.09185191964539</v>
      </c>
      <c r="AH22" s="87">
        <f t="shared" si="7"/>
        <v>179.96405045239305</v>
      </c>
      <c r="AI22" s="87">
        <f t="shared" si="7"/>
        <v>178.91765598883606</v>
      </c>
      <c r="AJ22" s="87">
        <f t="shared" si="7"/>
        <v>177.67213590278672</v>
      </c>
      <c r="AK22" s="87">
        <f t="shared" si="7"/>
        <v>176.30307823816338</v>
      </c>
      <c r="AL22" s="87">
        <f t="shared" si="7"/>
        <v>174.52966516229986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133.92186607805149</v>
      </c>
      <c r="N23" s="11">
        <v>136.43996311323181</v>
      </c>
      <c r="O23" s="11">
        <v>140.79992234642654</v>
      </c>
      <c r="P23" s="11">
        <v>139.79436918014056</v>
      </c>
      <c r="Q23" s="11">
        <v>144.96503277006332</v>
      </c>
      <c r="R23" s="11">
        <v>148.88066153635501</v>
      </c>
      <c r="S23" s="11">
        <v>148.14209599717341</v>
      </c>
      <c r="T23" s="11">
        <v>158.04067528385974</v>
      </c>
      <c r="U23" s="11">
        <v>154.17997469791882</v>
      </c>
      <c r="V23" s="11">
        <v>156.95531445882742</v>
      </c>
      <c r="W23" s="11">
        <v>163.15505179417116</v>
      </c>
      <c r="X23" s="11">
        <v>152.98855528005083</v>
      </c>
      <c r="Y23" s="11">
        <v>153.13340426089752</v>
      </c>
      <c r="Z23" s="11">
        <v>153.21394104011779</v>
      </c>
      <c r="AA23" s="11">
        <v>153.55404715254559</v>
      </c>
      <c r="AB23" s="11">
        <v>153.60394024776608</v>
      </c>
      <c r="AC23" s="11">
        <v>153.56574159600629</v>
      </c>
      <c r="AD23" s="11">
        <v>153.43028686831474</v>
      </c>
      <c r="AE23" s="11">
        <v>153.22766366138251</v>
      </c>
      <c r="AF23" s="11">
        <v>152.92580694433784</v>
      </c>
      <c r="AG23" s="11">
        <v>152.61093880334059</v>
      </c>
      <c r="AH23" s="11">
        <v>152.23662410646648</v>
      </c>
      <c r="AI23" s="11">
        <v>151.80911497045761</v>
      </c>
      <c r="AJ23" s="11">
        <v>151.35841064141627</v>
      </c>
      <c r="AK23" s="11">
        <v>150.96953638834171</v>
      </c>
      <c r="AL23" s="11">
        <v>150.63535797650047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36.473928459461554</v>
      </c>
      <c r="N24" s="11">
        <v>33.126494035135963</v>
      </c>
      <c r="O24" s="11">
        <v>32.969539996524119</v>
      </c>
      <c r="P24" s="11">
        <v>34.248224500815397</v>
      </c>
      <c r="Q24" s="11">
        <v>35.492651727405303</v>
      </c>
      <c r="R24" s="11">
        <v>32.509823393512477</v>
      </c>
      <c r="S24" s="11">
        <v>31.213742705995415</v>
      </c>
      <c r="T24" s="11">
        <v>33.946180226812103</v>
      </c>
      <c r="U24" s="11">
        <v>33.715814517726336</v>
      </c>
      <c r="V24" s="11">
        <v>31.807903888510189</v>
      </c>
      <c r="W24" s="11">
        <v>30.660730347621865</v>
      </c>
      <c r="X24" s="11">
        <v>34.180637515573082</v>
      </c>
      <c r="Y24" s="11">
        <v>33.821660953165626</v>
      </c>
      <c r="Z24" s="11">
        <v>33.460217750347795</v>
      </c>
      <c r="AA24" s="11">
        <v>33.11416705444141</v>
      </c>
      <c r="AB24" s="11">
        <v>32.608988733511239</v>
      </c>
      <c r="AC24" s="11">
        <v>31.898361258969736</v>
      </c>
      <c r="AD24" s="11">
        <v>30.975243821727222</v>
      </c>
      <c r="AE24" s="11">
        <v>30.163764258597979</v>
      </c>
      <c r="AF24" s="11">
        <v>29.289865266792116</v>
      </c>
      <c r="AG24" s="11">
        <v>28.480913116304798</v>
      </c>
      <c r="AH24" s="11">
        <v>27.727426345926567</v>
      </c>
      <c r="AI24" s="11">
        <v>27.108541018378439</v>
      </c>
      <c r="AJ24" s="11">
        <v>26.313725261370461</v>
      </c>
      <c r="AK24" s="11">
        <v>25.333541849821668</v>
      </c>
      <c r="AL24" s="11">
        <v>23.894307185799381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133.43487349950695</v>
      </c>
      <c r="N26" s="87">
        <f>SUM(N27:N30)</f>
        <v>122.49457714930166</v>
      </c>
      <c r="O26" s="87">
        <f t="shared" ref="O26:AL26" si="9">SUM(O27:O30)</f>
        <v>124.41587811680637</v>
      </c>
      <c r="P26" s="87">
        <f t="shared" si="9"/>
        <v>124.99194145749924</v>
      </c>
      <c r="Q26" s="87">
        <f t="shared" si="9"/>
        <v>131.73332639319719</v>
      </c>
      <c r="R26" s="87">
        <f>SUM(R27:R30)</f>
        <v>129.14520225407156</v>
      </c>
      <c r="S26" s="87">
        <f t="shared" si="9"/>
        <v>128.01887026966935</v>
      </c>
      <c r="T26" s="87">
        <f t="shared" si="9"/>
        <v>129.87674459412673</v>
      </c>
      <c r="U26" s="87">
        <f t="shared" si="9"/>
        <v>131.23530910940607</v>
      </c>
      <c r="V26" s="87">
        <f t="shared" si="9"/>
        <v>136.62477222269442</v>
      </c>
      <c r="W26" s="87">
        <f t="shared" si="9"/>
        <v>119.41217050949723</v>
      </c>
      <c r="X26" s="87">
        <f t="shared" si="9"/>
        <v>120.74514122267843</v>
      </c>
      <c r="Y26" s="87">
        <f t="shared" si="9"/>
        <v>119.95575738291882</v>
      </c>
      <c r="Z26" s="87">
        <f t="shared" si="9"/>
        <v>119.23129984483681</v>
      </c>
      <c r="AA26" s="87">
        <f t="shared" si="9"/>
        <v>118.80907031325205</v>
      </c>
      <c r="AB26" s="87">
        <f t="shared" si="9"/>
        <v>118.36687896258867</v>
      </c>
      <c r="AC26" s="87">
        <f t="shared" si="9"/>
        <v>117.88299318264781</v>
      </c>
      <c r="AD26" s="87">
        <f t="shared" si="9"/>
        <v>117.31546179328079</v>
      </c>
      <c r="AE26" s="87">
        <f t="shared" si="9"/>
        <v>116.71945607000222</v>
      </c>
      <c r="AF26" s="87">
        <f t="shared" si="9"/>
        <v>116.09376115148892</v>
      </c>
      <c r="AG26" s="87">
        <f t="shared" si="9"/>
        <v>115.51623079259559</v>
      </c>
      <c r="AH26" s="87">
        <f t="shared" si="9"/>
        <v>114.93383280917489</v>
      </c>
      <c r="AI26" s="87">
        <f t="shared" si="9"/>
        <v>114.35622648826265</v>
      </c>
      <c r="AJ26" s="87">
        <f t="shared" si="9"/>
        <v>113.85306187621731</v>
      </c>
      <c r="AK26" s="87">
        <f t="shared" si="9"/>
        <v>113.37728168880187</v>
      </c>
      <c r="AL26" s="87">
        <f t="shared" si="9"/>
        <v>112.9244934660156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9.9863641855667371</v>
      </c>
      <c r="N27" s="11">
        <v>7.9308077774273196</v>
      </c>
      <c r="O27" s="11">
        <v>9.0316187711807601</v>
      </c>
      <c r="P27" s="11">
        <v>10.177693156602444</v>
      </c>
      <c r="Q27" s="11">
        <v>11.007607888034581</v>
      </c>
      <c r="R27" s="11">
        <v>11.179482380044464</v>
      </c>
      <c r="S27" s="11">
        <v>11.35557510744464</v>
      </c>
      <c r="T27" s="11">
        <v>10.076120921843094</v>
      </c>
      <c r="U27" s="11">
        <v>9.8714000354343927</v>
      </c>
      <c r="V27" s="11">
        <v>12.332605129953045</v>
      </c>
      <c r="W27" s="11">
        <v>11.522051404293869</v>
      </c>
      <c r="X27" s="11">
        <v>11.205312814600317</v>
      </c>
      <c r="Y27" s="11">
        <v>11.252586837424698</v>
      </c>
      <c r="Z27" s="11">
        <v>11.401453060847041</v>
      </c>
      <c r="AA27" s="11">
        <v>11.582484787013733</v>
      </c>
      <c r="AB27" s="11">
        <v>11.730994876791451</v>
      </c>
      <c r="AC27" s="11">
        <v>11.869649299886868</v>
      </c>
      <c r="AD27" s="11">
        <v>12.004751863746973</v>
      </c>
      <c r="AE27" s="11">
        <v>12.135710948341384</v>
      </c>
      <c r="AF27" s="11">
        <v>12.264508579283756</v>
      </c>
      <c r="AG27" s="11">
        <v>12.393583494379342</v>
      </c>
      <c r="AH27" s="11">
        <v>12.506305866082418</v>
      </c>
      <c r="AI27" s="11">
        <v>12.631780686895985</v>
      </c>
      <c r="AJ27" s="11">
        <v>12.763035250996618</v>
      </c>
      <c r="AK27" s="11">
        <v>12.904163273612919</v>
      </c>
      <c r="AL27" s="11">
        <v>13.04409945931028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50.52766842567425</v>
      </c>
      <c r="N28" s="11">
        <v>49.096436127300876</v>
      </c>
      <c r="O28" s="11">
        <v>46.356305029236395</v>
      </c>
      <c r="P28" s="11">
        <v>47.921975625449221</v>
      </c>
      <c r="Q28" s="11">
        <v>51.249820774059287</v>
      </c>
      <c r="R28" s="11">
        <v>49.824270134652465</v>
      </c>
      <c r="S28" s="11">
        <v>48.683288225367889</v>
      </c>
      <c r="T28" s="11">
        <v>51.013409920954714</v>
      </c>
      <c r="U28" s="11">
        <v>51.900322074410617</v>
      </c>
      <c r="V28" s="11">
        <v>55.184935748792142</v>
      </c>
      <c r="W28" s="11">
        <v>46.300650312109099</v>
      </c>
      <c r="X28" s="11">
        <v>46.059273758119446</v>
      </c>
      <c r="Y28" s="11">
        <v>45.664850217985602</v>
      </c>
      <c r="Z28" s="11">
        <v>45.283768188374516</v>
      </c>
      <c r="AA28" s="11">
        <v>44.991790565883221</v>
      </c>
      <c r="AB28" s="11">
        <v>44.66573177505483</v>
      </c>
      <c r="AC28" s="11">
        <v>44.307673430515329</v>
      </c>
      <c r="AD28" s="11">
        <v>43.919587834746558</v>
      </c>
      <c r="AE28" s="11">
        <v>43.542934147812851</v>
      </c>
      <c r="AF28" s="11">
        <v>43.172811079202098</v>
      </c>
      <c r="AG28" s="11">
        <v>42.809855800098241</v>
      </c>
      <c r="AH28" s="11">
        <v>42.441733150536905</v>
      </c>
      <c r="AI28" s="11">
        <v>42.065561458775619</v>
      </c>
      <c r="AJ28" s="11">
        <v>41.688564368368702</v>
      </c>
      <c r="AK28" s="11">
        <v>41.302798999545175</v>
      </c>
      <c r="AL28" s="11">
        <v>40.928880170590894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46.940182425249745</v>
      </c>
      <c r="N29" s="11">
        <v>40.124869866952992</v>
      </c>
      <c r="O29" s="11">
        <v>42.717533420871163</v>
      </c>
      <c r="P29" s="11">
        <v>40.762315150185557</v>
      </c>
      <c r="Q29" s="11">
        <v>42.966822606970887</v>
      </c>
      <c r="R29" s="11">
        <v>41.088961650446137</v>
      </c>
      <c r="S29" s="11">
        <v>40.38079778461897</v>
      </c>
      <c r="T29" s="11">
        <v>41.529452591814803</v>
      </c>
      <c r="U29" s="11">
        <v>42.87557273040472</v>
      </c>
      <c r="V29" s="11">
        <v>44.295791249456329</v>
      </c>
      <c r="W29" s="11">
        <v>37.46932427747435</v>
      </c>
      <c r="X29" s="11">
        <v>39.647228128447807</v>
      </c>
      <c r="Y29" s="11">
        <v>39.311930589805144</v>
      </c>
      <c r="Z29" s="11">
        <v>38.839968628777619</v>
      </c>
      <c r="AA29" s="11">
        <v>38.513088936889254</v>
      </c>
      <c r="AB29" s="11">
        <v>38.252532557266676</v>
      </c>
      <c r="AC29" s="11">
        <v>37.974162655362427</v>
      </c>
      <c r="AD29" s="11">
        <v>37.69001068554158</v>
      </c>
      <c r="AE29" s="11">
        <v>37.38338983803677</v>
      </c>
      <c r="AF29" s="11">
        <v>37.057570420993876</v>
      </c>
      <c r="AG29" s="11">
        <v>36.745665425316261</v>
      </c>
      <c r="AH29" s="11">
        <v>36.442772230226055</v>
      </c>
      <c r="AI29" s="11">
        <v>36.153112871556303</v>
      </c>
      <c r="AJ29" s="11">
        <v>35.888429796684363</v>
      </c>
      <c r="AK29" s="11">
        <v>35.578888241483398</v>
      </c>
      <c r="AL29" s="11">
        <v>35.263965212440553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25.980658463016233</v>
      </c>
      <c r="N30" s="11">
        <v>25.342463377620472</v>
      </c>
      <c r="O30" s="11">
        <v>26.310420895518053</v>
      </c>
      <c r="P30" s="11">
        <v>26.129957525262014</v>
      </c>
      <c r="Q30" s="11">
        <v>26.50907512413243</v>
      </c>
      <c r="R30" s="11">
        <v>27.052488088928499</v>
      </c>
      <c r="S30" s="11">
        <v>27.599209152237837</v>
      </c>
      <c r="T30" s="11">
        <v>27.257761159514139</v>
      </c>
      <c r="U30" s="11">
        <v>26.588014269156357</v>
      </c>
      <c r="V30" s="11">
        <v>24.811440094492891</v>
      </c>
      <c r="W30" s="11">
        <v>24.120144515619913</v>
      </c>
      <c r="X30" s="11">
        <v>23.833326521510848</v>
      </c>
      <c r="Y30" s="11">
        <v>23.726389737703368</v>
      </c>
      <c r="Z30" s="11">
        <v>23.706109966837648</v>
      </c>
      <c r="AA30" s="11">
        <v>23.721706023465849</v>
      </c>
      <c r="AB30" s="11">
        <v>23.71761975347572</v>
      </c>
      <c r="AC30" s="11">
        <v>23.731507796883179</v>
      </c>
      <c r="AD30" s="11">
        <v>23.701111409245684</v>
      </c>
      <c r="AE30" s="11">
        <v>23.657421135811216</v>
      </c>
      <c r="AF30" s="11">
        <v>23.598871072009185</v>
      </c>
      <c r="AG30" s="11">
        <v>23.567126072801759</v>
      </c>
      <c r="AH30" s="11">
        <v>23.543021562329514</v>
      </c>
      <c r="AI30" s="11">
        <v>23.505771471034741</v>
      </c>
      <c r="AJ30" s="11">
        <v>23.51303246016764</v>
      </c>
      <c r="AK30" s="11">
        <v>23.59143117416038</v>
      </c>
      <c r="AL30" s="11">
        <v>23.687548623673869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135.45796194624677</v>
      </c>
      <c r="N32" s="87">
        <f t="shared" si="10"/>
        <v>126.18785804020455</v>
      </c>
      <c r="O32" s="87">
        <f t="shared" si="10"/>
        <v>125.26809731290483</v>
      </c>
      <c r="P32" s="87">
        <f t="shared" si="10"/>
        <v>127.38912972655018</v>
      </c>
      <c r="Q32" s="87">
        <f t="shared" si="10"/>
        <v>139.52634366877263</v>
      </c>
      <c r="R32" s="87">
        <f t="shared" si="10"/>
        <v>139.40821239940601</v>
      </c>
      <c r="S32" s="87">
        <f t="shared" si="10"/>
        <v>141.30152808841686</v>
      </c>
      <c r="T32" s="87">
        <f t="shared" si="10"/>
        <v>143.50756310084381</v>
      </c>
      <c r="U32" s="87">
        <f t="shared" si="10"/>
        <v>144.45087560556931</v>
      </c>
      <c r="V32" s="87">
        <f t="shared" si="10"/>
        <v>147.86410434139424</v>
      </c>
      <c r="W32" s="87">
        <f t="shared" si="10"/>
        <v>142.94886328508844</v>
      </c>
      <c r="X32" s="87">
        <f t="shared" si="10"/>
        <v>147.65479544593634</v>
      </c>
      <c r="Y32" s="87">
        <f t="shared" si="10"/>
        <v>149.30729838513849</v>
      </c>
      <c r="Z32" s="87">
        <f t="shared" si="10"/>
        <v>150.97630066830365</v>
      </c>
      <c r="AA32" s="87">
        <f t="shared" si="10"/>
        <v>152.8778881053037</v>
      </c>
      <c r="AB32" s="87">
        <f t="shared" si="10"/>
        <v>154.35969365955719</v>
      </c>
      <c r="AC32" s="87">
        <f t="shared" si="10"/>
        <v>155.77633154710344</v>
      </c>
      <c r="AD32" s="87">
        <f t="shared" si="10"/>
        <v>157.1646351195333</v>
      </c>
      <c r="AE32" s="87">
        <f t="shared" ref="AE32" si="11">SUM(AE33:AE35)</f>
        <v>158.41617180665585</v>
      </c>
      <c r="AF32" s="87">
        <f t="shared" ref="AF32" si="12">SUM(AF33:AF35)</f>
        <v>159.77333396172102</v>
      </c>
      <c r="AG32" s="87">
        <f t="shared" ref="AG32" si="13">SUM(AG33:AG35)</f>
        <v>161.19263628781923</v>
      </c>
      <c r="AH32" s="87">
        <f t="shared" ref="AH32" si="14">SUM(AH33:AH35)</f>
        <v>162.66415258928649</v>
      </c>
      <c r="AI32" s="87">
        <f t="shared" ref="AI32" si="15">SUM(AI33:AI35)</f>
        <v>164.1294866702338</v>
      </c>
      <c r="AJ32" s="87">
        <f t="shared" ref="AJ32" si="16">SUM(AJ33:AJ35)</f>
        <v>165.51854426833131</v>
      </c>
      <c r="AK32" s="87">
        <f t="shared" ref="AK32" si="17">SUM(AK33:AK35)</f>
        <v>166.85747755289279</v>
      </c>
      <c r="AL32" s="87">
        <f t="shared" ref="AL32" si="18">SUM(AL33:AL35)</f>
        <v>168.13988074673571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105.39967592017894</v>
      </c>
      <c r="N33" s="11">
        <v>96.724536797953107</v>
      </c>
      <c r="O33" s="11">
        <v>96.365336380788875</v>
      </c>
      <c r="P33" s="11">
        <v>98.277753749126404</v>
      </c>
      <c r="Q33" s="11">
        <v>106.84860177589917</v>
      </c>
      <c r="R33" s="11">
        <v>107.5916132671497</v>
      </c>
      <c r="S33" s="11">
        <v>110.96152674585407</v>
      </c>
      <c r="T33" s="11">
        <v>111.40812595132643</v>
      </c>
      <c r="U33" s="11">
        <v>109.66688419850351</v>
      </c>
      <c r="V33" s="11">
        <v>112.82538511085721</v>
      </c>
      <c r="W33" s="11">
        <v>112.33064026929296</v>
      </c>
      <c r="X33" s="11">
        <v>117.65761467394539</v>
      </c>
      <c r="Y33" s="11">
        <v>119.22752076475723</v>
      </c>
      <c r="Z33" s="11">
        <v>120.76975646703313</v>
      </c>
      <c r="AA33" s="11">
        <v>122.49672130170718</v>
      </c>
      <c r="AB33" s="11">
        <v>123.91477561743767</v>
      </c>
      <c r="AC33" s="11">
        <v>125.31356646105162</v>
      </c>
      <c r="AD33" s="11">
        <v>126.69713339371927</v>
      </c>
      <c r="AE33" s="11">
        <v>127.95572002249003</v>
      </c>
      <c r="AF33" s="11">
        <v>129.29398370139489</v>
      </c>
      <c r="AG33" s="11">
        <v>130.67825792976862</v>
      </c>
      <c r="AH33" s="11">
        <v>132.12712676709279</v>
      </c>
      <c r="AI33" s="11">
        <v>133.5821494055713</v>
      </c>
      <c r="AJ33" s="11">
        <v>134.93136974030114</v>
      </c>
      <c r="AK33" s="11">
        <v>136.21958504376502</v>
      </c>
      <c r="AL33" s="11">
        <v>137.45275375011713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28.000531196656528</v>
      </c>
      <c r="N34" s="11">
        <v>28.078473832608648</v>
      </c>
      <c r="O34" s="11">
        <v>27.567643134481592</v>
      </c>
      <c r="P34" s="11">
        <v>27.860307915447205</v>
      </c>
      <c r="Q34" s="11">
        <v>31.265988497131637</v>
      </c>
      <c r="R34" s="11">
        <v>30.498289280148217</v>
      </c>
      <c r="S34" s="11">
        <v>29.184971034115939</v>
      </c>
      <c r="T34" s="11">
        <v>30.843051620754355</v>
      </c>
      <c r="U34" s="11">
        <v>33.462660596535692</v>
      </c>
      <c r="V34" s="11">
        <v>33.833132795505534</v>
      </c>
      <c r="W34" s="11">
        <v>29.111160391218537</v>
      </c>
      <c r="X34" s="11">
        <v>28.859862676891535</v>
      </c>
      <c r="Y34" s="11">
        <v>28.935968151407135</v>
      </c>
      <c r="Z34" s="11">
        <v>29.051444350681059</v>
      </c>
      <c r="AA34" s="11">
        <v>29.21300330551815</v>
      </c>
      <c r="AB34" s="11">
        <v>29.262439120198152</v>
      </c>
      <c r="AC34" s="11">
        <v>29.268108437227358</v>
      </c>
      <c r="AD34" s="11">
        <v>29.260650361863409</v>
      </c>
      <c r="AE34" s="11">
        <v>29.243019527813143</v>
      </c>
      <c r="AF34" s="11">
        <v>29.248435276428204</v>
      </c>
      <c r="AG34" s="11">
        <v>29.272024604507717</v>
      </c>
      <c r="AH34" s="11">
        <v>29.283341614673226</v>
      </c>
      <c r="AI34" s="11">
        <v>29.283310444433393</v>
      </c>
      <c r="AJ34" s="11">
        <v>29.310148916183035</v>
      </c>
      <c r="AK34" s="11">
        <v>29.351107415611477</v>
      </c>
      <c r="AL34" s="11">
        <v>29.387521545762166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2.0577548294112979</v>
      </c>
      <c r="N35" s="11">
        <v>1.3848474096427814</v>
      </c>
      <c r="O35" s="11">
        <v>1.3351177976343644</v>
      </c>
      <c r="P35" s="11">
        <v>1.2510680619765637</v>
      </c>
      <c r="Q35" s="11">
        <v>1.4117533957418198</v>
      </c>
      <c r="R35" s="11">
        <v>1.3183098521080951</v>
      </c>
      <c r="S35" s="11">
        <v>1.1550303084468283</v>
      </c>
      <c r="T35" s="11">
        <v>1.2563855287630319</v>
      </c>
      <c r="U35" s="11">
        <v>1.3213308105300907</v>
      </c>
      <c r="V35" s="11">
        <v>1.2055864350314756</v>
      </c>
      <c r="W35" s="11">
        <v>1.5070626245769398</v>
      </c>
      <c r="X35" s="11">
        <v>1.1373180950994233</v>
      </c>
      <c r="Y35" s="11">
        <v>1.1438094689741123</v>
      </c>
      <c r="Z35" s="11">
        <v>1.1550998505894789</v>
      </c>
      <c r="AA35" s="11">
        <v>1.168163498078377</v>
      </c>
      <c r="AB35" s="11">
        <v>1.1824789219213707</v>
      </c>
      <c r="AC35" s="11">
        <v>1.194656648824471</v>
      </c>
      <c r="AD35" s="11">
        <v>1.2068513639506202</v>
      </c>
      <c r="AE35" s="11">
        <v>1.2174322563526812</v>
      </c>
      <c r="AF35" s="11">
        <v>1.2309149838979048</v>
      </c>
      <c r="AG35" s="11">
        <v>1.242353753542897</v>
      </c>
      <c r="AH35" s="11">
        <v>1.2536842075204804</v>
      </c>
      <c r="AI35" s="11">
        <v>1.2640268202291129</v>
      </c>
      <c r="AJ35" s="11">
        <v>1.277025611847149</v>
      </c>
      <c r="AK35" s="11">
        <v>1.2867850935162923</v>
      </c>
      <c r="AL35" s="11">
        <v>1.2996054508564323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122.18584214941029</v>
      </c>
      <c r="N37" s="87">
        <f t="shared" ref="N37:AL37" si="19">SUM(N38:N39)</f>
        <v>127.7451872901577</v>
      </c>
      <c r="O37" s="87">
        <f t="shared" si="19"/>
        <v>136.53157774065528</v>
      </c>
      <c r="P37" s="87">
        <f t="shared" si="19"/>
        <v>134.58733887611547</v>
      </c>
      <c r="Q37" s="87">
        <f t="shared" si="19"/>
        <v>137.36522298504838</v>
      </c>
      <c r="R37" s="87">
        <f t="shared" si="19"/>
        <v>139.96606709865344</v>
      </c>
      <c r="S37" s="87">
        <f t="shared" si="19"/>
        <v>144.50253158269817</v>
      </c>
      <c r="T37" s="87">
        <f t="shared" si="19"/>
        <v>149.51866896007999</v>
      </c>
      <c r="U37" s="87">
        <f t="shared" si="19"/>
        <v>150.44156713052132</v>
      </c>
      <c r="V37" s="87">
        <f t="shared" si="19"/>
        <v>152.85624480420731</v>
      </c>
      <c r="W37" s="87">
        <f t="shared" si="19"/>
        <v>146.32222189461828</v>
      </c>
      <c r="X37" s="87">
        <f t="shared" si="19"/>
        <v>147.29040450474858</v>
      </c>
      <c r="Y37" s="87">
        <f t="shared" si="19"/>
        <v>148.03953556541074</v>
      </c>
      <c r="Z37" s="87">
        <f t="shared" si="19"/>
        <v>148.59625032717585</v>
      </c>
      <c r="AA37" s="87">
        <f t="shared" si="19"/>
        <v>149.42374989937591</v>
      </c>
      <c r="AB37" s="87">
        <f t="shared" si="19"/>
        <v>149.93733361494682</v>
      </c>
      <c r="AC37" s="87">
        <f t="shared" si="19"/>
        <v>150.34651450503321</v>
      </c>
      <c r="AD37" s="87">
        <f t="shared" si="19"/>
        <v>150.72644604162744</v>
      </c>
      <c r="AE37" s="87">
        <f t="shared" si="19"/>
        <v>151.05201618753037</v>
      </c>
      <c r="AF37" s="87">
        <f t="shared" si="19"/>
        <v>151.32470596421183</v>
      </c>
      <c r="AG37" s="87">
        <f t="shared" si="19"/>
        <v>151.60124477390733</v>
      </c>
      <c r="AH37" s="87">
        <f t="shared" si="19"/>
        <v>151.77307100959916</v>
      </c>
      <c r="AI37" s="87">
        <f t="shared" si="19"/>
        <v>151.98461613569225</v>
      </c>
      <c r="AJ37" s="87">
        <f t="shared" si="19"/>
        <v>152.20177904977379</v>
      </c>
      <c r="AK37" s="87">
        <f t="shared" si="19"/>
        <v>152.41855705087306</v>
      </c>
      <c r="AL37" s="87">
        <f t="shared" si="19"/>
        <v>152.62811363164695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97.092179654274958</v>
      </c>
      <c r="N38" s="11">
        <v>102.21247213783292</v>
      </c>
      <c r="O38" s="11">
        <v>110.5949180311619</v>
      </c>
      <c r="P38" s="11">
        <v>107.82892066841883</v>
      </c>
      <c r="Q38" s="11">
        <v>111.68668563476272</v>
      </c>
      <c r="R38" s="11">
        <v>111.28644069208414</v>
      </c>
      <c r="S38" s="11">
        <v>115.70498517129199</v>
      </c>
      <c r="T38" s="11">
        <v>117.49256881707501</v>
      </c>
      <c r="U38" s="11">
        <v>116.64763405609183</v>
      </c>
      <c r="V38" s="11">
        <v>119.09458232681651</v>
      </c>
      <c r="W38" s="11">
        <v>112.82024711798914</v>
      </c>
      <c r="X38" s="11">
        <v>106.5021145880627</v>
      </c>
      <c r="Y38" s="11">
        <v>106.52474584771267</v>
      </c>
      <c r="Z38" s="11">
        <v>106.38304604838716</v>
      </c>
      <c r="AA38" s="11">
        <v>106.42081868741536</v>
      </c>
      <c r="AB38" s="11">
        <v>106.23495863632219</v>
      </c>
      <c r="AC38" s="11">
        <v>105.93743188948703</v>
      </c>
      <c r="AD38" s="11">
        <v>105.60536345523401</v>
      </c>
      <c r="AE38" s="11">
        <v>105.19232645611139</v>
      </c>
      <c r="AF38" s="11">
        <v>104.77035992041644</v>
      </c>
      <c r="AG38" s="11">
        <v>104.3228543958856</v>
      </c>
      <c r="AH38" s="11">
        <v>103.76479159000014</v>
      </c>
      <c r="AI38" s="11">
        <v>103.20706341232676</v>
      </c>
      <c r="AJ38" s="11">
        <v>102.6932537399686</v>
      </c>
      <c r="AK38" s="11">
        <v>102.13533169488301</v>
      </c>
      <c r="AL38" s="11">
        <v>101.60590012755638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25.09366249513533</v>
      </c>
      <c r="N39" s="11">
        <v>25.53271515232478</v>
      </c>
      <c r="O39" s="11">
        <v>25.93665970949338</v>
      </c>
      <c r="P39" s="11">
        <v>26.758418207696646</v>
      </c>
      <c r="Q39" s="11">
        <v>25.678537350285655</v>
      </c>
      <c r="R39" s="11">
        <v>28.679626406569291</v>
      </c>
      <c r="S39" s="11">
        <v>28.797546411406188</v>
      </c>
      <c r="T39" s="11">
        <v>32.026100143004996</v>
      </c>
      <c r="U39" s="11">
        <v>33.793933074429475</v>
      </c>
      <c r="V39" s="11">
        <v>33.761662477390807</v>
      </c>
      <c r="W39" s="11">
        <v>33.501974776629147</v>
      </c>
      <c r="X39" s="11">
        <v>40.788289916685891</v>
      </c>
      <c r="Y39" s="11">
        <v>41.514789717698093</v>
      </c>
      <c r="Z39" s="11">
        <v>42.213204278788695</v>
      </c>
      <c r="AA39" s="11">
        <v>43.002931211960536</v>
      </c>
      <c r="AB39" s="11">
        <v>43.702374978624633</v>
      </c>
      <c r="AC39" s="11">
        <v>44.409082615546176</v>
      </c>
      <c r="AD39" s="11">
        <v>45.121082586393435</v>
      </c>
      <c r="AE39" s="11">
        <v>45.859689731418989</v>
      </c>
      <c r="AF39" s="11">
        <v>46.554346043795405</v>
      </c>
      <c r="AG39" s="11">
        <v>47.278390378021726</v>
      </c>
      <c r="AH39" s="11">
        <v>48.008279419599035</v>
      </c>
      <c r="AI39" s="11">
        <v>48.777552723365481</v>
      </c>
      <c r="AJ39" s="11">
        <v>49.508525309805187</v>
      </c>
      <c r="AK39" s="11">
        <v>50.283225355990055</v>
      </c>
      <c r="AL39" s="11">
        <v>51.022213504090558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97.446513994687962</v>
      </c>
      <c r="N41" s="87">
        <f t="shared" ref="N41" si="20">SUM(N42:N43)</f>
        <v>93.757489054416084</v>
      </c>
      <c r="O41" s="87">
        <f t="shared" ref="O41" si="21">SUM(O42:O43)</f>
        <v>90.639487112633319</v>
      </c>
      <c r="P41" s="87">
        <f t="shared" ref="P41" si="22">SUM(P42:P43)</f>
        <v>91.799705461782409</v>
      </c>
      <c r="Q41" s="87">
        <f t="shared" ref="Q41" si="23">SUM(Q42:Q43)</f>
        <v>97.624020414330175</v>
      </c>
      <c r="R41" s="87">
        <f t="shared" ref="R41" si="24">SUM(R42:R43)</f>
        <v>94.533698941347524</v>
      </c>
      <c r="S41" s="87">
        <f t="shared" ref="S41" si="25">SUM(S42:S43)</f>
        <v>101.97120660245812</v>
      </c>
      <c r="T41" s="87">
        <f t="shared" ref="T41" si="26">SUM(T42:T43)</f>
        <v>105.30743490608731</v>
      </c>
      <c r="U41" s="87">
        <f t="shared" ref="U41" si="27">SUM(U42:U43)</f>
        <v>110.71836583027579</v>
      </c>
      <c r="V41" s="87">
        <f t="shared" ref="V41" si="28">SUM(V42:V43)</f>
        <v>107.83063315752774</v>
      </c>
      <c r="W41" s="87">
        <f t="shared" ref="W41" si="29">SUM(W42:W43)</f>
        <v>94.815266990519845</v>
      </c>
      <c r="X41" s="87">
        <f t="shared" ref="X41" si="30">SUM(X42:X43)</f>
        <v>104.46244749663887</v>
      </c>
      <c r="Y41" s="87">
        <f t="shared" ref="Y41" si="31">SUM(Y42:Y43)</f>
        <v>104.42246956927886</v>
      </c>
      <c r="Z41" s="87">
        <f t="shared" ref="Z41" si="32">SUM(Z42:Z43)</f>
        <v>104.43465097811725</v>
      </c>
      <c r="AA41" s="87">
        <f t="shared" ref="AA41" si="33">SUM(AA42:AA43)</f>
        <v>104.57780292591599</v>
      </c>
      <c r="AB41" s="87">
        <f t="shared" ref="AB41" si="34">SUM(AB42:AB43)</f>
        <v>104.58250429997508</v>
      </c>
      <c r="AC41" s="87">
        <f t="shared" ref="AC41" si="35">SUM(AC42:AC43)</f>
        <v>104.45291942389861</v>
      </c>
      <c r="AD41" s="87">
        <f t="shared" ref="AD41" si="36">SUM(AD42:AD43)</f>
        <v>104.23972251442977</v>
      </c>
      <c r="AE41" s="87">
        <f t="shared" ref="AE41" si="37">SUM(AE42:AE43)</f>
        <v>104.07929377457805</v>
      </c>
      <c r="AF41" s="87">
        <f t="shared" ref="AF41" si="38">SUM(AF42:AF43)</f>
        <v>103.91831674406382</v>
      </c>
      <c r="AG41" s="87">
        <f t="shared" ref="AG41" si="39">SUM(AG42:AG43)</f>
        <v>103.84616558154404</v>
      </c>
      <c r="AH41" s="87">
        <f t="shared" ref="AH41" si="40">SUM(AH42:AH43)</f>
        <v>103.76580251182</v>
      </c>
      <c r="AI41" s="87">
        <f t="shared" ref="AI41" si="41">SUM(AI42:AI43)</f>
        <v>103.62598893115532</v>
      </c>
      <c r="AJ41" s="87">
        <f t="shared" ref="AJ41" si="42">SUM(AJ42:AJ43)</f>
        <v>103.4318008616375</v>
      </c>
      <c r="AK41" s="87">
        <f t="shared" ref="AK41" si="43">SUM(AK42:AK43)</f>
        <v>103.33158759780707</v>
      </c>
      <c r="AL41" s="87">
        <f t="shared" ref="AL41" si="44">SUM(AL42:AL43)</f>
        <v>103.25814242545403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35.143868601925597</v>
      </c>
      <c r="N42" s="11">
        <v>33.245411605905822</v>
      </c>
      <c r="O42" s="11">
        <v>32.701326937048428</v>
      </c>
      <c r="P42" s="11">
        <v>34.806236680722606</v>
      </c>
      <c r="Q42" s="11">
        <v>34.46220868116724</v>
      </c>
      <c r="R42" s="11">
        <v>34.570648456392441</v>
      </c>
      <c r="S42" s="11">
        <v>34.11251123025297</v>
      </c>
      <c r="T42" s="11">
        <v>35.249593414373294</v>
      </c>
      <c r="U42" s="11">
        <v>36.283375245194357</v>
      </c>
      <c r="V42" s="11">
        <v>34.037139510786048</v>
      </c>
      <c r="W42" s="11">
        <v>28.9327348539701</v>
      </c>
      <c r="X42" s="11">
        <v>34.756640232974867</v>
      </c>
      <c r="Y42" s="11">
        <v>34.464757091456185</v>
      </c>
      <c r="Z42" s="11">
        <v>34.262050113556931</v>
      </c>
      <c r="AA42" s="11">
        <v>34.108173302831567</v>
      </c>
      <c r="AB42" s="11">
        <v>33.97805255536236</v>
      </c>
      <c r="AC42" s="11">
        <v>33.788749448972759</v>
      </c>
      <c r="AD42" s="11">
        <v>33.544302203457462</v>
      </c>
      <c r="AE42" s="11">
        <v>33.334907151575159</v>
      </c>
      <c r="AF42" s="11">
        <v>33.123024373379934</v>
      </c>
      <c r="AG42" s="11">
        <v>32.92966159708449</v>
      </c>
      <c r="AH42" s="11">
        <v>32.730028464356025</v>
      </c>
      <c r="AI42" s="11">
        <v>32.488601993739387</v>
      </c>
      <c r="AJ42" s="11">
        <v>32.219048822354388</v>
      </c>
      <c r="AK42" s="11">
        <v>32.067679008494686</v>
      </c>
      <c r="AL42" s="11">
        <v>31.929627450409932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62.302645392762372</v>
      </c>
      <c r="N43" s="11">
        <v>60.512077448510254</v>
      </c>
      <c r="O43" s="11">
        <v>57.938160175584891</v>
      </c>
      <c r="P43" s="11">
        <v>56.993468781059804</v>
      </c>
      <c r="Q43" s="11">
        <v>63.161811733162942</v>
      </c>
      <c r="R43" s="11">
        <v>59.96305048495509</v>
      </c>
      <c r="S43" s="11">
        <v>67.858695372205162</v>
      </c>
      <c r="T43" s="11">
        <v>70.057841491714015</v>
      </c>
      <c r="U43" s="11">
        <v>74.434990585081437</v>
      </c>
      <c r="V43" s="11">
        <v>73.793493646741695</v>
      </c>
      <c r="W43" s="11">
        <v>65.882532136549742</v>
      </c>
      <c r="X43" s="11">
        <v>69.705807263664013</v>
      </c>
      <c r="Y43" s="11">
        <v>69.957712477822682</v>
      </c>
      <c r="Z43" s="11">
        <v>70.172600864560323</v>
      </c>
      <c r="AA43" s="11">
        <v>70.46962962308443</v>
      </c>
      <c r="AB43" s="11">
        <v>70.604451744612717</v>
      </c>
      <c r="AC43" s="11">
        <v>70.664169974925841</v>
      </c>
      <c r="AD43" s="11">
        <v>70.69542031097231</v>
      </c>
      <c r="AE43" s="11">
        <v>70.744386623002882</v>
      </c>
      <c r="AF43" s="11">
        <v>70.795292370683882</v>
      </c>
      <c r="AG43" s="11">
        <v>70.916503984459553</v>
      </c>
      <c r="AH43" s="11">
        <v>71.035774047463974</v>
      </c>
      <c r="AI43" s="11">
        <v>71.13738693741594</v>
      </c>
      <c r="AJ43" s="11">
        <v>71.212752039283117</v>
      </c>
      <c r="AK43" s="11">
        <v>71.263908589312379</v>
      </c>
      <c r="AL43" s="11">
        <v>71.328514975044101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155.93002625701763</v>
      </c>
      <c r="N45" s="87">
        <f t="shared" ref="N45" si="45">SUM(N46:N47)</f>
        <v>148.80571941541595</v>
      </c>
      <c r="O45" s="87">
        <f t="shared" ref="O45" si="46">SUM(O46:O47)</f>
        <v>145.43531245776853</v>
      </c>
      <c r="P45" s="87">
        <f t="shared" ref="P45" si="47">SUM(P46:P47)</f>
        <v>151.86826420408138</v>
      </c>
      <c r="Q45" s="87">
        <f t="shared" ref="Q45" si="48">SUM(Q46:Q47)</f>
        <v>161.21666831237104</v>
      </c>
      <c r="R45" s="87">
        <f t="shared" ref="R45" si="49">SUM(R46:R47)</f>
        <v>160.35951732357472</v>
      </c>
      <c r="S45" s="87">
        <f t="shared" ref="S45" si="50">SUM(S46:S47)</f>
        <v>167.94104601520618</v>
      </c>
      <c r="T45" s="87">
        <f t="shared" ref="T45" si="51">SUM(T46:T47)</f>
        <v>159.75066499623273</v>
      </c>
      <c r="U45" s="87">
        <f t="shared" ref="U45" si="52">SUM(U46:U47)</f>
        <v>167.66859439097857</v>
      </c>
      <c r="V45" s="87">
        <f t="shared" ref="V45" si="53">SUM(V46:V47)</f>
        <v>171.44533497701246</v>
      </c>
      <c r="W45" s="87">
        <f t="shared" ref="W45" si="54">SUM(W46:W47)</f>
        <v>150.12691913891592</v>
      </c>
      <c r="X45" s="87">
        <f t="shared" ref="X45" si="55">SUM(X46:X47)</f>
        <v>152.00130298077175</v>
      </c>
      <c r="Y45" s="87">
        <f t="shared" ref="Y45" si="56">SUM(Y46:Y47)</f>
        <v>151.61153229678249</v>
      </c>
      <c r="Z45" s="87">
        <f t="shared" ref="Z45" si="57">SUM(Z46:Z47)</f>
        <v>151.5232412257088</v>
      </c>
      <c r="AA45" s="87">
        <f t="shared" ref="AA45" si="58">SUM(AA46:AA47)</f>
        <v>151.71418407842415</v>
      </c>
      <c r="AB45" s="87">
        <f t="shared" ref="AB45" si="59">SUM(AB46:AB47)</f>
        <v>151.53343941936279</v>
      </c>
      <c r="AC45" s="87">
        <f t="shared" ref="AC45" si="60">SUM(AC46:AC47)</f>
        <v>151.22245763047758</v>
      </c>
      <c r="AD45" s="87">
        <f t="shared" ref="AD45" si="61">SUM(AD46:AD47)</f>
        <v>150.91039735650938</v>
      </c>
      <c r="AE45" s="87">
        <f t="shared" ref="AE45" si="62">SUM(AE46:AE47)</f>
        <v>150.50338000611978</v>
      </c>
      <c r="AF45" s="87">
        <f t="shared" ref="AF45" si="63">SUM(AF46:AF47)</f>
        <v>150.08409686222265</v>
      </c>
      <c r="AG45" s="87">
        <f t="shared" ref="AG45" si="64">SUM(AG46:AG47)</f>
        <v>149.6725350786364</v>
      </c>
      <c r="AH45" s="87">
        <f t="shared" ref="AH45" si="65">SUM(AH46:AH47)</f>
        <v>149.24440419813163</v>
      </c>
      <c r="AI45" s="87">
        <f t="shared" ref="AI45" si="66">SUM(AI46:AI47)</f>
        <v>148.7805224095072</v>
      </c>
      <c r="AJ45" s="87">
        <f t="shared" ref="AJ45" si="67">SUM(AJ46:AJ47)</f>
        <v>148.36316210512103</v>
      </c>
      <c r="AK45" s="87">
        <f t="shared" ref="AK45" si="68">SUM(AK46:AK47)</f>
        <v>148.02205687818579</v>
      </c>
      <c r="AL45" s="87">
        <f t="shared" ref="AL45" si="69">SUM(AL46:AL47)</f>
        <v>147.65592753176037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21.894524360641206</v>
      </c>
      <c r="N46" s="11">
        <v>21.166086300079062</v>
      </c>
      <c r="O46" s="11">
        <v>21.482489418225185</v>
      </c>
      <c r="P46" s="11">
        <v>22.407122802651664</v>
      </c>
      <c r="Q46" s="11">
        <v>23.475880732168125</v>
      </c>
      <c r="R46" s="11">
        <v>24.799190135984517</v>
      </c>
      <c r="S46" s="11">
        <v>25.921040796225764</v>
      </c>
      <c r="T46" s="11">
        <v>23.229843121634271</v>
      </c>
      <c r="U46" s="11">
        <v>24.600111360689155</v>
      </c>
      <c r="V46" s="11">
        <v>24.047930720592927</v>
      </c>
      <c r="W46" s="11">
        <v>20.236056198565059</v>
      </c>
      <c r="X46" s="11">
        <v>17.202988026679506</v>
      </c>
      <c r="Y46" s="11">
        <v>17.148381181394559</v>
      </c>
      <c r="Z46" s="11">
        <v>17.061262760268114</v>
      </c>
      <c r="AA46" s="11">
        <v>16.990409925806244</v>
      </c>
      <c r="AB46" s="11">
        <v>16.89664950955525</v>
      </c>
      <c r="AC46" s="11">
        <v>16.792646721752885</v>
      </c>
      <c r="AD46" s="11">
        <v>16.67868807448216</v>
      </c>
      <c r="AE46" s="11">
        <v>16.563429674762705</v>
      </c>
      <c r="AF46" s="11">
        <v>16.442206684460078</v>
      </c>
      <c r="AG46" s="11">
        <v>16.324766706495161</v>
      </c>
      <c r="AH46" s="11">
        <v>16.218199562155881</v>
      </c>
      <c r="AI46" s="11">
        <v>16.120429739646745</v>
      </c>
      <c r="AJ46" s="11">
        <v>16.023250578642809</v>
      </c>
      <c r="AK46" s="11">
        <v>15.91894959776449</v>
      </c>
      <c r="AL46" s="11">
        <v>15.814092045710135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134.03550189637642</v>
      </c>
      <c r="N47" s="11">
        <v>127.63963311533688</v>
      </c>
      <c r="O47" s="11">
        <v>123.95282303954335</v>
      </c>
      <c r="P47" s="11">
        <v>129.46114140142973</v>
      </c>
      <c r="Q47" s="11">
        <v>137.74078758020292</v>
      </c>
      <c r="R47" s="11">
        <v>135.56032718759022</v>
      </c>
      <c r="S47" s="11">
        <v>142.02000521898043</v>
      </c>
      <c r="T47" s="11">
        <v>136.52082187459845</v>
      </c>
      <c r="U47" s="11">
        <v>143.06848303028943</v>
      </c>
      <c r="V47" s="11">
        <v>147.39740425641955</v>
      </c>
      <c r="W47" s="11">
        <v>129.89086294035087</v>
      </c>
      <c r="X47" s="11">
        <v>134.79831495409226</v>
      </c>
      <c r="Y47" s="11">
        <v>134.46315111538792</v>
      </c>
      <c r="Z47" s="11">
        <v>134.46197846544069</v>
      </c>
      <c r="AA47" s="11">
        <v>134.72377415261792</v>
      </c>
      <c r="AB47" s="11">
        <v>134.63678990980753</v>
      </c>
      <c r="AC47" s="11">
        <v>134.4298109087247</v>
      </c>
      <c r="AD47" s="11">
        <v>134.23170928202723</v>
      </c>
      <c r="AE47" s="11">
        <v>133.93995033135707</v>
      </c>
      <c r="AF47" s="11">
        <v>133.64189017776258</v>
      </c>
      <c r="AG47" s="11">
        <v>133.34776837214125</v>
      </c>
      <c r="AH47" s="11">
        <v>133.02620463597574</v>
      </c>
      <c r="AI47" s="11">
        <v>132.66009266986046</v>
      </c>
      <c r="AJ47" s="11">
        <v>132.33991152647823</v>
      </c>
      <c r="AK47" s="11">
        <v>132.10310728042131</v>
      </c>
      <c r="AL47" s="11">
        <v>131.84183548605023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1306.7709999999997</v>
      </c>
      <c r="N49" s="87">
        <f t="shared" si="70"/>
        <v>1281.5240000000003</v>
      </c>
      <c r="O49" s="87">
        <f t="shared" si="70"/>
        <v>1289.2439999999995</v>
      </c>
      <c r="P49" s="87">
        <f t="shared" si="70"/>
        <v>1312.0850000000003</v>
      </c>
      <c r="Q49" s="87">
        <f t="shared" si="70"/>
        <v>1372.0830000000001</v>
      </c>
      <c r="R49" s="87">
        <f t="shared" si="70"/>
        <v>1372.7800000000002</v>
      </c>
      <c r="S49" s="87">
        <f t="shared" si="70"/>
        <v>1414.3089999999995</v>
      </c>
      <c r="T49" s="87">
        <f t="shared" si="70"/>
        <v>1451.4790000000005</v>
      </c>
      <c r="U49" s="87">
        <f t="shared" si="70"/>
        <v>1489.1829999999986</v>
      </c>
      <c r="V49" s="87">
        <f t="shared" si="70"/>
        <v>1522.9480000000008</v>
      </c>
      <c r="W49" s="87">
        <f t="shared" si="70"/>
        <v>1487.645</v>
      </c>
      <c r="X49" s="87">
        <f t="shared" si="70"/>
        <v>1497.5110000000004</v>
      </c>
      <c r="Y49" s="87">
        <f t="shared" si="70"/>
        <v>1504.6909999999998</v>
      </c>
      <c r="Z49" s="87">
        <f t="shared" si="70"/>
        <v>1513.0789999999993</v>
      </c>
      <c r="AA49" s="87">
        <f t="shared" si="70"/>
        <v>1524.0230000000008</v>
      </c>
      <c r="AB49" s="87">
        <f t="shared" si="70"/>
        <v>1532.0940000000005</v>
      </c>
      <c r="AC49" s="87">
        <f t="shared" si="70"/>
        <v>1539.1070000000004</v>
      </c>
      <c r="AD49" s="87">
        <f t="shared" si="70"/>
        <v>1545.6359999999995</v>
      </c>
      <c r="AE49" s="87">
        <f t="shared" ref="AE49:AL49" si="71">SUM(AE5,AE9,AE15,AE22,AE26,AE32,AE37,AE41,AE45)</f>
        <v>1552.0920000000012</v>
      </c>
      <c r="AF49" s="87">
        <f t="shared" si="71"/>
        <v>1558.5179999999998</v>
      </c>
      <c r="AG49" s="87">
        <f t="shared" si="71"/>
        <v>1565.3140000000005</v>
      </c>
      <c r="AH49" s="87">
        <f t="shared" si="71"/>
        <v>1572.0090000000007</v>
      </c>
      <c r="AI49" s="87">
        <f t="shared" si="71"/>
        <v>1578.7169999999996</v>
      </c>
      <c r="AJ49" s="87">
        <f t="shared" si="71"/>
        <v>1585.5310000000002</v>
      </c>
      <c r="AK49" s="87">
        <f t="shared" si="71"/>
        <v>1592.297</v>
      </c>
      <c r="AL49" s="87">
        <f t="shared" si="71"/>
        <v>1599.0619999999997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7.3632500070765355E-2</v>
      </c>
      <c r="N52" s="337">
        <f t="shared" si="73"/>
        <v>8.1764097680413858E-2</v>
      </c>
      <c r="O52" s="337">
        <f t="shared" si="73"/>
        <v>8.2955789426647053E-2</v>
      </c>
      <c r="P52" s="337">
        <f t="shared" si="73"/>
        <v>8.4184304075092642E-2</v>
      </c>
      <c r="Q52" s="337">
        <f t="shared" si="73"/>
        <v>8.0123117670069202E-2</v>
      </c>
      <c r="R52" s="337">
        <f t="shared" si="73"/>
        <v>8.4352687599292708E-2</v>
      </c>
      <c r="S52" s="337">
        <f t="shared" si="73"/>
        <v>8.3587531589545044E-2</v>
      </c>
      <c r="T52" s="337">
        <f t="shared" si="73"/>
        <v>8.646622084244808E-2</v>
      </c>
      <c r="U52" s="337">
        <f t="shared" si="73"/>
        <v>8.7391644977699329E-2</v>
      </c>
      <c r="V52" s="337">
        <f t="shared" si="73"/>
        <v>8.94710247315086E-2</v>
      </c>
      <c r="W52" s="337">
        <f t="shared" si="73"/>
        <v>9.3708704764478429E-2</v>
      </c>
      <c r="X52" s="337">
        <f t="shared" si="73"/>
        <v>9.1440976789169653E-2</v>
      </c>
      <c r="Y52" s="337">
        <f t="shared" si="73"/>
        <v>9.1939733084155595E-2</v>
      </c>
      <c r="Z52" s="337">
        <f t="shared" si="73"/>
        <v>9.2587044005827082E-2</v>
      </c>
      <c r="AA52" s="337">
        <f t="shared" si="73"/>
        <v>9.3250126246654116E-2</v>
      </c>
      <c r="AB52" s="337">
        <f t="shared" si="73"/>
        <v>9.3931586878098897E-2</v>
      </c>
      <c r="AC52" s="337">
        <f t="shared" si="73"/>
        <v>9.4648159838398666E-2</v>
      </c>
      <c r="AD52" s="337">
        <f t="shared" si="73"/>
        <v>9.5402432345680951E-2</v>
      </c>
      <c r="AE52" s="337">
        <f t="shared" ref="AE52:AL52" si="74">AE5/AE$49</f>
        <v>9.6175202797526116E-2</v>
      </c>
      <c r="AF52" s="337">
        <f t="shared" si="74"/>
        <v>9.6959725233447522E-2</v>
      </c>
      <c r="AG52" s="337">
        <f t="shared" si="74"/>
        <v>9.7754270826023879E-2</v>
      </c>
      <c r="AH52" s="337">
        <f t="shared" si="74"/>
        <v>9.8534889762835018E-2</v>
      </c>
      <c r="AI52" s="337">
        <f t="shared" si="74"/>
        <v>9.9317568420343463E-2</v>
      </c>
      <c r="AJ52" s="337">
        <f t="shared" si="74"/>
        <v>0.10016016289241091</v>
      </c>
      <c r="AK52" s="337">
        <f t="shared" si="74"/>
        <v>0.10103612429195881</v>
      </c>
      <c r="AL52" s="337">
        <f t="shared" si="74"/>
        <v>0.10194011713868274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4.8482444254728495E-2</v>
      </c>
      <c r="N53" s="336">
        <f t="shared" si="75"/>
        <v>5.3891008025436393E-2</v>
      </c>
      <c r="O53" s="336">
        <f t="shared" si="75"/>
        <v>5.3793610835829016E-2</v>
      </c>
      <c r="P53" s="336">
        <f t="shared" si="75"/>
        <v>5.5252601696071865E-2</v>
      </c>
      <c r="Q53" s="336">
        <f t="shared" si="75"/>
        <v>5.0863698578893064E-2</v>
      </c>
      <c r="R53" s="336">
        <f t="shared" si="75"/>
        <v>5.4940531695684289E-2</v>
      </c>
      <c r="S53" s="336">
        <f t="shared" si="75"/>
        <v>5.6633335339778684E-2</v>
      </c>
      <c r="T53" s="336">
        <f t="shared" si="75"/>
        <v>5.8063464159457033E-2</v>
      </c>
      <c r="U53" s="336">
        <f t="shared" si="75"/>
        <v>5.9224090652902246E-2</v>
      </c>
      <c r="V53" s="336">
        <f t="shared" si="75"/>
        <v>6.0754892352649741E-2</v>
      </c>
      <c r="W53" s="336">
        <f t="shared" si="75"/>
        <v>6.3066395128474131E-2</v>
      </c>
      <c r="X53" s="336">
        <f t="shared" si="75"/>
        <v>5.6369972614880026E-2</v>
      </c>
      <c r="Y53" s="336">
        <f t="shared" si="75"/>
        <v>5.6562379290280407E-2</v>
      </c>
      <c r="Z53" s="336">
        <f t="shared" si="75"/>
        <v>5.679339000467714E-2</v>
      </c>
      <c r="AA53" s="336">
        <f t="shared" si="75"/>
        <v>5.7032993918937076E-2</v>
      </c>
      <c r="AB53" s="336">
        <f t="shared" si="75"/>
        <v>5.7302563473243348E-2</v>
      </c>
      <c r="AC53" s="336">
        <f t="shared" si="75"/>
        <v>5.7595709533886312E-2</v>
      </c>
      <c r="AD53" s="336">
        <f t="shared" si="75"/>
        <v>5.789522715816476E-2</v>
      </c>
      <c r="AE53" s="336">
        <f t="shared" ref="AE53:AL53" si="76">AE6/AE$49</f>
        <v>5.8208113992650155E-2</v>
      </c>
      <c r="AF53" s="336">
        <f t="shared" si="76"/>
        <v>5.8530791136571766E-2</v>
      </c>
      <c r="AG53" s="336">
        <f t="shared" si="76"/>
        <v>5.8851721478565266E-2</v>
      </c>
      <c r="AH53" s="336">
        <f t="shared" si="76"/>
        <v>5.9168864903688473E-2</v>
      </c>
      <c r="AI53" s="336">
        <f t="shared" si="76"/>
        <v>5.9491805310448127E-2</v>
      </c>
      <c r="AJ53" s="336">
        <f t="shared" si="76"/>
        <v>5.9848936913773847E-2</v>
      </c>
      <c r="AK53" s="336">
        <f t="shared" si="76"/>
        <v>6.01850800145972E-2</v>
      </c>
      <c r="AL53" s="336">
        <f t="shared" si="76"/>
        <v>6.0528785003014091E-2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2.5150055816036857E-2</v>
      </c>
      <c r="N54" s="336">
        <f t="shared" si="77"/>
        <v>2.7873089654977461E-2</v>
      </c>
      <c r="O54" s="336">
        <f t="shared" si="77"/>
        <v>2.916217859081803E-2</v>
      </c>
      <c r="P54" s="336">
        <f t="shared" si="77"/>
        <v>2.893170237902078E-2</v>
      </c>
      <c r="Q54" s="336">
        <f t="shared" si="77"/>
        <v>2.9259419091176145E-2</v>
      </c>
      <c r="R54" s="336">
        <f t="shared" si="77"/>
        <v>2.9412155903608416E-2</v>
      </c>
      <c r="S54" s="336">
        <f t="shared" si="77"/>
        <v>2.6954196249766374E-2</v>
      </c>
      <c r="T54" s="336">
        <f t="shared" si="77"/>
        <v>2.8402756682991047E-2</v>
      </c>
      <c r="U54" s="336">
        <f t="shared" si="77"/>
        <v>2.8167554324797086E-2</v>
      </c>
      <c r="V54" s="336">
        <f t="shared" si="77"/>
        <v>2.8716132378858863E-2</v>
      </c>
      <c r="W54" s="336">
        <f t="shared" si="77"/>
        <v>3.064230963600429E-2</v>
      </c>
      <c r="X54" s="336">
        <f t="shared" si="77"/>
        <v>3.507100417428962E-2</v>
      </c>
      <c r="Y54" s="336">
        <f t="shared" si="77"/>
        <v>3.5377353793875188E-2</v>
      </c>
      <c r="Z54" s="336">
        <f t="shared" si="77"/>
        <v>3.5793654001149949E-2</v>
      </c>
      <c r="AA54" s="336">
        <f t="shared" si="77"/>
        <v>3.621713232771704E-2</v>
      </c>
      <c r="AB54" s="336">
        <f t="shared" si="77"/>
        <v>3.6629023404855549E-2</v>
      </c>
      <c r="AC54" s="336">
        <f t="shared" si="77"/>
        <v>3.7052450304512353E-2</v>
      </c>
      <c r="AD54" s="336">
        <f t="shared" si="77"/>
        <v>3.7507205187516192E-2</v>
      </c>
      <c r="AE54" s="336">
        <f t="shared" ref="AE54:AL54" si="78">AE7/AE$49</f>
        <v>3.7967088804875961E-2</v>
      </c>
      <c r="AF54" s="336">
        <f t="shared" si="78"/>
        <v>3.8428934096875762E-2</v>
      </c>
      <c r="AG54" s="336">
        <f t="shared" si="78"/>
        <v>3.8902549347458612E-2</v>
      </c>
      <c r="AH54" s="336">
        <f t="shared" si="78"/>
        <v>3.9366024859146552E-2</v>
      </c>
      <c r="AI54" s="336">
        <f t="shared" si="78"/>
        <v>3.9825763109895343E-2</v>
      </c>
      <c r="AJ54" s="336">
        <f t="shared" si="78"/>
        <v>4.0311225978637052E-2</v>
      </c>
      <c r="AK54" s="336">
        <f t="shared" si="78"/>
        <v>4.0851044277361616E-2</v>
      </c>
      <c r="AL54" s="336">
        <f t="shared" si="78"/>
        <v>4.1411332135668659E-2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0.19198035065946237</v>
      </c>
      <c r="N56" s="337">
        <f t="shared" si="79"/>
        <v>0.19068607649046238</v>
      </c>
      <c r="O56" s="337">
        <f t="shared" si="79"/>
        <v>0.18651969249385897</v>
      </c>
      <c r="P56" s="337">
        <f t="shared" si="79"/>
        <v>0.18904959387662187</v>
      </c>
      <c r="Q56" s="337">
        <f t="shared" si="79"/>
        <v>0.19057620576551176</v>
      </c>
      <c r="R56" s="337">
        <f t="shared" si="79"/>
        <v>0.18966861783621933</v>
      </c>
      <c r="S56" s="337">
        <f t="shared" si="79"/>
        <v>0.19320176831343774</v>
      </c>
      <c r="T56" s="337">
        <f t="shared" si="79"/>
        <v>0.19201517837079443</v>
      </c>
      <c r="U56" s="337">
        <f t="shared" si="79"/>
        <v>0.19649332552078302</v>
      </c>
      <c r="V56" s="337">
        <f t="shared" si="79"/>
        <v>0.20062126356335622</v>
      </c>
      <c r="W56" s="337">
        <f t="shared" si="79"/>
        <v>0.21545231406794815</v>
      </c>
      <c r="X56" s="337">
        <f t="shared" si="79"/>
        <v>0.22120666794450142</v>
      </c>
      <c r="Y56" s="337">
        <f t="shared" si="79"/>
        <v>0.22279952423212201</v>
      </c>
      <c r="Z56" s="337">
        <f t="shared" si="79"/>
        <v>0.22433386848879935</v>
      </c>
      <c r="AA56" s="337">
        <f t="shared" si="79"/>
        <v>0.22575880441177848</v>
      </c>
      <c r="AB56" s="337">
        <f t="shared" si="79"/>
        <v>0.22712453630330529</v>
      </c>
      <c r="AC56" s="337">
        <f t="shared" si="79"/>
        <v>0.22854390575175523</v>
      </c>
      <c r="AD56" s="337">
        <f t="shared" si="79"/>
        <v>0.23006391576879104</v>
      </c>
      <c r="AE56" s="337">
        <f t="shared" ref="AE56:AL56" si="80">AE9/AE$49</f>
        <v>0.23166512348537704</v>
      </c>
      <c r="AF56" s="337">
        <f t="shared" si="80"/>
        <v>0.23324468952882427</v>
      </c>
      <c r="AG56" s="337">
        <f t="shared" si="80"/>
        <v>0.23479369077737702</v>
      </c>
      <c r="AH56" s="337">
        <f t="shared" si="80"/>
        <v>0.23633210154583745</v>
      </c>
      <c r="AI56" s="337">
        <f t="shared" si="80"/>
        <v>0.23784980796127295</v>
      </c>
      <c r="AJ56" s="337">
        <f t="shared" si="80"/>
        <v>0.23938900117664569</v>
      </c>
      <c r="AK56" s="337">
        <f t="shared" si="80"/>
        <v>0.24087167232324047</v>
      </c>
      <c r="AL56" s="337">
        <f t="shared" si="80"/>
        <v>0.24249144169490411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4.8651616358509488E-2</v>
      </c>
      <c r="N57" s="336">
        <f t="shared" si="81"/>
        <v>4.8617914288742271E-2</v>
      </c>
      <c r="O57" s="336">
        <f t="shared" si="81"/>
        <v>4.7784582126774486E-2</v>
      </c>
      <c r="P57" s="336">
        <f t="shared" si="81"/>
        <v>4.8517822051061282E-2</v>
      </c>
      <c r="Q57" s="336">
        <f t="shared" si="81"/>
        <v>4.9470370150886553E-2</v>
      </c>
      <c r="R57" s="336">
        <f t="shared" si="81"/>
        <v>5.1674027637458424E-2</v>
      </c>
      <c r="S57" s="336">
        <f t="shared" si="81"/>
        <v>5.1385384447651859E-2</v>
      </c>
      <c r="T57" s="336">
        <f t="shared" si="81"/>
        <v>5.1112483783625831E-2</v>
      </c>
      <c r="U57" s="336">
        <f t="shared" si="81"/>
        <v>5.4316042543020047E-2</v>
      </c>
      <c r="V57" s="336">
        <f t="shared" si="81"/>
        <v>5.4952546636574943E-2</v>
      </c>
      <c r="W57" s="336">
        <f t="shared" si="81"/>
        <v>5.7491213379868476E-2</v>
      </c>
      <c r="X57" s="336">
        <f t="shared" si="81"/>
        <v>5.7766873886710417E-2</v>
      </c>
      <c r="Y57" s="336">
        <f t="shared" si="81"/>
        <v>5.8046392787858794E-2</v>
      </c>
      <c r="Z57" s="336">
        <f t="shared" si="81"/>
        <v>5.8354728837413904E-2</v>
      </c>
      <c r="AA57" s="336">
        <f t="shared" si="81"/>
        <v>5.865221599224426E-2</v>
      </c>
      <c r="AB57" s="336">
        <f t="shared" si="81"/>
        <v>5.8970400448358766E-2</v>
      </c>
      <c r="AC57" s="336">
        <f t="shared" si="81"/>
        <v>5.9286664294609243E-2</v>
      </c>
      <c r="AD57" s="336">
        <f t="shared" si="81"/>
        <v>5.9639027645599474E-2</v>
      </c>
      <c r="AE57" s="336">
        <f t="shared" ref="AE57:AL57" si="82">AE10/AE$49</f>
        <v>6.0011961924228058E-2</v>
      </c>
      <c r="AF57" s="336">
        <f t="shared" si="82"/>
        <v>6.0399560254042244E-2</v>
      </c>
      <c r="AG57" s="336">
        <f t="shared" si="82"/>
        <v>6.0768572775347279E-2</v>
      </c>
      <c r="AH57" s="336">
        <f t="shared" si="82"/>
        <v>6.1134950888897366E-2</v>
      </c>
      <c r="AI57" s="336">
        <f t="shared" si="82"/>
        <v>6.1494221852271533E-2</v>
      </c>
      <c r="AJ57" s="336">
        <f t="shared" si="82"/>
        <v>6.1868285637735443E-2</v>
      </c>
      <c r="AK57" s="336">
        <f t="shared" si="82"/>
        <v>6.2230996823290564E-2</v>
      </c>
      <c r="AL57" s="336">
        <f t="shared" si="82"/>
        <v>6.2628757367045887E-2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Manchester</v>
      </c>
      <c r="L58" s="232" t="str">
        <f>'Occ T3'!A13</f>
        <v>22 Health professionals</v>
      </c>
      <c r="M58" s="336">
        <f t="shared" ref="M58:AD58" si="83">M11/M$49</f>
        <v>3.752847372309627E-2</v>
      </c>
      <c r="N58" s="336">
        <f t="shared" si="83"/>
        <v>3.9371312066370602E-2</v>
      </c>
      <c r="O58" s="336">
        <f t="shared" si="83"/>
        <v>3.8992344988417853E-2</v>
      </c>
      <c r="P58" s="336">
        <f t="shared" si="83"/>
        <v>3.7853093968921926E-2</v>
      </c>
      <c r="Q58" s="336">
        <f t="shared" si="83"/>
        <v>3.8537983521857472E-2</v>
      </c>
      <c r="R58" s="336">
        <f t="shared" si="83"/>
        <v>3.8928908273950374E-2</v>
      </c>
      <c r="S58" s="336">
        <f t="shared" si="83"/>
        <v>3.9018893524394312E-2</v>
      </c>
      <c r="T58" s="336">
        <f t="shared" si="83"/>
        <v>3.9619101058012127E-2</v>
      </c>
      <c r="U58" s="336">
        <f t="shared" si="83"/>
        <v>3.9809043998104865E-2</v>
      </c>
      <c r="V58" s="336">
        <f t="shared" si="83"/>
        <v>4.0590902435577746E-2</v>
      </c>
      <c r="W58" s="336">
        <f t="shared" si="83"/>
        <v>4.2510198836426066E-2</v>
      </c>
      <c r="X58" s="336">
        <f t="shared" si="83"/>
        <v>4.3769164167094726E-2</v>
      </c>
      <c r="Y58" s="336">
        <f t="shared" si="83"/>
        <v>4.4008505124670867E-2</v>
      </c>
      <c r="Z58" s="336">
        <f t="shared" si="83"/>
        <v>4.4263420161016885E-2</v>
      </c>
      <c r="AA58" s="336">
        <f t="shared" si="83"/>
        <v>4.4518257760387661E-2</v>
      </c>
      <c r="AB58" s="336">
        <f t="shared" si="83"/>
        <v>4.4740831623452701E-2</v>
      </c>
      <c r="AC58" s="336">
        <f t="shared" si="83"/>
        <v>4.4986137451027378E-2</v>
      </c>
      <c r="AD58" s="336">
        <f t="shared" si="83"/>
        <v>4.5254403370556535E-2</v>
      </c>
      <c r="AE58" s="336">
        <f t="shared" ref="AE58:AL58" si="84">AE11/AE$49</f>
        <v>4.5561385599263399E-2</v>
      </c>
      <c r="AF58" s="336">
        <f t="shared" si="84"/>
        <v>4.5840644158830358E-2</v>
      </c>
      <c r="AG58" s="336">
        <f t="shared" si="84"/>
        <v>4.6124383084787259E-2</v>
      </c>
      <c r="AH58" s="336">
        <f t="shared" si="84"/>
        <v>4.6400021166179382E-2</v>
      </c>
      <c r="AI58" s="336">
        <f t="shared" si="84"/>
        <v>4.667185399405778E-2</v>
      </c>
      <c r="AJ58" s="336">
        <f t="shared" si="84"/>
        <v>4.6950971639274981E-2</v>
      </c>
      <c r="AK58" s="336">
        <f t="shared" si="84"/>
        <v>4.7228892277985941E-2</v>
      </c>
      <c r="AL58" s="336">
        <f t="shared" si="84"/>
        <v>4.7566817759391464E-2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5.2216344393038766E-2</v>
      </c>
      <c r="N59" s="336">
        <f t="shared" si="85"/>
        <v>5.2139194825921942E-2</v>
      </c>
      <c r="O59" s="336">
        <f t="shared" si="85"/>
        <v>5.0466735279997017E-2</v>
      </c>
      <c r="P59" s="336">
        <f t="shared" si="85"/>
        <v>5.0518308718814554E-2</v>
      </c>
      <c r="Q59" s="336">
        <f t="shared" si="85"/>
        <v>5.1769046972526052E-2</v>
      </c>
      <c r="R59" s="336">
        <f t="shared" si="85"/>
        <v>4.9337743424778126E-2</v>
      </c>
      <c r="S59" s="336">
        <f t="shared" si="85"/>
        <v>5.0617498228007381E-2</v>
      </c>
      <c r="T59" s="336">
        <f t="shared" si="85"/>
        <v>4.949029184087813E-2</v>
      </c>
      <c r="U59" s="336">
        <f t="shared" si="85"/>
        <v>4.931789829424528E-2</v>
      </c>
      <c r="V59" s="336">
        <f t="shared" si="85"/>
        <v>5.0543376042154323E-2</v>
      </c>
      <c r="W59" s="336">
        <f t="shared" si="85"/>
        <v>5.4520778596012891E-2</v>
      </c>
      <c r="X59" s="336">
        <f t="shared" si="85"/>
        <v>5.5090047646523428E-2</v>
      </c>
      <c r="Y59" s="336">
        <f t="shared" si="85"/>
        <v>5.5813042870623795E-2</v>
      </c>
      <c r="Z59" s="336">
        <f t="shared" si="85"/>
        <v>5.6315261909757483E-2</v>
      </c>
      <c r="AA59" s="336">
        <f t="shared" si="85"/>
        <v>5.6723310059037413E-2</v>
      </c>
      <c r="AB59" s="336">
        <f t="shared" si="85"/>
        <v>5.7076013713055609E-2</v>
      </c>
      <c r="AC59" s="336">
        <f t="shared" si="85"/>
        <v>5.7430749150312696E-2</v>
      </c>
      <c r="AD59" s="336">
        <f t="shared" si="85"/>
        <v>5.7800469403311447E-2</v>
      </c>
      <c r="AE59" s="336">
        <f t="shared" ref="AE59:AL59" si="86">AE12/AE$49</f>
        <v>5.8182061837509826E-2</v>
      </c>
      <c r="AF59" s="336">
        <f t="shared" si="86"/>
        <v>5.8543111098547131E-2</v>
      </c>
      <c r="AG59" s="336">
        <f t="shared" si="86"/>
        <v>5.8907041270650141E-2</v>
      </c>
      <c r="AH59" s="336">
        <f t="shared" si="86"/>
        <v>5.9272315051986671E-2</v>
      </c>
      <c r="AI59" s="336">
        <f t="shared" si="86"/>
        <v>5.9638495113789956E-2</v>
      </c>
      <c r="AJ59" s="336">
        <f t="shared" si="86"/>
        <v>5.9997929700304577E-2</v>
      </c>
      <c r="AK59" s="336">
        <f t="shared" si="86"/>
        <v>6.0330959661095654E-2</v>
      </c>
      <c r="AL59" s="336">
        <f t="shared" si="86"/>
        <v>6.0693692903213962E-2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5.3583916184817816E-2</v>
      </c>
      <c r="N60" s="336">
        <f t="shared" si="87"/>
        <v>5.0557655309427574E-2</v>
      </c>
      <c r="O60" s="336">
        <f t="shared" si="87"/>
        <v>4.927603009866962E-2</v>
      </c>
      <c r="P60" s="336">
        <f t="shared" si="87"/>
        <v>5.2160369137824111E-2</v>
      </c>
      <c r="Q60" s="336">
        <f t="shared" si="87"/>
        <v>5.0798805120241687E-2</v>
      </c>
      <c r="R60" s="336">
        <f t="shared" si="87"/>
        <v>4.9727938500032411E-2</v>
      </c>
      <c r="S60" s="336">
        <f t="shared" si="87"/>
        <v>5.2179992113384206E-2</v>
      </c>
      <c r="T60" s="336">
        <f t="shared" si="87"/>
        <v>5.1793301688278358E-2</v>
      </c>
      <c r="U60" s="336">
        <f t="shared" si="87"/>
        <v>5.3050340685412818E-2</v>
      </c>
      <c r="V60" s="336">
        <f t="shared" si="87"/>
        <v>5.4534438449049205E-2</v>
      </c>
      <c r="W60" s="336">
        <f t="shared" si="87"/>
        <v>6.0930123255640727E-2</v>
      </c>
      <c r="X60" s="336">
        <f t="shared" si="87"/>
        <v>6.4580582244172832E-2</v>
      </c>
      <c r="Y60" s="336">
        <f t="shared" si="87"/>
        <v>6.4931583448968572E-2</v>
      </c>
      <c r="Z60" s="336">
        <f t="shared" si="87"/>
        <v>6.5400457580611068E-2</v>
      </c>
      <c r="AA60" s="336">
        <f t="shared" si="87"/>
        <v>6.5865020600109139E-2</v>
      </c>
      <c r="AB60" s="336">
        <f t="shared" si="87"/>
        <v>6.6337290518438216E-2</v>
      </c>
      <c r="AC60" s="336">
        <f t="shared" si="87"/>
        <v>6.6840354855805945E-2</v>
      </c>
      <c r="AD60" s="336">
        <f t="shared" si="87"/>
        <v>6.7370015349323603E-2</v>
      </c>
      <c r="AE60" s="336">
        <f t="shared" ref="AE60:AL60" si="88">AE13/AE$49</f>
        <v>6.790971412437577E-2</v>
      </c>
      <c r="AF60" s="336">
        <f t="shared" si="88"/>
        <v>6.8461374017404569E-2</v>
      </c>
      <c r="AG60" s="336">
        <f t="shared" si="88"/>
        <v>6.899369364659233E-2</v>
      </c>
      <c r="AH60" s="336">
        <f t="shared" si="88"/>
        <v>6.9524814438774035E-2</v>
      </c>
      <c r="AI60" s="336">
        <f t="shared" si="88"/>
        <v>7.0045237001153685E-2</v>
      </c>
      <c r="AJ60" s="336">
        <f t="shared" si="88"/>
        <v>7.0571814199330687E-2</v>
      </c>
      <c r="AK60" s="336">
        <f t="shared" si="88"/>
        <v>7.1080823560868311E-2</v>
      </c>
      <c r="AL60" s="336">
        <f t="shared" si="88"/>
        <v>7.1602173665252788E-2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0.11082647001963365</v>
      </c>
      <c r="N62" s="337">
        <f t="shared" si="89"/>
        <v>0.11222206911300801</v>
      </c>
      <c r="O62" s="337">
        <f t="shared" si="89"/>
        <v>0.11306202449122107</v>
      </c>
      <c r="P62" s="337">
        <f t="shared" si="89"/>
        <v>0.11348344626989867</v>
      </c>
      <c r="Q62" s="337">
        <f t="shared" si="89"/>
        <v>0.11131818842690289</v>
      </c>
      <c r="R62" s="337">
        <f t="shared" si="89"/>
        <v>0.11058279504167974</v>
      </c>
      <c r="S62" s="337">
        <f t="shared" si="89"/>
        <v>0.11295436908192942</v>
      </c>
      <c r="T62" s="337">
        <f t="shared" si="89"/>
        <v>0.11527632510240911</v>
      </c>
      <c r="U62" s="337">
        <f t="shared" si="89"/>
        <v>0.11685321864120214</v>
      </c>
      <c r="V62" s="337">
        <f t="shared" si="89"/>
        <v>0.11541314731411628</v>
      </c>
      <c r="W62" s="337">
        <f t="shared" si="89"/>
        <v>0.12118612449784866</v>
      </c>
      <c r="X62" s="337">
        <f t="shared" si="89"/>
        <v>0.11351798313390554</v>
      </c>
      <c r="Y62" s="337">
        <f t="shared" si="89"/>
        <v>0.11352099119082933</v>
      </c>
      <c r="Z62" s="337">
        <f t="shared" si="89"/>
        <v>0.11375263341103466</v>
      </c>
      <c r="AA62" s="337">
        <f t="shared" si="89"/>
        <v>0.11402396351097409</v>
      </c>
      <c r="AB62" s="337">
        <f t="shared" si="89"/>
        <v>0.11436182184174221</v>
      </c>
      <c r="AC62" s="337">
        <f t="shared" si="89"/>
        <v>0.11469930963967979</v>
      </c>
      <c r="AD62" s="337">
        <f t="shared" si="89"/>
        <v>0.11504733459256722</v>
      </c>
      <c r="AE62" s="337">
        <f t="shared" ref="AE62:AL62" si="90">AE15/AE$49</f>
        <v>0.11538742969749854</v>
      </c>
      <c r="AF62" s="337">
        <f t="shared" si="90"/>
        <v>0.11580141456094539</v>
      </c>
      <c r="AG62" s="337">
        <f t="shared" si="90"/>
        <v>0.11617563990137844</v>
      </c>
      <c r="AH62" s="337">
        <f t="shared" si="90"/>
        <v>0.11657042821602173</v>
      </c>
      <c r="AI62" s="337">
        <f t="shared" si="90"/>
        <v>0.11694979811914115</v>
      </c>
      <c r="AJ62" s="337">
        <f t="shared" si="90"/>
        <v>0.11738956241193459</v>
      </c>
      <c r="AK62" s="337">
        <f t="shared" si="90"/>
        <v>0.11779724647241313</v>
      </c>
      <c r="AL62" s="337">
        <f t="shared" si="90"/>
        <v>0.11829332427669113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1.8685950885858785E-2</v>
      </c>
      <c r="N63" s="336">
        <f t="shared" si="91"/>
        <v>1.9028819511533752E-2</v>
      </c>
      <c r="O63" s="336">
        <f t="shared" si="91"/>
        <v>1.9111250498710534E-2</v>
      </c>
      <c r="P63" s="336">
        <f t="shared" si="91"/>
        <v>1.9744846943940794E-2</v>
      </c>
      <c r="Q63" s="336">
        <f t="shared" si="91"/>
        <v>1.7802813729833722E-2</v>
      </c>
      <c r="R63" s="336">
        <f t="shared" si="91"/>
        <v>1.7848052341246663E-2</v>
      </c>
      <c r="S63" s="336">
        <f t="shared" si="91"/>
        <v>1.8160432659751584E-2</v>
      </c>
      <c r="T63" s="336">
        <f t="shared" si="91"/>
        <v>2.0335043725904559E-2</v>
      </c>
      <c r="U63" s="336">
        <f t="shared" si="91"/>
        <v>2.0597136809671856E-2</v>
      </c>
      <c r="V63" s="336">
        <f t="shared" si="91"/>
        <v>1.9784683616759131E-2</v>
      </c>
      <c r="W63" s="336">
        <f t="shared" si="91"/>
        <v>2.1688755743761553E-2</v>
      </c>
      <c r="X63" s="336">
        <f t="shared" si="91"/>
        <v>1.8415829697903369E-2</v>
      </c>
      <c r="Y63" s="336">
        <f t="shared" si="91"/>
        <v>1.8454361594372179E-2</v>
      </c>
      <c r="Z63" s="336">
        <f t="shared" si="91"/>
        <v>1.8492428526229069E-2</v>
      </c>
      <c r="AA63" s="336">
        <f t="shared" si="91"/>
        <v>1.8514669130314226E-2</v>
      </c>
      <c r="AB63" s="336">
        <f t="shared" si="91"/>
        <v>1.855192044132736E-2</v>
      </c>
      <c r="AC63" s="336">
        <f t="shared" si="91"/>
        <v>1.8587523213273064E-2</v>
      </c>
      <c r="AD63" s="336">
        <f t="shared" si="91"/>
        <v>1.861269058095474E-2</v>
      </c>
      <c r="AE63" s="336">
        <f t="shared" ref="AE63:AL63" si="92">AE16/AE$49</f>
        <v>1.8646583781591199E-2</v>
      </c>
      <c r="AF63" s="336">
        <f t="shared" si="92"/>
        <v>1.8703935818135127E-2</v>
      </c>
      <c r="AG63" s="336">
        <f t="shared" si="92"/>
        <v>1.8755678165496073E-2</v>
      </c>
      <c r="AH63" s="336">
        <f t="shared" si="92"/>
        <v>1.8804258906178248E-2</v>
      </c>
      <c r="AI63" s="336">
        <f t="shared" si="92"/>
        <v>1.8844953534099717E-2</v>
      </c>
      <c r="AJ63" s="336">
        <f t="shared" si="92"/>
        <v>1.8892260024219253E-2</v>
      </c>
      <c r="AK63" s="336">
        <f t="shared" si="92"/>
        <v>1.8938069953365708E-2</v>
      </c>
      <c r="AL63" s="336">
        <f t="shared" si="92"/>
        <v>1.8987375687456624E-2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1.4596798415852753E-2</v>
      </c>
      <c r="N64" s="336">
        <f t="shared" si="93"/>
        <v>1.87297311248837E-2</v>
      </c>
      <c r="O64" s="336">
        <f t="shared" si="93"/>
        <v>1.8149025001005906E-2</v>
      </c>
      <c r="P64" s="336">
        <f t="shared" si="93"/>
        <v>1.7347624717910296E-2</v>
      </c>
      <c r="Q64" s="336">
        <f t="shared" si="93"/>
        <v>1.7525935754810075E-2</v>
      </c>
      <c r="R64" s="336">
        <f t="shared" si="93"/>
        <v>1.7907662975547974E-2</v>
      </c>
      <c r="S64" s="336">
        <f t="shared" si="93"/>
        <v>1.7855250844287945E-2</v>
      </c>
      <c r="T64" s="336">
        <f t="shared" si="93"/>
        <v>1.7404001768811513E-2</v>
      </c>
      <c r="U64" s="336">
        <f t="shared" si="93"/>
        <v>1.8821623935431124E-2</v>
      </c>
      <c r="V64" s="336">
        <f t="shared" si="93"/>
        <v>1.8440966974799303E-2</v>
      </c>
      <c r="W64" s="336">
        <f t="shared" si="93"/>
        <v>1.9768188275178802E-2</v>
      </c>
      <c r="X64" s="336">
        <f t="shared" si="93"/>
        <v>1.9192217410767758E-2</v>
      </c>
      <c r="Y64" s="336">
        <f t="shared" si="93"/>
        <v>1.9342954110704937E-2</v>
      </c>
      <c r="Z64" s="336">
        <f t="shared" si="93"/>
        <v>1.9492972234997696E-2</v>
      </c>
      <c r="AA64" s="336">
        <f t="shared" si="93"/>
        <v>1.9642269795142341E-2</v>
      </c>
      <c r="AB64" s="336">
        <f t="shared" si="93"/>
        <v>1.9781621542642663E-2</v>
      </c>
      <c r="AC64" s="336">
        <f t="shared" si="93"/>
        <v>1.9926094305945101E-2</v>
      </c>
      <c r="AD64" s="336">
        <f t="shared" si="93"/>
        <v>2.0079034116116397E-2</v>
      </c>
      <c r="AE64" s="336">
        <f t="shared" ref="AE64:AL64" si="94">AE17/AE$49</f>
        <v>2.0217531234437314E-2</v>
      </c>
      <c r="AF64" s="336">
        <f t="shared" si="94"/>
        <v>2.0371927894644794E-2</v>
      </c>
      <c r="AG64" s="336">
        <f t="shared" si="94"/>
        <v>2.052081854845068E-2</v>
      </c>
      <c r="AH64" s="336">
        <f t="shared" si="94"/>
        <v>2.0691898929584576E-2</v>
      </c>
      <c r="AI64" s="336">
        <f t="shared" si="94"/>
        <v>2.084603610868482E-2</v>
      </c>
      <c r="AJ64" s="336">
        <f t="shared" si="94"/>
        <v>2.0979916941092826E-2</v>
      </c>
      <c r="AK64" s="336">
        <f t="shared" si="94"/>
        <v>2.1110177450304871E-2</v>
      </c>
      <c r="AL64" s="336">
        <f t="shared" si="94"/>
        <v>2.1226976606780225E-2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1.0037752199258378E-2</v>
      </c>
      <c r="N65" s="336">
        <f t="shared" si="95"/>
        <v>1.1290283476240682E-2</v>
      </c>
      <c r="O65" s="336">
        <f t="shared" si="95"/>
        <v>1.0655787458544085E-2</v>
      </c>
      <c r="P65" s="336">
        <f t="shared" si="95"/>
        <v>9.7943019350128259E-3</v>
      </c>
      <c r="Q65" s="336">
        <f t="shared" si="95"/>
        <v>9.3090148242794633E-3</v>
      </c>
      <c r="R65" s="336">
        <f t="shared" si="95"/>
        <v>9.2800944580240744E-3</v>
      </c>
      <c r="S65" s="336">
        <f t="shared" si="95"/>
        <v>9.9020251199304476E-3</v>
      </c>
      <c r="T65" s="336">
        <f t="shared" si="95"/>
        <v>9.539680156118285E-3</v>
      </c>
      <c r="U65" s="336">
        <f t="shared" si="95"/>
        <v>9.3103974886223888E-3</v>
      </c>
      <c r="V65" s="336">
        <f t="shared" si="95"/>
        <v>9.1420305720854404E-3</v>
      </c>
      <c r="W65" s="336">
        <f t="shared" si="95"/>
        <v>9.5929214497527636E-3</v>
      </c>
      <c r="X65" s="336">
        <f t="shared" si="95"/>
        <v>1.0483128388405604E-2</v>
      </c>
      <c r="Y65" s="336">
        <f t="shared" si="95"/>
        <v>1.0490013908391355E-2</v>
      </c>
      <c r="Z65" s="336">
        <f t="shared" si="95"/>
        <v>1.0551756975004292E-2</v>
      </c>
      <c r="AA65" s="336">
        <f t="shared" si="95"/>
        <v>1.060513616148254E-2</v>
      </c>
      <c r="AB65" s="336">
        <f t="shared" si="95"/>
        <v>1.0699792907317344E-2</v>
      </c>
      <c r="AC65" s="336">
        <f t="shared" si="95"/>
        <v>1.0785193300804375E-2</v>
      </c>
      <c r="AD65" s="336">
        <f t="shared" si="95"/>
        <v>1.0867552804832198E-2</v>
      </c>
      <c r="AE65" s="336">
        <f t="shared" ref="AE65:AL65" si="96">AE18/AE$49</f>
        <v>1.093503952634323E-2</v>
      </c>
      <c r="AF65" s="336">
        <f t="shared" si="96"/>
        <v>1.1026320184291517E-2</v>
      </c>
      <c r="AG65" s="336">
        <f t="shared" si="96"/>
        <v>1.109417838300545E-2</v>
      </c>
      <c r="AH65" s="336">
        <f t="shared" si="96"/>
        <v>1.1165177304061856E-2</v>
      </c>
      <c r="AI65" s="336">
        <f t="shared" si="96"/>
        <v>1.1241035718169163E-2</v>
      </c>
      <c r="AJ65" s="336">
        <f t="shared" si="96"/>
        <v>1.1336992386469109E-2</v>
      </c>
      <c r="AK65" s="336">
        <f t="shared" si="96"/>
        <v>1.1393785137311374E-2</v>
      </c>
      <c r="AL65" s="336">
        <f t="shared" si="96"/>
        <v>1.1484057384909305E-2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1.1709280173844648E-2</v>
      </c>
      <c r="N66" s="336">
        <f t="shared" si="97"/>
        <v>1.0492809627840816E-2</v>
      </c>
      <c r="O66" s="336">
        <f t="shared" si="97"/>
        <v>1.160891996204062E-2</v>
      </c>
      <c r="P66" s="336">
        <f t="shared" si="97"/>
        <v>1.2559740050530344E-2</v>
      </c>
      <c r="Q66" s="336">
        <f t="shared" si="97"/>
        <v>1.3546037164478709E-2</v>
      </c>
      <c r="R66" s="336">
        <f t="shared" si="97"/>
        <v>1.2249094744487534E-2</v>
      </c>
      <c r="S66" s="336">
        <f t="shared" si="97"/>
        <v>1.3255592601500416E-2</v>
      </c>
      <c r="T66" s="336">
        <f t="shared" si="97"/>
        <v>1.3350266100755136E-2</v>
      </c>
      <c r="U66" s="336">
        <f t="shared" si="97"/>
        <v>1.4697621686906611E-2</v>
      </c>
      <c r="V66" s="336">
        <f t="shared" si="97"/>
        <v>1.3606244238741058E-2</v>
      </c>
      <c r="W66" s="336">
        <f t="shared" si="97"/>
        <v>1.3322523795423856E-2</v>
      </c>
      <c r="X66" s="336">
        <f t="shared" si="97"/>
        <v>1.2311013735625577E-2</v>
      </c>
      <c r="Y66" s="336">
        <f t="shared" si="97"/>
        <v>1.2171870125439689E-2</v>
      </c>
      <c r="Z66" s="336">
        <f t="shared" si="97"/>
        <v>1.2171822840076342E-2</v>
      </c>
      <c r="AA66" s="336">
        <f t="shared" si="97"/>
        <v>1.2242365716947312E-2</v>
      </c>
      <c r="AB66" s="336">
        <f t="shared" si="97"/>
        <v>1.2325347535299772E-2</v>
      </c>
      <c r="AC66" s="336">
        <f t="shared" si="97"/>
        <v>1.2398078285370906E-2</v>
      </c>
      <c r="AD66" s="336">
        <f t="shared" si="97"/>
        <v>1.2474152359243183E-2</v>
      </c>
      <c r="AE66" s="336">
        <f t="shared" ref="AE66:AL66" si="98">AE19/AE$49</f>
        <v>1.2558693394491151E-2</v>
      </c>
      <c r="AF66" s="336">
        <f t="shared" si="98"/>
        <v>1.2646177820773454E-2</v>
      </c>
      <c r="AG66" s="336">
        <f t="shared" si="98"/>
        <v>1.2733774063666018E-2</v>
      </c>
      <c r="AH66" s="336">
        <f t="shared" si="98"/>
        <v>1.2823797107038787E-2</v>
      </c>
      <c r="AI66" s="336">
        <f t="shared" si="98"/>
        <v>1.2910373012814091E-2</v>
      </c>
      <c r="AJ66" s="336">
        <f t="shared" si="98"/>
        <v>1.3019999661798072E-2</v>
      </c>
      <c r="AK66" s="336">
        <f t="shared" si="98"/>
        <v>1.3143613126122519E-2</v>
      </c>
      <c r="AL66" s="336">
        <f t="shared" si="98"/>
        <v>1.3299563495095715E-2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5.579668834481908E-2</v>
      </c>
      <c r="N67" s="336">
        <f t="shared" si="99"/>
        <v>5.2680425372509061E-2</v>
      </c>
      <c r="O67" s="336">
        <f t="shared" si="99"/>
        <v>5.3537041570919937E-2</v>
      </c>
      <c r="P67" s="336">
        <f t="shared" si="99"/>
        <v>5.4036932622504419E-2</v>
      </c>
      <c r="Q67" s="336">
        <f t="shared" si="99"/>
        <v>5.3134386953500937E-2</v>
      </c>
      <c r="R67" s="336">
        <f t="shared" si="99"/>
        <v>5.3297890522373506E-2</v>
      </c>
      <c r="S67" s="336">
        <f t="shared" si="99"/>
        <v>5.3781067856459024E-2</v>
      </c>
      <c r="T67" s="336">
        <f t="shared" si="99"/>
        <v>5.4647333350819616E-2</v>
      </c>
      <c r="U67" s="336">
        <f t="shared" si="99"/>
        <v>5.3426438720570166E-2</v>
      </c>
      <c r="V67" s="336">
        <f t="shared" si="99"/>
        <v>5.4439221911731339E-2</v>
      </c>
      <c r="W67" s="336">
        <f t="shared" si="99"/>
        <v>5.6813735233731677E-2</v>
      </c>
      <c r="X67" s="336">
        <f t="shared" si="99"/>
        <v>5.3115793901203232E-2</v>
      </c>
      <c r="Y67" s="336">
        <f t="shared" si="99"/>
        <v>5.3061791451921171E-2</v>
      </c>
      <c r="Z67" s="336">
        <f t="shared" si="99"/>
        <v>5.3043652834727249E-2</v>
      </c>
      <c r="AA67" s="336">
        <f t="shared" si="99"/>
        <v>5.3019522707087686E-2</v>
      </c>
      <c r="AB67" s="336">
        <f t="shared" si="99"/>
        <v>5.3003139415155068E-2</v>
      </c>
      <c r="AC67" s="336">
        <f t="shared" si="99"/>
        <v>5.300242053428636E-2</v>
      </c>
      <c r="AD67" s="336">
        <f t="shared" si="99"/>
        <v>5.3013904731420702E-2</v>
      </c>
      <c r="AE67" s="336">
        <f t="shared" ref="AE67:AL67" si="100">AE20/AE$49</f>
        <v>5.3029581760635644E-2</v>
      </c>
      <c r="AF67" s="336">
        <f t="shared" si="100"/>
        <v>5.3053052843100496E-2</v>
      </c>
      <c r="AG67" s="336">
        <f t="shared" si="100"/>
        <v>5.3071190740760235E-2</v>
      </c>
      <c r="AH67" s="336">
        <f t="shared" si="100"/>
        <v>5.3085295969158244E-2</v>
      </c>
      <c r="AI67" s="336">
        <f t="shared" si="100"/>
        <v>5.310739974537336E-2</v>
      </c>
      <c r="AJ67" s="336">
        <f t="shared" si="100"/>
        <v>5.3160393398355342E-2</v>
      </c>
      <c r="AK67" s="336">
        <f t="shared" si="100"/>
        <v>5.3211600805308658E-2</v>
      </c>
      <c r="AL67" s="336">
        <f t="shared" si="100"/>
        <v>5.3295351102449269E-2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0.13039453319480848</v>
      </c>
      <c r="N69" s="337">
        <f t="shared" si="101"/>
        <v>0.13231625560533217</v>
      </c>
      <c r="O69" s="337">
        <f t="shared" si="101"/>
        <v>0.13478399926076889</v>
      </c>
      <c r="P69" s="337">
        <f t="shared" si="101"/>
        <v>0.13264582224547644</v>
      </c>
      <c r="Q69" s="337">
        <f t="shared" si="101"/>
        <v>0.13152096811743066</v>
      </c>
      <c r="R69" s="337">
        <f t="shared" si="101"/>
        <v>0.13213368852246352</v>
      </c>
      <c r="S69" s="337">
        <f t="shared" si="101"/>
        <v>0.12681517172214057</v>
      </c>
      <c r="T69" s="337">
        <f t="shared" si="101"/>
        <v>0.13226981272941032</v>
      </c>
      <c r="U69" s="337">
        <f t="shared" si="101"/>
        <v>0.12617374037686793</v>
      </c>
      <c r="V69" s="337">
        <f t="shared" si="101"/>
        <v>0.12394593797512293</v>
      </c>
      <c r="W69" s="337">
        <f t="shared" si="101"/>
        <v>0.13028362421262668</v>
      </c>
      <c r="X69" s="337">
        <f t="shared" si="101"/>
        <v>0.12498685672133553</v>
      </c>
      <c r="Y69" s="337">
        <f t="shared" si="101"/>
        <v>0.12424814477793991</v>
      </c>
      <c r="Z69" s="337">
        <f t="shared" si="101"/>
        <v>0.12337370275475747</v>
      </c>
      <c r="AA69" s="337">
        <f t="shared" si="101"/>
        <v>0.12248385635058454</v>
      </c>
      <c r="AB69" s="337">
        <f t="shared" si="101"/>
        <v>0.12154145175248859</v>
      </c>
      <c r="AC69" s="337">
        <f t="shared" si="101"/>
        <v>0.12050111061477596</v>
      </c>
      <c r="AD69" s="337">
        <f t="shared" si="101"/>
        <v>0.11930721766964668</v>
      </c>
      <c r="AE69" s="337">
        <f t="shared" ref="AE69:AL69" si="102">AE22/AE$49</f>
        <v>0.11815757565916217</v>
      </c>
      <c r="AF69" s="337">
        <f t="shared" si="102"/>
        <v>0.11691598827291694</v>
      </c>
      <c r="AG69" s="337">
        <f t="shared" si="102"/>
        <v>0.11569043138925822</v>
      </c>
      <c r="AH69" s="337">
        <f t="shared" si="102"/>
        <v>0.1144802927034088</v>
      </c>
      <c r="AI69" s="337">
        <f t="shared" si="102"/>
        <v>0.11333105045985829</v>
      </c>
      <c r="AJ69" s="337">
        <f t="shared" si="102"/>
        <v>0.11205844345067154</v>
      </c>
      <c r="AK69" s="337">
        <f t="shared" si="102"/>
        <v>0.11072248345513644</v>
      </c>
      <c r="AL69" s="337">
        <f t="shared" si="102"/>
        <v>0.10914502699851532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0.10248304108221833</v>
      </c>
      <c r="N70" s="336">
        <f t="shared" si="103"/>
        <v>0.10646695895920152</v>
      </c>
      <c r="O70" s="336">
        <f t="shared" si="103"/>
        <v>0.1092112294852073</v>
      </c>
      <c r="P70" s="336">
        <f t="shared" si="103"/>
        <v>0.10654368366389413</v>
      </c>
      <c r="Q70" s="336">
        <f t="shared" si="103"/>
        <v>0.10565325331635426</v>
      </c>
      <c r="R70" s="336">
        <f t="shared" si="103"/>
        <v>0.10845194534911273</v>
      </c>
      <c r="S70" s="336">
        <f t="shared" si="103"/>
        <v>0.10474521197077404</v>
      </c>
      <c r="T70" s="336">
        <f t="shared" si="103"/>
        <v>0.10888250900210041</v>
      </c>
      <c r="U70" s="336">
        <f t="shared" si="103"/>
        <v>0.10353326266679043</v>
      </c>
      <c r="V70" s="336">
        <f t="shared" si="103"/>
        <v>0.10306019277009283</v>
      </c>
      <c r="W70" s="336">
        <f t="shared" si="103"/>
        <v>0.10967337758280447</v>
      </c>
      <c r="X70" s="336">
        <f t="shared" si="103"/>
        <v>0.10216189081753041</v>
      </c>
      <c r="Y70" s="336">
        <f t="shared" si="103"/>
        <v>0.10177066537973414</v>
      </c>
      <c r="Z70" s="336">
        <f t="shared" si="103"/>
        <v>0.1012597101936633</v>
      </c>
      <c r="AA70" s="336">
        <f t="shared" si="103"/>
        <v>0.10075572819606102</v>
      </c>
      <c r="AB70" s="336">
        <f t="shared" si="103"/>
        <v>0.10025751699815157</v>
      </c>
      <c r="AC70" s="336">
        <f t="shared" si="103"/>
        <v>9.9775871070696354E-2</v>
      </c>
      <c r="AD70" s="336">
        <f t="shared" si="103"/>
        <v>9.9266765828639331E-2</v>
      </c>
      <c r="AE70" s="336">
        <f t="shared" ref="AE70:AL70" si="104">AE23/AE$49</f>
        <v>9.8723312575145272E-2</v>
      </c>
      <c r="AF70" s="336">
        <f t="shared" si="104"/>
        <v>9.8122579876740501E-2</v>
      </c>
      <c r="AG70" s="336">
        <f t="shared" si="104"/>
        <v>9.7495415490655893E-2</v>
      </c>
      <c r="AH70" s="336">
        <f t="shared" si="104"/>
        <v>9.6842081760642851E-2</v>
      </c>
      <c r="AI70" s="336">
        <f t="shared" si="104"/>
        <v>9.615980252981228E-2</v>
      </c>
      <c r="AJ70" s="336">
        <f t="shared" si="104"/>
        <v>9.5462284018045851E-2</v>
      </c>
      <c r="AK70" s="336">
        <f t="shared" si="104"/>
        <v>9.4812422800734861E-2</v>
      </c>
      <c r="AL70" s="336">
        <f t="shared" si="104"/>
        <v>9.4202324848255109E-2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2.7911492112590166E-2</v>
      </c>
      <c r="N71" s="336">
        <f t="shared" si="105"/>
        <v>2.5849296646130664E-2</v>
      </c>
      <c r="O71" s="336">
        <f t="shared" si="105"/>
        <v>2.5572769775561596E-2</v>
      </c>
      <c r="P71" s="336">
        <f t="shared" si="105"/>
        <v>2.6102138581582283E-2</v>
      </c>
      <c r="Q71" s="336">
        <f t="shared" si="105"/>
        <v>2.5867714801076393E-2</v>
      </c>
      <c r="R71" s="336">
        <f t="shared" si="105"/>
        <v>2.3681743173350773E-2</v>
      </c>
      <c r="S71" s="336">
        <f t="shared" si="105"/>
        <v>2.2069959751366514E-2</v>
      </c>
      <c r="T71" s="336">
        <f t="shared" si="105"/>
        <v>2.3387303727309933E-2</v>
      </c>
      <c r="U71" s="336">
        <f t="shared" si="105"/>
        <v>2.2640477710077517E-2</v>
      </c>
      <c r="V71" s="336">
        <f t="shared" si="105"/>
        <v>2.0885745205030094E-2</v>
      </c>
      <c r="W71" s="336">
        <f t="shared" si="105"/>
        <v>2.0610246629822214E-2</v>
      </c>
      <c r="X71" s="336">
        <f t="shared" si="105"/>
        <v>2.2824965903805096E-2</v>
      </c>
      <c r="Y71" s="336">
        <f t="shared" si="105"/>
        <v>2.2477479398205765E-2</v>
      </c>
      <c r="Z71" s="336">
        <f t="shared" si="105"/>
        <v>2.2113992561094174E-2</v>
      </c>
      <c r="AA71" s="336">
        <f t="shared" si="105"/>
        <v>2.1728128154523515E-2</v>
      </c>
      <c r="AB71" s="336">
        <f t="shared" si="105"/>
        <v>2.1283934754337024E-2</v>
      </c>
      <c r="AC71" s="336">
        <f t="shared" si="105"/>
        <v>2.0725239544079604E-2</v>
      </c>
      <c r="AD71" s="336">
        <f t="shared" si="105"/>
        <v>2.0040451841007348E-2</v>
      </c>
      <c r="AE71" s="336">
        <f t="shared" ref="AE71:AL71" si="106">AE24/AE$49</f>
        <v>1.9434263084016898E-2</v>
      </c>
      <c r="AF71" s="336">
        <f t="shared" si="106"/>
        <v>1.8793408396176443E-2</v>
      </c>
      <c r="AG71" s="336">
        <f t="shared" si="106"/>
        <v>1.8195015898602316E-2</v>
      </c>
      <c r="AH71" s="336">
        <f t="shared" si="106"/>
        <v>1.7638210942765947E-2</v>
      </c>
      <c r="AI71" s="336">
        <f t="shared" si="106"/>
        <v>1.717124793004601E-2</v>
      </c>
      <c r="AJ71" s="336">
        <f t="shared" si="106"/>
        <v>1.6596159432625698E-2</v>
      </c>
      <c r="AK71" s="336">
        <f t="shared" si="106"/>
        <v>1.5910060654401578E-2</v>
      </c>
      <c r="AL71" s="336">
        <f t="shared" si="106"/>
        <v>1.4942702150260206E-2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0.10211037243672148</v>
      </c>
      <c r="N73" s="337">
        <f t="shared" si="107"/>
        <v>9.5585082409148509E-2</v>
      </c>
      <c r="O73" s="337">
        <f t="shared" si="107"/>
        <v>9.6502972375133347E-2</v>
      </c>
      <c r="P73" s="337">
        <f t="shared" si="107"/>
        <v>9.5262076357476244E-2</v>
      </c>
      <c r="Q73" s="337">
        <f t="shared" si="107"/>
        <v>9.6009735849214059E-2</v>
      </c>
      <c r="R73" s="337">
        <f t="shared" si="107"/>
        <v>9.4075672907582827E-2</v>
      </c>
      <c r="S73" s="337">
        <f t="shared" si="107"/>
        <v>9.0516902791164727E-2</v>
      </c>
      <c r="T73" s="337">
        <f t="shared" si="107"/>
        <v>8.9478900207393075E-2</v>
      </c>
      <c r="U73" s="337">
        <f t="shared" si="107"/>
        <v>8.8125709942569977E-2</v>
      </c>
      <c r="V73" s="337">
        <f t="shared" si="107"/>
        <v>8.9710726973405749E-2</v>
      </c>
      <c r="W73" s="337">
        <f t="shared" si="107"/>
        <v>8.02692648511555E-2</v>
      </c>
      <c r="X73" s="337">
        <f t="shared" si="107"/>
        <v>8.0630553780692352E-2</v>
      </c>
      <c r="Y73" s="337">
        <f t="shared" si="107"/>
        <v>7.972119018650263E-2</v>
      </c>
      <c r="Z73" s="337">
        <f t="shared" si="107"/>
        <v>7.8800445875487582E-2</v>
      </c>
      <c r="AA73" s="337">
        <f t="shared" si="107"/>
        <v>7.7957531030208846E-2</v>
      </c>
      <c r="AB73" s="337">
        <f t="shared" si="107"/>
        <v>7.7258235436330036E-2</v>
      </c>
      <c r="AC73" s="337">
        <f t="shared" si="107"/>
        <v>7.659181147421705E-2</v>
      </c>
      <c r="AD73" s="337">
        <f t="shared" si="107"/>
        <v>7.590109300849672E-2</v>
      </c>
      <c r="AE73" s="337">
        <f t="shared" ref="AE73:AL73" si="108">AE26/AE$49</f>
        <v>7.5201377283049028E-2</v>
      </c>
      <c r="AF73" s="337">
        <f t="shared" si="108"/>
        <v>7.4489843012072329E-2</v>
      </c>
      <c r="AG73" s="337">
        <f t="shared" si="108"/>
        <v>7.3797481395167716E-2</v>
      </c>
      <c r="AH73" s="337">
        <f t="shared" si="108"/>
        <v>7.3112706612477943E-2</v>
      </c>
      <c r="AI73" s="337">
        <f t="shared" si="108"/>
        <v>7.2436178547683139E-2</v>
      </c>
      <c r="AJ73" s="337">
        <f t="shared" si="108"/>
        <v>7.1807528125414952E-2</v>
      </c>
      <c r="AK73" s="337">
        <f t="shared" si="108"/>
        <v>7.1203601896381058E-2</v>
      </c>
      <c r="AL73" s="337">
        <f t="shared" si="108"/>
        <v>7.0619208927493515E-2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7.642015460678833E-3</v>
      </c>
      <c r="N74" s="336">
        <f t="shared" si="109"/>
        <v>6.1885753036441905E-3</v>
      </c>
      <c r="O74" s="336">
        <f t="shared" si="109"/>
        <v>7.0053603283635711E-3</v>
      </c>
      <c r="P74" s="336">
        <f t="shared" si="109"/>
        <v>7.7568855345518332E-3</v>
      </c>
      <c r="Q74" s="336">
        <f t="shared" si="109"/>
        <v>8.0225524899255954E-3</v>
      </c>
      <c r="R74" s="336">
        <f t="shared" si="109"/>
        <v>8.1436809831469444E-3</v>
      </c>
      <c r="S74" s="336">
        <f t="shared" si="109"/>
        <v>8.0290623247427848E-3</v>
      </c>
      <c r="T74" s="336">
        <f t="shared" si="109"/>
        <v>6.9419681041496921E-3</v>
      </c>
      <c r="U74" s="336">
        <f t="shared" si="109"/>
        <v>6.6287353773407309E-3</v>
      </c>
      <c r="V74" s="336">
        <f t="shared" si="109"/>
        <v>8.0978504387234744E-3</v>
      </c>
      <c r="W74" s="336">
        <f t="shared" si="109"/>
        <v>7.7451619198759579E-3</v>
      </c>
      <c r="X74" s="336">
        <f t="shared" si="109"/>
        <v>7.4826247116717764E-3</v>
      </c>
      <c r="Y74" s="336">
        <f t="shared" si="109"/>
        <v>7.4783373047520715E-3</v>
      </c>
      <c r="Z74" s="336">
        <f t="shared" si="109"/>
        <v>7.5352662093962353E-3</v>
      </c>
      <c r="AA74" s="336">
        <f t="shared" si="109"/>
        <v>7.5999409372520801E-3</v>
      </c>
      <c r="AB74" s="336">
        <f t="shared" si="109"/>
        <v>7.6568375548702935E-3</v>
      </c>
      <c r="AC74" s="336">
        <f t="shared" si="109"/>
        <v>7.712036460029657E-3</v>
      </c>
      <c r="AD74" s="336">
        <f t="shared" si="109"/>
        <v>7.7668686959588007E-3</v>
      </c>
      <c r="AE74" s="336">
        <f t="shared" ref="AE74:AL74" si="110">AE27/AE$49</f>
        <v>7.8189378904996443E-3</v>
      </c>
      <c r="AF74" s="336">
        <f t="shared" si="110"/>
        <v>7.8693403472297127E-3</v>
      </c>
      <c r="AG74" s="336">
        <f t="shared" si="110"/>
        <v>7.9176340941046579E-3</v>
      </c>
      <c r="AH74" s="336">
        <f t="shared" si="110"/>
        <v>7.9556197617713462E-3</v>
      </c>
      <c r="AI74" s="336">
        <f t="shared" si="110"/>
        <v>8.0012951573309125E-3</v>
      </c>
      <c r="AJ74" s="336">
        <f t="shared" si="110"/>
        <v>8.0496913973909165E-3</v>
      </c>
      <c r="AK74" s="336">
        <f t="shared" si="110"/>
        <v>8.1041183105996679E-3</v>
      </c>
      <c r="AL74" s="336">
        <f t="shared" si="110"/>
        <v>8.1573444052264899E-3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3.8666046633782244E-2</v>
      </c>
      <c r="N75" s="336">
        <f t="shared" si="111"/>
        <v>3.8310976717799171E-2</v>
      </c>
      <c r="O75" s="336">
        <f t="shared" si="111"/>
        <v>3.59561921787004E-2</v>
      </c>
      <c r="P75" s="336">
        <f t="shared" si="111"/>
        <v>3.652352982120001E-2</v>
      </c>
      <c r="Q75" s="336">
        <f t="shared" si="111"/>
        <v>3.7351837151294261E-2</v>
      </c>
      <c r="R75" s="336">
        <f t="shared" si="111"/>
        <v>3.629443183514653E-2</v>
      </c>
      <c r="S75" s="336">
        <f t="shared" si="111"/>
        <v>3.4421960282631239E-2</v>
      </c>
      <c r="T75" s="336">
        <f t="shared" si="111"/>
        <v>3.5145813284900913E-2</v>
      </c>
      <c r="U75" s="336">
        <f t="shared" si="111"/>
        <v>3.4851540794120443E-2</v>
      </c>
      <c r="V75" s="336">
        <f t="shared" si="111"/>
        <v>3.623560078794031E-2</v>
      </c>
      <c r="W75" s="336">
        <f t="shared" si="111"/>
        <v>3.112345372189541E-2</v>
      </c>
      <c r="X75" s="336">
        <f t="shared" si="111"/>
        <v>3.0757218984113929E-2</v>
      </c>
      <c r="Y75" s="336">
        <f t="shared" si="111"/>
        <v>3.034832415292283E-2</v>
      </c>
      <c r="Z75" s="336">
        <f t="shared" si="111"/>
        <v>2.9928224625663656E-2</v>
      </c>
      <c r="AA75" s="336">
        <f t="shared" si="111"/>
        <v>2.9521726749454042E-2</v>
      </c>
      <c r="AB75" s="336">
        <f t="shared" si="111"/>
        <v>2.9153388613919782E-2</v>
      </c>
      <c r="AC75" s="336">
        <f t="shared" si="111"/>
        <v>2.8787909762294187E-2</v>
      </c>
      <c r="AD75" s="336">
        <f t="shared" si="111"/>
        <v>2.8415220553058139E-2</v>
      </c>
      <c r="AE75" s="336">
        <f t="shared" ref="AE75:AL75" si="112">AE28/AE$49</f>
        <v>2.805435125483078E-2</v>
      </c>
      <c r="AF75" s="336">
        <f t="shared" si="112"/>
        <v>2.7701195032205021E-2</v>
      </c>
      <c r="AG75" s="336">
        <f t="shared" si="112"/>
        <v>2.7349053161281524E-2</v>
      </c>
      <c r="AH75" s="336">
        <f t="shared" si="112"/>
        <v>2.6998403412790185E-2</v>
      </c>
      <c r="AI75" s="336">
        <f t="shared" si="112"/>
        <v>2.664540982251767E-2</v>
      </c>
      <c r="AJ75" s="336">
        <f t="shared" si="112"/>
        <v>2.6293124743930391E-2</v>
      </c>
      <c r="AK75" s="336">
        <f t="shared" si="112"/>
        <v>2.5939130074066067E-2</v>
      </c>
      <c r="AL75" s="336">
        <f t="shared" si="112"/>
        <v>2.5595555501031795E-2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3.5920740837721191E-2</v>
      </c>
      <c r="N76" s="336">
        <f t="shared" si="113"/>
        <v>3.1310275786448773E-2</v>
      </c>
      <c r="O76" s="336">
        <f t="shared" si="113"/>
        <v>3.3133784931999824E-2</v>
      </c>
      <c r="P76" s="336">
        <f t="shared" si="113"/>
        <v>3.1066825053396349E-2</v>
      </c>
      <c r="Q76" s="336">
        <f t="shared" si="113"/>
        <v>3.1315031675905089E-2</v>
      </c>
      <c r="R76" s="336">
        <f t="shared" si="113"/>
        <v>2.9931206493717954E-2</v>
      </c>
      <c r="S76" s="336">
        <f t="shared" si="113"/>
        <v>2.8551609149499144E-2</v>
      </c>
      <c r="T76" s="336">
        <f t="shared" si="113"/>
        <v>2.8611817733370438E-2</v>
      </c>
      <c r="U76" s="336">
        <f t="shared" si="113"/>
        <v>2.8791339096944271E-2</v>
      </c>
      <c r="V76" s="336">
        <f t="shared" si="113"/>
        <v>2.9085557254388401E-2</v>
      </c>
      <c r="W76" s="336">
        <f t="shared" si="113"/>
        <v>2.5187006495147934E-2</v>
      </c>
      <c r="X76" s="336">
        <f t="shared" si="113"/>
        <v>2.647541696084222E-2</v>
      </c>
      <c r="Y76" s="336">
        <f t="shared" si="113"/>
        <v>2.6126248239542304E-2</v>
      </c>
      <c r="Z76" s="336">
        <f t="shared" si="113"/>
        <v>2.5669491565726336E-2</v>
      </c>
      <c r="AA76" s="336">
        <f t="shared" si="113"/>
        <v>2.5270674351298657E-2</v>
      </c>
      <c r="AB76" s="336">
        <f t="shared" si="113"/>
        <v>2.4967484082090697E-2</v>
      </c>
      <c r="AC76" s="336">
        <f t="shared" si="113"/>
        <v>2.4672854229993376E-2</v>
      </c>
      <c r="AD76" s="336">
        <f t="shared" si="113"/>
        <v>2.4384790911664577E-2</v>
      </c>
      <c r="AE76" s="336">
        <f t="shared" ref="AE76:AL76" si="114">AE29/AE$49</f>
        <v>2.4085807953418185E-2</v>
      </c>
      <c r="AF76" s="336">
        <f t="shared" si="114"/>
        <v>2.3777441403303574E-2</v>
      </c>
      <c r="AG76" s="336">
        <f t="shared" si="114"/>
        <v>2.3474948429079563E-2</v>
      </c>
      <c r="AH76" s="336">
        <f t="shared" si="114"/>
        <v>2.3182292359793129E-2</v>
      </c>
      <c r="AI76" s="336">
        <f t="shared" si="114"/>
        <v>2.2900312640933309E-2</v>
      </c>
      <c r="AJ76" s="336">
        <f t="shared" si="114"/>
        <v>2.2634959390061979E-2</v>
      </c>
      <c r="AK76" s="336">
        <f t="shared" si="114"/>
        <v>2.2344379372367967E-2</v>
      </c>
      <c r="AL76" s="336">
        <f t="shared" si="114"/>
        <v>2.2052906774371824E-2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1.9881569504539235E-2</v>
      </c>
      <c r="N77" s="336">
        <f t="shared" si="115"/>
        <v>1.9775254601256367E-2</v>
      </c>
      <c r="O77" s="336">
        <f t="shared" si="115"/>
        <v>2.040763493606956E-2</v>
      </c>
      <c r="P77" s="336">
        <f t="shared" si="115"/>
        <v>1.991483594832805E-2</v>
      </c>
      <c r="Q77" s="336">
        <f t="shared" si="115"/>
        <v>1.9320314532089114E-2</v>
      </c>
      <c r="R77" s="336">
        <f t="shared" si="115"/>
        <v>1.970635359557139E-2</v>
      </c>
      <c r="S77" s="336">
        <f t="shared" si="115"/>
        <v>1.9514271034291548E-2</v>
      </c>
      <c r="T77" s="336">
        <f t="shared" si="115"/>
        <v>1.8779301084972038E-2</v>
      </c>
      <c r="U77" s="336">
        <f t="shared" si="115"/>
        <v>1.7854094674164545E-2</v>
      </c>
      <c r="V77" s="336">
        <f t="shared" si="115"/>
        <v>1.6291718492353564E-2</v>
      </c>
      <c r="W77" s="336">
        <f t="shared" si="115"/>
        <v>1.6213642714236202E-2</v>
      </c>
      <c r="X77" s="336">
        <f t="shared" si="115"/>
        <v>1.5915293124064426E-2</v>
      </c>
      <c r="Y77" s="336">
        <f t="shared" si="115"/>
        <v>1.5768280489285424E-2</v>
      </c>
      <c r="Z77" s="336">
        <f t="shared" si="115"/>
        <v>1.5667463474701361E-2</v>
      </c>
      <c r="AA77" s="336">
        <f t="shared" si="115"/>
        <v>1.5565188992204078E-2</v>
      </c>
      <c r="AB77" s="336">
        <f t="shared" si="115"/>
        <v>1.5480525185449269E-2</v>
      </c>
      <c r="AC77" s="336">
        <f t="shared" si="115"/>
        <v>1.5419011021899824E-2</v>
      </c>
      <c r="AD77" s="336">
        <f t="shared" si="115"/>
        <v>1.5334212847815198E-2</v>
      </c>
      <c r="AE77" s="336">
        <f t="shared" ref="AE77:AL77" si="116">AE30/AE$49</f>
        <v>1.5242280184300414E-2</v>
      </c>
      <c r="AF77" s="336">
        <f t="shared" si="116"/>
        <v>1.5141866229334014E-2</v>
      </c>
      <c r="AG77" s="336">
        <f t="shared" si="116"/>
        <v>1.5055845710701975E-2</v>
      </c>
      <c r="AH77" s="336">
        <f t="shared" si="116"/>
        <v>1.4976391078123283E-2</v>
      </c>
      <c r="AI77" s="336">
        <f t="shared" si="116"/>
        <v>1.4889160926901242E-2</v>
      </c>
      <c r="AJ77" s="336">
        <f t="shared" si="116"/>
        <v>1.4829752594031676E-2</v>
      </c>
      <c r="AK77" s="336">
        <f t="shared" si="116"/>
        <v>1.4815974139347357E-2</v>
      </c>
      <c r="AL77" s="336">
        <f t="shared" si="116"/>
        <v>1.4813402246863396E-2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0.10365853079556157</v>
      </c>
      <c r="N79" s="337">
        <f t="shared" si="117"/>
        <v>9.8467026790137774E-2</v>
      </c>
      <c r="O79" s="337">
        <f t="shared" si="117"/>
        <v>9.716399480075523E-2</v>
      </c>
      <c r="P79" s="337">
        <f t="shared" si="117"/>
        <v>9.7089083197010984E-2</v>
      </c>
      <c r="Q79" s="337">
        <f t="shared" si="117"/>
        <v>0.10168943399836061</v>
      </c>
      <c r="R79" s="337">
        <f t="shared" si="117"/>
        <v>0.10155175075351185</v>
      </c>
      <c r="S79" s="337">
        <f t="shared" si="117"/>
        <v>9.9908526417082061E-2</v>
      </c>
      <c r="T79" s="337">
        <f t="shared" si="117"/>
        <v>9.8869885889388526E-2</v>
      </c>
      <c r="U79" s="337">
        <f t="shared" si="117"/>
        <v>9.7000083673779144E-2</v>
      </c>
      <c r="V79" s="337">
        <f t="shared" si="117"/>
        <v>9.7090711134847782E-2</v>
      </c>
      <c r="W79" s="337">
        <f t="shared" si="117"/>
        <v>9.6090709332595101E-2</v>
      </c>
      <c r="X79" s="337">
        <f t="shared" si="117"/>
        <v>9.8600140797587665E-2</v>
      </c>
      <c r="Y79" s="337">
        <f t="shared" si="117"/>
        <v>9.9227880265874202E-2</v>
      </c>
      <c r="Z79" s="337">
        <f t="shared" si="117"/>
        <v>9.9780844667267027E-2</v>
      </c>
      <c r="AA79" s="337">
        <f t="shared" si="117"/>
        <v>0.10031206097631309</v>
      </c>
      <c r="AB79" s="337">
        <f t="shared" si="117"/>
        <v>0.10075079835803621</v>
      </c>
      <c r="AC79" s="337">
        <f t="shared" si="117"/>
        <v>0.10121215194726774</v>
      </c>
      <c r="AD79" s="337">
        <f t="shared" si="117"/>
        <v>0.10168282514093445</v>
      </c>
      <c r="AE79" s="337">
        <f t="shared" ref="AE79:AL79" si="118">AE32/AE$49</f>
        <v>0.10206622533113741</v>
      </c>
      <c r="AF79" s="337">
        <f t="shared" si="118"/>
        <v>0.10251619420611185</v>
      </c>
      <c r="AG79" s="337">
        <f t="shared" si="118"/>
        <v>0.10297782827459485</v>
      </c>
      <c r="AH79" s="337">
        <f t="shared" si="118"/>
        <v>0.10347533162296553</v>
      </c>
      <c r="AI79" s="337">
        <f t="shared" si="118"/>
        <v>0.10396384321587329</v>
      </c>
      <c r="AJ79" s="337">
        <f t="shared" si="118"/>
        <v>0.10439313029409787</v>
      </c>
      <c r="AK79" s="337">
        <f t="shared" si="118"/>
        <v>0.10479042386746491</v>
      </c>
      <c r="AL79" s="337">
        <f t="shared" si="118"/>
        <v>0.10514906910847469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8.0656577105077287E-2</v>
      </c>
      <c r="N80" s="336">
        <f t="shared" si="119"/>
        <v>7.547618054593834E-2</v>
      </c>
      <c r="O80" s="336">
        <f t="shared" si="119"/>
        <v>7.4745615555153966E-2</v>
      </c>
      <c r="P80" s="336">
        <f t="shared" si="119"/>
        <v>7.4901971860913269E-2</v>
      </c>
      <c r="Q80" s="336">
        <f t="shared" si="119"/>
        <v>7.7873278639775556E-2</v>
      </c>
      <c r="R80" s="336">
        <f t="shared" si="119"/>
        <v>7.8374985989852472E-2</v>
      </c>
      <c r="S80" s="336">
        <f t="shared" si="119"/>
        <v>7.8456353417714314E-2</v>
      </c>
      <c r="T80" s="336">
        <f t="shared" si="119"/>
        <v>7.6754900312940383E-2</v>
      </c>
      <c r="U80" s="336">
        <f t="shared" si="119"/>
        <v>7.3642315416240722E-2</v>
      </c>
      <c r="V80" s="336">
        <f t="shared" si="119"/>
        <v>7.4083543962667905E-2</v>
      </c>
      <c r="W80" s="336">
        <f t="shared" si="119"/>
        <v>7.5509036274980221E-2</v>
      </c>
      <c r="X80" s="336">
        <f t="shared" si="119"/>
        <v>7.8568781580866762E-2</v>
      </c>
      <c r="Y80" s="336">
        <f t="shared" si="119"/>
        <v>7.9237212666758317E-2</v>
      </c>
      <c r="Z80" s="336">
        <f t="shared" si="119"/>
        <v>7.9817218048121211E-2</v>
      </c>
      <c r="AA80" s="336">
        <f t="shared" si="119"/>
        <v>8.0377213009060311E-2</v>
      </c>
      <c r="AB80" s="336">
        <f t="shared" si="119"/>
        <v>8.0879355716710358E-2</v>
      </c>
      <c r="AC80" s="336">
        <f t="shared" si="119"/>
        <v>8.1419658581925486E-2</v>
      </c>
      <c r="AD80" s="336">
        <f t="shared" si="119"/>
        <v>8.197087373334945E-2</v>
      </c>
      <c r="AE80" s="336">
        <f t="shared" ref="AE80:AL80" si="120">AE33/AE$49</f>
        <v>8.2440808935610732E-2</v>
      </c>
      <c r="AF80" s="336">
        <f t="shared" si="120"/>
        <v>8.295957037480152E-2</v>
      </c>
      <c r="AG80" s="336">
        <f t="shared" si="120"/>
        <v>8.3483734209090679E-2</v>
      </c>
      <c r="AH80" s="336">
        <f t="shared" si="120"/>
        <v>8.404985389211686E-2</v>
      </c>
      <c r="AI80" s="336">
        <f t="shared" si="120"/>
        <v>8.4614373193910838E-2</v>
      </c>
      <c r="AJ80" s="336">
        <f t="shared" si="120"/>
        <v>8.5101691320006431E-2</v>
      </c>
      <c r="AK80" s="336">
        <f t="shared" si="120"/>
        <v>8.5549106130178618E-2</v>
      </c>
      <c r="AL80" s="336">
        <f t="shared" si="120"/>
        <v>8.595836418482658E-2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2.1427267054944237E-2</v>
      </c>
      <c r="N81" s="336">
        <f t="shared" si="121"/>
        <v>2.1910220825055667E-2</v>
      </c>
      <c r="O81" s="336">
        <f t="shared" si="121"/>
        <v>2.1382797309494248E-2</v>
      </c>
      <c r="P81" s="336">
        <f t="shared" si="121"/>
        <v>2.1233615135793183E-2</v>
      </c>
      <c r="Q81" s="336">
        <f t="shared" si="121"/>
        <v>2.2787242825056234E-2</v>
      </c>
      <c r="R81" s="336">
        <f t="shared" si="121"/>
        <v>2.2216443479762388E-2</v>
      </c>
      <c r="S81" s="336">
        <f t="shared" si="121"/>
        <v>2.0635498348745535E-2</v>
      </c>
      <c r="T81" s="336">
        <f t="shared" si="121"/>
        <v>2.1249395699665202E-2</v>
      </c>
      <c r="U81" s="336">
        <f t="shared" si="121"/>
        <v>2.2470482537428726E-2</v>
      </c>
      <c r="V81" s="336">
        <f t="shared" si="121"/>
        <v>2.221555351561939E-2</v>
      </c>
      <c r="W81" s="336">
        <f t="shared" si="121"/>
        <v>1.9568620464706657E-2</v>
      </c>
      <c r="X81" s="336">
        <f t="shared" si="121"/>
        <v>1.9271886935649574E-2</v>
      </c>
      <c r="Y81" s="336">
        <f t="shared" si="121"/>
        <v>1.923050523423556E-2</v>
      </c>
      <c r="Z81" s="336">
        <f t="shared" si="121"/>
        <v>1.9200216479563242E-2</v>
      </c>
      <c r="AA81" s="336">
        <f t="shared" si="121"/>
        <v>1.9168348053486158E-2</v>
      </c>
      <c r="AB81" s="336">
        <f t="shared" si="121"/>
        <v>1.9099636915357768E-2</v>
      </c>
      <c r="AC81" s="336">
        <f t="shared" si="121"/>
        <v>1.9016292198805768E-2</v>
      </c>
      <c r="AD81" s="336">
        <f t="shared" si="121"/>
        <v>1.8931139260384346E-2</v>
      </c>
      <c r="AE81" s="336">
        <f t="shared" ref="AE81:AL81" si="122">AE34/AE$49</f>
        <v>1.8841034892141135E-2</v>
      </c>
      <c r="AF81" s="336">
        <f t="shared" si="122"/>
        <v>1.8766825456252804E-2</v>
      </c>
      <c r="AG81" s="336">
        <f t="shared" si="122"/>
        <v>1.870041704380572E-2</v>
      </c>
      <c r="AH81" s="336">
        <f t="shared" si="122"/>
        <v>1.8627973258851072E-2</v>
      </c>
      <c r="AI81" s="336">
        <f t="shared" si="122"/>
        <v>1.8548802885148763E-2</v>
      </c>
      <c r="AJ81" s="336">
        <f t="shared" si="122"/>
        <v>1.8486014411691121E-2</v>
      </c>
      <c r="AK81" s="336">
        <f t="shared" si="122"/>
        <v>1.843318640656327E-2</v>
      </c>
      <c r="AL81" s="336">
        <f t="shared" si="122"/>
        <v>1.8377975053976751E-2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1.5746866355400436E-3</v>
      </c>
      <c r="N82" s="336">
        <f t="shared" si="123"/>
        <v>1.0806254191437546E-3</v>
      </c>
      <c r="O82" s="336">
        <f t="shared" si="123"/>
        <v>1.0355819361070248E-3</v>
      </c>
      <c r="P82" s="336">
        <f t="shared" si="123"/>
        <v>9.5349620030452564E-4</v>
      </c>
      <c r="Q82" s="336">
        <f t="shared" si="123"/>
        <v>1.0289125335288169E-3</v>
      </c>
      <c r="R82" s="336">
        <f t="shared" si="123"/>
        <v>9.6032128389697904E-4</v>
      </c>
      <c r="S82" s="336">
        <f t="shared" si="123"/>
        <v>8.1667465062219694E-4</v>
      </c>
      <c r="T82" s="336">
        <f t="shared" si="123"/>
        <v>8.6558987678294448E-4</v>
      </c>
      <c r="U82" s="336">
        <f t="shared" si="123"/>
        <v>8.8728572010967884E-4</v>
      </c>
      <c r="V82" s="336">
        <f t="shared" si="123"/>
        <v>7.9161365656048332E-4</v>
      </c>
      <c r="W82" s="336">
        <f t="shared" si="123"/>
        <v>1.0130525929082138E-3</v>
      </c>
      <c r="X82" s="336">
        <f t="shared" si="123"/>
        <v>7.5947228107133967E-4</v>
      </c>
      <c r="Y82" s="336">
        <f t="shared" si="123"/>
        <v>7.6016236488030597E-4</v>
      </c>
      <c r="Z82" s="336">
        <f t="shared" si="123"/>
        <v>7.634101395825859E-4</v>
      </c>
      <c r="AA82" s="336">
        <f t="shared" si="123"/>
        <v>7.6649991376664028E-4</v>
      </c>
      <c r="AB82" s="336">
        <f t="shared" si="123"/>
        <v>7.7180572596810006E-4</v>
      </c>
      <c r="AC82" s="336">
        <f t="shared" si="123"/>
        <v>7.7620116653648557E-4</v>
      </c>
      <c r="AD82" s="336">
        <f t="shared" si="123"/>
        <v>7.8081214720064792E-4</v>
      </c>
      <c r="AE82" s="336">
        <f t="shared" ref="AE82:AL82" si="124">AE35/AE$49</f>
        <v>7.843815033855468E-4</v>
      </c>
      <c r="AF82" s="336">
        <f t="shared" si="124"/>
        <v>7.897983750575257E-4</v>
      </c>
      <c r="AG82" s="336">
        <f t="shared" si="124"/>
        <v>7.9367702169845576E-4</v>
      </c>
      <c r="AH82" s="336">
        <f t="shared" si="124"/>
        <v>7.9750447199760299E-4</v>
      </c>
      <c r="AI82" s="336">
        <f t="shared" si="124"/>
        <v>8.006671368136995E-4</v>
      </c>
      <c r="AJ82" s="336">
        <f t="shared" si="124"/>
        <v>8.0542456240032445E-4</v>
      </c>
      <c r="AK82" s="336">
        <f t="shared" si="124"/>
        <v>8.0813133072303242E-4</v>
      </c>
      <c r="AL82" s="336">
        <f t="shared" si="124"/>
        <v>8.1272986967136519E-4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9.3502107216498001E-2</v>
      </c>
      <c r="N84" s="337">
        <f t="shared" si="125"/>
        <v>9.9682243399388276E-2</v>
      </c>
      <c r="O84" s="337">
        <f t="shared" si="125"/>
        <v>0.10590049497275561</v>
      </c>
      <c r="P84" s="337">
        <f t="shared" si="125"/>
        <v>0.10257516767291405</v>
      </c>
      <c r="Q84" s="337">
        <f t="shared" si="125"/>
        <v>0.10011436843474365</v>
      </c>
      <c r="R84" s="337">
        <f t="shared" si="125"/>
        <v>0.10195811936264618</v>
      </c>
      <c r="S84" s="337">
        <f t="shared" si="125"/>
        <v>0.10217182495670905</v>
      </c>
      <c r="T84" s="337">
        <f t="shared" si="125"/>
        <v>0.10301125194376215</v>
      </c>
      <c r="U84" s="337">
        <f t="shared" si="125"/>
        <v>0.10102288780527408</v>
      </c>
      <c r="V84" s="337">
        <f t="shared" si="125"/>
        <v>0.10036865658197602</v>
      </c>
      <c r="W84" s="337">
        <f t="shared" si="125"/>
        <v>9.8358292398131458E-2</v>
      </c>
      <c r="X84" s="337">
        <f t="shared" si="125"/>
        <v>9.8356809736121167E-2</v>
      </c>
      <c r="Y84" s="337">
        <f t="shared" si="125"/>
        <v>9.8385339957114626E-2</v>
      </c>
      <c r="Z84" s="337">
        <f t="shared" si="125"/>
        <v>9.8207859819068224E-2</v>
      </c>
      <c r="AA84" s="337">
        <f t="shared" si="125"/>
        <v>9.804560029564896E-2</v>
      </c>
      <c r="AB84" s="337">
        <f t="shared" si="125"/>
        <v>9.7864317473305665E-2</v>
      </c>
      <c r="AC84" s="337">
        <f t="shared" si="125"/>
        <v>9.7684251000764194E-2</v>
      </c>
      <c r="AD84" s="337">
        <f t="shared" si="125"/>
        <v>9.7517427157252728E-2</v>
      </c>
      <c r="AE84" s="337">
        <f t="shared" ref="AE84:AL84" si="126">AE37/AE$49</f>
        <v>9.7321560956135492E-2</v>
      </c>
      <c r="AF84" s="337">
        <f t="shared" si="126"/>
        <v>9.7095257138006652E-2</v>
      </c>
      <c r="AG84" s="337">
        <f t="shared" si="126"/>
        <v>9.6850373007529023E-2</v>
      </c>
      <c r="AH84" s="337">
        <f t="shared" si="126"/>
        <v>9.6547202344006364E-2</v>
      </c>
      <c r="AI84" s="337">
        <f t="shared" si="126"/>
        <v>9.6270969487053271E-2</v>
      </c>
      <c r="AJ84" s="337">
        <f t="shared" si="126"/>
        <v>9.5994199451019099E-2</v>
      </c>
      <c r="AK84" s="337">
        <f t="shared" si="126"/>
        <v>9.5722441887960016E-2</v>
      </c>
      <c r="AL84" s="337">
        <f t="shared" si="126"/>
        <v>9.5448527719154727E-2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7.4299306959119057E-2</v>
      </c>
      <c r="N85" s="336">
        <f t="shared" si="127"/>
        <v>7.9758531356285869E-2</v>
      </c>
      <c r="O85" s="336">
        <f t="shared" si="127"/>
        <v>8.5782767289327655E-2</v>
      </c>
      <c r="P85" s="336">
        <f t="shared" si="127"/>
        <v>8.2181353089486431E-2</v>
      </c>
      <c r="Q85" s="336">
        <f t="shared" si="127"/>
        <v>8.1399365515615829E-2</v>
      </c>
      <c r="R85" s="336">
        <f t="shared" si="127"/>
        <v>8.1066478745381004E-2</v>
      </c>
      <c r="S85" s="336">
        <f t="shared" si="127"/>
        <v>8.181025869968446E-2</v>
      </c>
      <c r="T85" s="336">
        <f t="shared" si="127"/>
        <v>8.0946792076960788E-2</v>
      </c>
      <c r="U85" s="336">
        <f t="shared" si="127"/>
        <v>7.8329952770137684E-2</v>
      </c>
      <c r="V85" s="336">
        <f t="shared" si="127"/>
        <v>7.8200031995062508E-2</v>
      </c>
      <c r="W85" s="336">
        <f t="shared" si="127"/>
        <v>7.5838151654453276E-2</v>
      </c>
      <c r="X85" s="336">
        <f t="shared" si="127"/>
        <v>7.1119420550541976E-2</v>
      </c>
      <c r="Y85" s="336">
        <f t="shared" si="127"/>
        <v>7.0795097363985482E-2</v>
      </c>
      <c r="Z85" s="336">
        <f t="shared" si="127"/>
        <v>7.0308983237747147E-2</v>
      </c>
      <c r="AA85" s="336">
        <f t="shared" si="127"/>
        <v>6.982887967400446E-2</v>
      </c>
      <c r="AB85" s="336">
        <f t="shared" si="127"/>
        <v>6.9339713252791382E-2</v>
      </c>
      <c r="AC85" s="336">
        <f t="shared" si="127"/>
        <v>6.8830452911647466E-2</v>
      </c>
      <c r="AD85" s="336">
        <f t="shared" si="127"/>
        <v>6.8324860093342835E-2</v>
      </c>
      <c r="AE85" s="336">
        <f t="shared" ref="AE85:AL85" si="128">AE38/AE$49</f>
        <v>6.7774543297762835E-2</v>
      </c>
      <c r="AF85" s="336">
        <f t="shared" si="128"/>
        <v>6.7224350261220242E-2</v>
      </c>
      <c r="AG85" s="336">
        <f t="shared" si="128"/>
        <v>6.6646598954513636E-2</v>
      </c>
      <c r="AH85" s="336">
        <f t="shared" si="128"/>
        <v>6.600775923674744E-2</v>
      </c>
      <c r="AI85" s="336">
        <f t="shared" si="128"/>
        <v>6.5374011562760639E-2</v>
      </c>
      <c r="AJ85" s="336">
        <f t="shared" si="128"/>
        <v>6.4768997730078173E-2</v>
      </c>
      <c r="AK85" s="336">
        <f t="shared" si="128"/>
        <v>6.4143392655316822E-2</v>
      </c>
      <c r="AL85" s="336">
        <f t="shared" si="128"/>
        <v>6.3540938454891935E-2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1.920280025737894E-2</v>
      </c>
      <c r="N86" s="336">
        <f t="shared" si="129"/>
        <v>1.992371204310241E-2</v>
      </c>
      <c r="O86" s="336">
        <f t="shared" si="129"/>
        <v>2.0117727683427955E-2</v>
      </c>
      <c r="P86" s="336">
        <f t="shared" si="129"/>
        <v>2.0393814583427629E-2</v>
      </c>
      <c r="Q86" s="336">
        <f t="shared" si="129"/>
        <v>1.8715002919127817E-2</v>
      </c>
      <c r="R86" s="336">
        <f t="shared" si="129"/>
        <v>2.0891640617265176E-2</v>
      </c>
      <c r="S86" s="336">
        <f t="shared" si="129"/>
        <v>2.0361566257024594E-2</v>
      </c>
      <c r="T86" s="336">
        <f t="shared" si="129"/>
        <v>2.2064459866801368E-2</v>
      </c>
      <c r="U86" s="336">
        <f t="shared" si="129"/>
        <v>2.2692935035136384E-2</v>
      </c>
      <c r="V86" s="336">
        <f t="shared" si="129"/>
        <v>2.2168624586913533E-2</v>
      </c>
      <c r="W86" s="336">
        <f t="shared" si="129"/>
        <v>2.2520140743678193E-2</v>
      </c>
      <c r="X86" s="336">
        <f t="shared" si="129"/>
        <v>2.7237389185579192E-2</v>
      </c>
      <c r="Y86" s="336">
        <f t="shared" si="129"/>
        <v>2.7590242593129154E-2</v>
      </c>
      <c r="Z86" s="336">
        <f t="shared" si="129"/>
        <v>2.7898876581321078E-2</v>
      </c>
      <c r="AA86" s="336">
        <f t="shared" si="129"/>
        <v>2.8216720621644497E-2</v>
      </c>
      <c r="AB86" s="336">
        <f t="shared" si="129"/>
        <v>2.8524604220514289E-2</v>
      </c>
      <c r="AC86" s="336">
        <f t="shared" si="129"/>
        <v>2.8853798089116717E-2</v>
      </c>
      <c r="AD86" s="336">
        <f t="shared" si="129"/>
        <v>2.9192567063909904E-2</v>
      </c>
      <c r="AE86" s="336">
        <f t="shared" ref="AE86:AL86" si="130">AE39/AE$49</f>
        <v>2.9547017658372667E-2</v>
      </c>
      <c r="AF86" s="336">
        <f t="shared" si="130"/>
        <v>2.9870906876786417E-2</v>
      </c>
      <c r="AG86" s="336">
        <f t="shared" si="130"/>
        <v>3.0203774053015376E-2</v>
      </c>
      <c r="AH86" s="336">
        <f t="shared" si="130"/>
        <v>3.0539443107258937E-2</v>
      </c>
      <c r="AI86" s="336">
        <f t="shared" si="130"/>
        <v>3.0896957924292631E-2</v>
      </c>
      <c r="AJ86" s="336">
        <f t="shared" si="130"/>
        <v>3.1225201720940923E-2</v>
      </c>
      <c r="AK86" s="336">
        <f t="shared" si="130"/>
        <v>3.1579049232643187E-2</v>
      </c>
      <c r="AL86" s="336">
        <f t="shared" si="130"/>
        <v>3.1907589264262778E-2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7.4570459548526855E-2</v>
      </c>
      <c r="N88" s="337">
        <f t="shared" si="131"/>
        <v>7.316093109018329E-2</v>
      </c>
      <c r="O88" s="337">
        <f t="shared" si="131"/>
        <v>7.0304369935119612E-2</v>
      </c>
      <c r="P88" s="337">
        <f t="shared" si="131"/>
        <v>6.9964754921961914E-2</v>
      </c>
      <c r="Q88" s="337">
        <f t="shared" si="131"/>
        <v>7.1150229551951424E-2</v>
      </c>
      <c r="R88" s="337">
        <f t="shared" si="131"/>
        <v>6.8862963432849769E-2</v>
      </c>
      <c r="S88" s="337">
        <f t="shared" si="131"/>
        <v>7.2099666057741388E-2</v>
      </c>
      <c r="T88" s="337">
        <f t="shared" si="131"/>
        <v>7.2551814325999386E-2</v>
      </c>
      <c r="U88" s="337">
        <f t="shared" si="131"/>
        <v>7.4348394945601637E-2</v>
      </c>
      <c r="V88" s="337">
        <f t="shared" si="131"/>
        <v>7.0803883755405764E-2</v>
      </c>
      <c r="W88" s="337">
        <f t="shared" si="131"/>
        <v>6.3735143122532492E-2</v>
      </c>
      <c r="X88" s="337">
        <f t="shared" si="131"/>
        <v>6.975738241431205E-2</v>
      </c>
      <c r="Y88" s="337">
        <f t="shared" si="131"/>
        <v>6.9397949193076097E-2</v>
      </c>
      <c r="Z88" s="337">
        <f t="shared" si="131"/>
        <v>6.9021281095116183E-2</v>
      </c>
      <c r="AA88" s="337">
        <f t="shared" si="131"/>
        <v>6.8619569997248026E-2</v>
      </c>
      <c r="AB88" s="337">
        <f t="shared" si="131"/>
        <v>6.8261153884797574E-2</v>
      </c>
      <c r="AC88" s="337">
        <f t="shared" si="131"/>
        <v>6.7865924476919789E-2</v>
      </c>
      <c r="AD88" s="337">
        <f t="shared" si="131"/>
        <v>6.7441313811550593E-2</v>
      </c>
      <c r="AE88" s="337">
        <f t="shared" ref="AE88:AL88" si="132">AE41/AE$49</f>
        <v>6.7057425574371859E-2</v>
      </c>
      <c r="AF88" s="337">
        <f t="shared" si="132"/>
        <v>6.6677649372072587E-2</v>
      </c>
      <c r="AG88" s="337">
        <f t="shared" si="132"/>
        <v>6.6342066563989083E-2</v>
      </c>
      <c r="AH88" s="337">
        <f t="shared" si="132"/>
        <v>6.6008402313103773E-2</v>
      </c>
      <c r="AI88" s="337">
        <f t="shared" si="132"/>
        <v>6.5639369773781708E-2</v>
      </c>
      <c r="AJ88" s="337">
        <f t="shared" si="132"/>
        <v>6.5234802007426845E-2</v>
      </c>
      <c r="AK88" s="337">
        <f t="shared" si="132"/>
        <v>6.4894669523215251E-2</v>
      </c>
      <c r="AL88" s="337">
        <f t="shared" si="132"/>
        <v>6.4574195638101614E-2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2.6893670430339824E-2</v>
      </c>
      <c r="N89" s="336">
        <f t="shared" si="133"/>
        <v>2.5942090515593787E-2</v>
      </c>
      <c r="O89" s="336">
        <f t="shared" si="133"/>
        <v>2.5364730754650355E-2</v>
      </c>
      <c r="P89" s="336">
        <f t="shared" si="133"/>
        <v>2.6527425190229749E-2</v>
      </c>
      <c r="Q89" s="336">
        <f t="shared" si="133"/>
        <v>2.5116708450703958E-2</v>
      </c>
      <c r="R89" s="336">
        <f t="shared" si="133"/>
        <v>2.5182948801987525E-2</v>
      </c>
      <c r="S89" s="336">
        <f t="shared" si="133"/>
        <v>2.4119560315498934E-2</v>
      </c>
      <c r="T89" s="336">
        <f t="shared" si="133"/>
        <v>2.428529342441281E-2</v>
      </c>
      <c r="U89" s="336">
        <f t="shared" si="133"/>
        <v>2.436461821360732E-2</v>
      </c>
      <c r="V89" s="336">
        <f t="shared" si="133"/>
        <v>2.2349508657410515E-2</v>
      </c>
      <c r="W89" s="336">
        <f t="shared" si="133"/>
        <v>1.9448682215158927E-2</v>
      </c>
      <c r="X89" s="336">
        <f t="shared" si="133"/>
        <v>2.3209605961475314E-2</v>
      </c>
      <c r="Y89" s="336">
        <f t="shared" si="133"/>
        <v>2.290487355307913E-2</v>
      </c>
      <c r="Z89" s="336">
        <f t="shared" si="133"/>
        <v>2.264392679665566E-2</v>
      </c>
      <c r="AA89" s="336">
        <f t="shared" si="133"/>
        <v>2.2380353382351545E-2</v>
      </c>
      <c r="AB89" s="336">
        <f t="shared" si="133"/>
        <v>2.2177524718041026E-2</v>
      </c>
      <c r="AC89" s="336">
        <f t="shared" si="133"/>
        <v>2.1953476560741227E-2</v>
      </c>
      <c r="AD89" s="336">
        <f t="shared" si="133"/>
        <v>2.1702588580660306E-2</v>
      </c>
      <c r="AE89" s="336">
        <f t="shared" ref="AE89:AL89" si="134">AE42/AE$49</f>
        <v>2.1477404143295069E-2</v>
      </c>
      <c r="AF89" s="336">
        <f t="shared" si="134"/>
        <v>2.1252898184929491E-2</v>
      </c>
      <c r="AG89" s="336">
        <f t="shared" si="134"/>
        <v>2.1037096452906238E-2</v>
      </c>
      <c r="AH89" s="336">
        <f t="shared" si="134"/>
        <v>2.0820509592728801E-2</v>
      </c>
      <c r="AI89" s="336">
        <f t="shared" si="134"/>
        <v>2.0579117089218266E-2</v>
      </c>
      <c r="AJ89" s="336">
        <f t="shared" si="134"/>
        <v>2.0320667853453753E-2</v>
      </c>
      <c r="AK89" s="336">
        <f t="shared" si="134"/>
        <v>2.0139257317255941E-2</v>
      </c>
      <c r="AL89" s="336">
        <f t="shared" si="134"/>
        <v>1.9967723234252291E-2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4.7676789118187034E-2</v>
      </c>
      <c r="N90" s="336">
        <f t="shared" si="135"/>
        <v>4.7218840574589506E-2</v>
      </c>
      <c r="O90" s="336">
        <f t="shared" si="135"/>
        <v>4.4939639180469261E-2</v>
      </c>
      <c r="P90" s="336">
        <f t="shared" si="135"/>
        <v>4.3437329731732158E-2</v>
      </c>
      <c r="Q90" s="336">
        <f t="shared" si="135"/>
        <v>4.6033521101247477E-2</v>
      </c>
      <c r="R90" s="336">
        <f t="shared" si="135"/>
        <v>4.3680014630862254E-2</v>
      </c>
      <c r="S90" s="336">
        <f t="shared" si="135"/>
        <v>4.7980105742242457E-2</v>
      </c>
      <c r="T90" s="336">
        <f t="shared" si="135"/>
        <v>4.8266520901586583E-2</v>
      </c>
      <c r="U90" s="336">
        <f t="shared" si="135"/>
        <v>4.9983776731994327E-2</v>
      </c>
      <c r="V90" s="336">
        <f t="shared" si="135"/>
        <v>4.8454375097995245E-2</v>
      </c>
      <c r="W90" s="336">
        <f t="shared" si="135"/>
        <v>4.4286460907373565E-2</v>
      </c>
      <c r="X90" s="336">
        <f t="shared" si="135"/>
        <v>4.6547776452836739E-2</v>
      </c>
      <c r="Y90" s="336">
        <f t="shared" si="135"/>
        <v>4.6493075639996974E-2</v>
      </c>
      <c r="Z90" s="336">
        <f t="shared" si="135"/>
        <v>4.637735429846053E-2</v>
      </c>
      <c r="AA90" s="336">
        <f t="shared" si="135"/>
        <v>4.6239216614896488E-2</v>
      </c>
      <c r="AB90" s="336">
        <f t="shared" si="135"/>
        <v>4.608362916675654E-2</v>
      </c>
      <c r="AC90" s="336">
        <f t="shared" si="135"/>
        <v>4.5912447916178552E-2</v>
      </c>
      <c r="AD90" s="336">
        <f t="shared" si="135"/>
        <v>4.573872523089028E-2</v>
      </c>
      <c r="AE90" s="336">
        <f t="shared" ref="AE90:AL90" si="136">AE43/AE$49</f>
        <v>4.5580021431076784E-2</v>
      </c>
      <c r="AF90" s="336">
        <f t="shared" si="136"/>
        <v>4.5424751187143099E-2</v>
      </c>
      <c r="AG90" s="336">
        <f t="shared" si="136"/>
        <v>4.5304970111082844E-2</v>
      </c>
      <c r="AH90" s="336">
        <f t="shared" si="136"/>
        <v>4.5187892720374975E-2</v>
      </c>
      <c r="AI90" s="336">
        <f t="shared" si="136"/>
        <v>4.506025268456345E-2</v>
      </c>
      <c r="AJ90" s="336">
        <f t="shared" si="136"/>
        <v>4.4914134153973093E-2</v>
      </c>
      <c r="AK90" s="336">
        <f t="shared" si="136"/>
        <v>4.47554122059593E-2</v>
      </c>
      <c r="AL90" s="336">
        <f t="shared" si="136"/>
        <v>4.460647240384933E-2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0.11932467605802215</v>
      </c>
      <c r="N92" s="337">
        <f t="shared" si="137"/>
        <v>0.1161162174219257</v>
      </c>
      <c r="O92" s="337">
        <f t="shared" si="137"/>
        <v>0.1128066622437402</v>
      </c>
      <c r="P92" s="337">
        <f t="shared" si="137"/>
        <v>0.11574575138354706</v>
      </c>
      <c r="Q92" s="337">
        <f t="shared" si="137"/>
        <v>0.11749775218581604</v>
      </c>
      <c r="R92" s="337">
        <f t="shared" si="137"/>
        <v>0.11681370454375406</v>
      </c>
      <c r="S92" s="337">
        <f t="shared" si="137"/>
        <v>0.11874423907025003</v>
      </c>
      <c r="T92" s="337">
        <f t="shared" si="137"/>
        <v>0.11006061058839478</v>
      </c>
      <c r="U92" s="337">
        <f t="shared" si="137"/>
        <v>0.1125909941162226</v>
      </c>
      <c r="V92" s="337">
        <f t="shared" si="137"/>
        <v>0.11257464797026055</v>
      </c>
      <c r="W92" s="337">
        <f t="shared" si="137"/>
        <v>0.10091582275268356</v>
      </c>
      <c r="X92" s="337">
        <f t="shared" si="137"/>
        <v>0.10150262868237477</v>
      </c>
      <c r="Y92" s="337">
        <f t="shared" si="137"/>
        <v>0.10075924711238554</v>
      </c>
      <c r="Z92" s="337">
        <f t="shared" si="137"/>
        <v>0.10014231988264252</v>
      </c>
      <c r="AA92" s="337">
        <f t="shared" si="137"/>
        <v>9.954848718058984E-2</v>
      </c>
      <c r="AB92" s="337">
        <f t="shared" si="137"/>
        <v>9.8906098071895557E-2</v>
      </c>
      <c r="AC92" s="337">
        <f t="shared" si="137"/>
        <v>9.8253375256221645E-2</v>
      </c>
      <c r="AD92" s="337">
        <f t="shared" si="137"/>
        <v>9.7636440505079733E-2</v>
      </c>
      <c r="AE92" s="337">
        <f t="shared" ref="AE92:AL92" si="138">AE45/AE$49</f>
        <v>9.6968079215742145E-2</v>
      </c>
      <c r="AF92" s="337">
        <f t="shared" si="138"/>
        <v>9.6299238675602514E-2</v>
      </c>
      <c r="AG92" s="337">
        <f t="shared" si="138"/>
        <v>9.5618217864681693E-2</v>
      </c>
      <c r="AH92" s="337">
        <f t="shared" si="138"/>
        <v>9.4938644879343295E-2</v>
      </c>
      <c r="AI92" s="337">
        <f t="shared" si="138"/>
        <v>9.4241414014992697E-2</v>
      </c>
      <c r="AJ92" s="337">
        <f t="shared" si="138"/>
        <v>9.3573170190378502E-2</v>
      </c>
      <c r="AK92" s="337">
        <f t="shared" si="138"/>
        <v>9.2961336282229884E-2</v>
      </c>
      <c r="AL92" s="337">
        <f t="shared" si="138"/>
        <v>9.2339088497982197E-2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1.6754675731739693E-2</v>
      </c>
      <c r="N93" s="336">
        <f t="shared" si="139"/>
        <v>1.6516340154440382E-2</v>
      </c>
      <c r="O93" s="336">
        <f t="shared" si="139"/>
        <v>1.6662857781944453E-2</v>
      </c>
      <c r="P93" s="336">
        <f t="shared" si="139"/>
        <v>1.7077493304665216E-2</v>
      </c>
      <c r="Q93" s="336">
        <f t="shared" si="139"/>
        <v>1.7109665182185135E-2</v>
      </c>
      <c r="R93" s="336">
        <f t="shared" si="139"/>
        <v>1.8064941313236289E-2</v>
      </c>
      <c r="S93" s="336">
        <f t="shared" si="139"/>
        <v>1.832770688458164E-2</v>
      </c>
      <c r="T93" s="336">
        <f t="shared" si="139"/>
        <v>1.6004257120932692E-2</v>
      </c>
      <c r="U93" s="336">
        <f t="shared" si="139"/>
        <v>1.6519199695866241E-2</v>
      </c>
      <c r="V93" s="336">
        <f t="shared" si="139"/>
        <v>1.5790382022625143E-2</v>
      </c>
      <c r="W93" s="336">
        <f t="shared" si="139"/>
        <v>1.3602745412087601E-2</v>
      </c>
      <c r="X93" s="336">
        <f t="shared" si="139"/>
        <v>1.1487720642238689E-2</v>
      </c>
      <c r="Y93" s="336">
        <f t="shared" si="139"/>
        <v>1.1396613112854772E-2</v>
      </c>
      <c r="Z93" s="336">
        <f t="shared" si="139"/>
        <v>1.1275857215828205E-2</v>
      </c>
      <c r="AA93" s="336">
        <f t="shared" si="139"/>
        <v>1.1148394693391264E-2</v>
      </c>
      <c r="AB93" s="336">
        <f t="shared" si="139"/>
        <v>1.102846790703132E-2</v>
      </c>
      <c r="AC93" s="336">
        <f t="shared" si="139"/>
        <v>1.0910642808948878E-2</v>
      </c>
      <c r="AD93" s="336">
        <f t="shared" si="139"/>
        <v>1.0790825313645752E-2</v>
      </c>
      <c r="AE93" s="336">
        <f t="shared" ref="AE93:AL93" si="140">AE46/AE$49</f>
        <v>1.0671680335162279E-2</v>
      </c>
      <c r="AF93" s="336">
        <f t="shared" si="140"/>
        <v>1.0549898483341277E-2</v>
      </c>
      <c r="AG93" s="336">
        <f t="shared" si="140"/>
        <v>1.0429068357208303E-2</v>
      </c>
      <c r="AH93" s="336">
        <f t="shared" si="140"/>
        <v>1.0316861775063548E-2</v>
      </c>
      <c r="AI93" s="336">
        <f t="shared" si="140"/>
        <v>1.021109530058063E-2</v>
      </c>
      <c r="AJ93" s="336">
        <f t="shared" si="140"/>
        <v>1.0105920715925962E-2</v>
      </c>
      <c r="AK93" s="336">
        <f t="shared" si="140"/>
        <v>9.9974750927524763E-3</v>
      </c>
      <c r="AL93" s="336">
        <f t="shared" si="140"/>
        <v>9.8896053096816372E-3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0.10257000032628245</v>
      </c>
      <c r="N94" s="336">
        <f t="shared" si="141"/>
        <v>9.9599877267485315E-2</v>
      </c>
      <c r="O94" s="336">
        <f t="shared" si="141"/>
        <v>9.6143804461795754E-2</v>
      </c>
      <c r="P94" s="336">
        <f t="shared" si="141"/>
        <v>9.8668258078881854E-2</v>
      </c>
      <c r="Q94" s="336">
        <f t="shared" si="141"/>
        <v>0.10038808700363092</v>
      </c>
      <c r="R94" s="336">
        <f t="shared" si="141"/>
        <v>9.8748763230517775E-2</v>
      </c>
      <c r="S94" s="336">
        <f t="shared" si="141"/>
        <v>0.10041653218566839</v>
      </c>
      <c r="T94" s="336">
        <f t="shared" si="141"/>
        <v>9.4056353467462092E-2</v>
      </c>
      <c r="U94" s="336">
        <f t="shared" si="141"/>
        <v>9.6071794420356377E-2</v>
      </c>
      <c r="V94" s="336">
        <f t="shared" si="141"/>
        <v>9.6784265947635423E-2</v>
      </c>
      <c r="W94" s="336">
        <f t="shared" si="141"/>
        <v>8.7313077340595957E-2</v>
      </c>
      <c r="X94" s="336">
        <f t="shared" si="141"/>
        <v>9.001490804013608E-2</v>
      </c>
      <c r="Y94" s="336">
        <f t="shared" si="141"/>
        <v>8.9362633999530761E-2</v>
      </c>
      <c r="Z94" s="336">
        <f t="shared" si="141"/>
        <v>8.8866462666814333E-2</v>
      </c>
      <c r="AA94" s="336">
        <f t="shared" si="141"/>
        <v>8.8400092487198587E-2</v>
      </c>
      <c r="AB94" s="336">
        <f t="shared" si="141"/>
        <v>8.7877630164864218E-2</v>
      </c>
      <c r="AC94" s="336">
        <f t="shared" si="141"/>
        <v>8.7342732447272781E-2</v>
      </c>
      <c r="AD94" s="336">
        <f t="shared" si="141"/>
        <v>8.6845615191433995E-2</v>
      </c>
      <c r="AE94" s="336">
        <f t="shared" ref="AE94:AL94" si="142">AE47/AE$49</f>
        <v>8.6296398880579869E-2</v>
      </c>
      <c r="AF94" s="336">
        <f t="shared" si="142"/>
        <v>8.5749340192261228E-2</v>
      </c>
      <c r="AG94" s="336">
        <f t="shared" si="142"/>
        <v>8.5189149507473388E-2</v>
      </c>
      <c r="AH94" s="336">
        <f t="shared" si="142"/>
        <v>8.4621783104279744E-2</v>
      </c>
      <c r="AI94" s="336">
        <f t="shared" si="142"/>
        <v>8.4030318714412078E-2</v>
      </c>
      <c r="AJ94" s="336">
        <f t="shared" si="142"/>
        <v>8.346724947445254E-2</v>
      </c>
      <c r="AK94" s="336">
        <f t="shared" si="142"/>
        <v>8.2963861189477406E-2</v>
      </c>
      <c r="AL94" s="336">
        <f t="shared" si="142"/>
        <v>8.2449483188300546E-2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Manchester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Manchester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Manchester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Manchester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Manchester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Manchester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Manchester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Manchester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Manchester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Manchester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Manchester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Manchester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Manchester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20.462035690244562</v>
      </c>
      <c r="Y4" s="11">
        <f>'Occ T1'!D8-'Occ T1'!C8</f>
        <v>3.145567926550882</v>
      </c>
      <c r="Z4" s="11">
        <f>'Occ T1'!E8-'Occ T1'!D8</f>
        <v>4.506734567061585</v>
      </c>
      <c r="AA4" s="11">
        <f>'Occ T1'!F8-'Occ T1'!E8</f>
        <v>19.096546925602183</v>
      </c>
      <c r="AB4" s="11">
        <f>'Occ T1'!D8-'Occ T1'!B8</f>
        <v>23.607603616795444</v>
      </c>
      <c r="AC4" s="11">
        <f>'Occ T1'!F8-'Occ T1'!D8</f>
        <v>23.603281492663768</v>
      </c>
    </row>
    <row r="5" spans="1:29" x14ac:dyDescent="0.2">
      <c r="W5" s="10" t="str">
        <f>name!E5</f>
        <v>Professional occupations</v>
      </c>
      <c r="X5" s="11">
        <f>'Occ T1'!C9-'Occ T1'!B9</f>
        <v>45.162466908081171</v>
      </c>
      <c r="Y5" s="11">
        <f>'Occ T1'!D9-'Occ T1'!C9</f>
        <v>14.980805660326325</v>
      </c>
      <c r="Z5" s="11">
        <f>'Occ T1'!E9-'Occ T1'!D9</f>
        <v>27.459581561463608</v>
      </c>
      <c r="AA5" s="11">
        <f>'Occ T1'!F9-'Occ T1'!E9</f>
        <v>39.782710416460361</v>
      </c>
      <c r="AB5" s="11">
        <f>'Occ T1'!D9-'Occ T1'!B9</f>
        <v>60.143272568407497</v>
      </c>
      <c r="AC5" s="11">
        <f>'Occ T1'!F9-'Occ T1'!D9</f>
        <v>67.242291977923969</v>
      </c>
    </row>
    <row r="6" spans="1:29" x14ac:dyDescent="0.2">
      <c r="W6" s="10" t="str">
        <f>name!E6</f>
        <v>Associate professional occupations</v>
      </c>
      <c r="X6" s="11">
        <f>'Occ T1'!C10-'Occ T1'!B10</f>
        <v>23.962372498421701</v>
      </c>
      <c r="Y6" s="11">
        <f>'Occ T1'!D10-'Occ T1'!C10</f>
        <v>4.5137103028632168</v>
      </c>
      <c r="Z6" s="11">
        <f>'Occ T1'!E10-'Occ T1'!D10</f>
        <v>-5.0688711057998148</v>
      </c>
      <c r="AA6" s="11">
        <f>'Occ T1'!F10-'Occ T1'!E10</f>
        <v>13.945298631731987</v>
      </c>
      <c r="AB6" s="11">
        <f>'Occ T1'!D10-'Occ T1'!B10</f>
        <v>28.476082801284917</v>
      </c>
      <c r="AC6" s="11">
        <f>'Occ T1'!F10-'Occ T1'!D10</f>
        <v>8.8764275259321721</v>
      </c>
    </row>
    <row r="7" spans="1:29" x14ac:dyDescent="0.2">
      <c r="W7" s="10" t="str">
        <f>name!E7</f>
        <v>Administrative and secretarial occupations</v>
      </c>
      <c r="X7" s="11">
        <f>'Occ T1'!C11-'Occ T1'!B11</f>
        <v>7.3727334174701298</v>
      </c>
      <c r="Y7" s="11">
        <f>'Occ T1'!D11-'Occ T1'!C11</f>
        <v>5.0525637944554092</v>
      </c>
      <c r="Z7" s="11">
        <f>'Occ T1'!E11-'Occ T1'!D11</f>
        <v>-7.602853160515707</v>
      </c>
      <c r="AA7" s="11">
        <f>'Occ T1'!F11-'Occ T1'!E11</f>
        <v>-11.683263818977451</v>
      </c>
      <c r="AB7" s="11">
        <f>'Occ T1'!D11-'Occ T1'!B11</f>
        <v>12.425297211925539</v>
      </c>
      <c r="AC7" s="11">
        <f>'Occ T1'!F11-'Occ T1'!D11</f>
        <v>-19.286116979493158</v>
      </c>
    </row>
    <row r="8" spans="1:29" x14ac:dyDescent="0.2">
      <c r="W8" s="10" t="str">
        <f>name!E8</f>
        <v>Skilled trades occupations</v>
      </c>
      <c r="X8" s="11">
        <f>'Occ T1'!C12-'Occ T1'!B12</f>
        <v>7.4795699686228545</v>
      </c>
      <c r="Y8" s="11">
        <f>'Occ T1'!D12-'Occ T1'!C12</f>
        <v>-17.212601713197188</v>
      </c>
      <c r="Z8" s="11">
        <f>'Occ T1'!E12-'Occ T1'!D12</f>
        <v>-1.0452915469085582</v>
      </c>
      <c r="AA8" s="11">
        <f>'Occ T1'!F12-'Occ T1'!E12</f>
        <v>-5.4423854965730669</v>
      </c>
      <c r="AB8" s="11">
        <f>'Occ T1'!D12-'Occ T1'!B12</f>
        <v>-9.7330317445743333</v>
      </c>
      <c r="AC8" s="11">
        <f>'Occ T1'!F12-'Occ T1'!D12</f>
        <v>-6.4876770434816251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8.4558919419882272</v>
      </c>
      <c r="Y9" s="11">
        <f>'Occ T1'!D13-'Occ T1'!C13</f>
        <v>-4.9152410563058027</v>
      </c>
      <c r="Z9" s="11">
        <f>'Occ T1'!E13-'Occ T1'!D13</f>
        <v>11.410830374468759</v>
      </c>
      <c r="AA9" s="11">
        <f>'Occ T1'!F13-'Occ T1'!E13</f>
        <v>13.780187087178518</v>
      </c>
      <c r="AB9" s="11">
        <f>'Occ T1'!D13-'Occ T1'!B13</f>
        <v>3.5406508856824246</v>
      </c>
      <c r="AC9" s="11">
        <f>'Occ T1'!F13-'Occ T1'!D13</f>
        <v>25.191017461647277</v>
      </c>
    </row>
    <row r="10" spans="1:29" x14ac:dyDescent="0.2">
      <c r="W10" s="10" t="str">
        <f>name!E10</f>
        <v>Sales and customer service occupations</v>
      </c>
      <c r="X10" s="11">
        <f>'Occ T1'!C14-'Occ T1'!B14</f>
        <v>12.890177705553867</v>
      </c>
      <c r="Y10" s="11">
        <f>'Occ T1'!D14-'Occ T1'!C14</f>
        <v>-6.5340229095890265</v>
      </c>
      <c r="Z10" s="11">
        <f>'Occ T1'!E14-'Occ T1'!D14</f>
        <v>3.6151117203285423</v>
      </c>
      <c r="AA10" s="11">
        <f>'Occ T1'!F14-'Occ T1'!E14</f>
        <v>2.6907800167001312</v>
      </c>
      <c r="AB10" s="11">
        <f>'Occ T1'!D14-'Occ T1'!B14</f>
        <v>6.3561547959648408</v>
      </c>
      <c r="AC10" s="11">
        <f>'Occ T1'!F14-'Occ T1'!D14</f>
        <v>6.3058917370286736</v>
      </c>
    </row>
    <row r="11" spans="1:29" x14ac:dyDescent="0.2">
      <c r="W11" s="10" t="str">
        <f>name!E11</f>
        <v>Process, plant and machine operatives</v>
      </c>
      <c r="X11" s="11">
        <f>'Occ T1'!C15-'Occ T1'!B15</f>
        <v>13.296934216180219</v>
      </c>
      <c r="Y11" s="11">
        <f>'Occ T1'!D15-'Occ T1'!C15</f>
        <v>-13.015366167007898</v>
      </c>
      <c r="Z11" s="11">
        <f>'Occ T1'!E15-'Occ T1'!D15</f>
        <v>9.7672373094552398</v>
      </c>
      <c r="AA11" s="11">
        <f>'Occ T1'!F15-'Occ T1'!E15</f>
        <v>-1.3243618745210597</v>
      </c>
      <c r="AB11" s="11">
        <f>'Occ T1'!D15-'Occ T1'!B15</f>
        <v>0.28156804917232137</v>
      </c>
      <c r="AC11" s="11">
        <f>'Occ T1'!F15-'Occ T1'!D15</f>
        <v>8.4428754349341801</v>
      </c>
    </row>
    <row r="12" spans="1:29" x14ac:dyDescent="0.2">
      <c r="W12" s="10" t="str">
        <f>name!E12</f>
        <v>Elementary occupations</v>
      </c>
      <c r="X12" s="11">
        <f>'Occ T1'!C16-'Occ T1'!B16</f>
        <v>11.085817653437744</v>
      </c>
      <c r="Y12" s="11">
        <f>'Occ T1'!D16-'Occ T1'!C16</f>
        <v>-21.318415838096541</v>
      </c>
      <c r="Z12" s="11">
        <f>'Occ T1'!E16-'Occ T1'!D16</f>
        <v>1.4065202804468697</v>
      </c>
      <c r="AA12" s="11">
        <f>'Occ T1'!F16-'Occ T1'!E16</f>
        <v>-3.8775118876024237</v>
      </c>
      <c r="AB12" s="11">
        <f>'Occ T1'!D16-'Occ T1'!B16</f>
        <v>-10.232598184658798</v>
      </c>
      <c r="AC12" s="11">
        <f>'Occ T1'!F16-'Occ T1'!D16</f>
        <v>-2.470991607155554</v>
      </c>
    </row>
    <row r="14" spans="1:29" x14ac:dyDescent="0.2">
      <c r="W14" s="10" t="str">
        <f>name!E3</f>
        <v>All occupations</v>
      </c>
      <c r="X14" s="11">
        <f>'Occ T1'!C18-'Occ T1'!B18</f>
        <v>150.16800000000057</v>
      </c>
      <c r="Y14" s="11">
        <f>'Occ T1'!D18-'Occ T1'!C18</f>
        <v>-35.303000000000793</v>
      </c>
      <c r="Z14" s="11">
        <f>'Occ T1'!E18-'Occ T1'!D18</f>
        <v>44.449000000000524</v>
      </c>
      <c r="AA14" s="11">
        <f>'Occ T1'!F18-'Occ T1'!E18</f>
        <v>66.967999999999165</v>
      </c>
      <c r="AB14" s="11">
        <f>'Occ T1'!D18-'Occ T1'!B18</f>
        <v>114.86499999999978</v>
      </c>
      <c r="AC14" s="11">
        <f>'Occ T1'!F18-'Occ T1'!D18</f>
        <v>111.41699999999969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">
      <c r="W19" s="83" t="s">
        <v>438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Manchester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23.603281492663768</v>
      </c>
      <c r="O3" s="11">
        <f>'Occ T1'!AB64</f>
        <v>14.90302348201017</v>
      </c>
      <c r="P3" s="11">
        <f>'Occ T1'!Q64</f>
        <v>8.7002580106537835</v>
      </c>
    </row>
    <row r="4" spans="1:16" x14ac:dyDescent="0.2">
      <c r="M4" s="10" t="str">
        <f>name!E5</f>
        <v>Professional occupations</v>
      </c>
      <c r="N4" s="11">
        <f>'Occ T1'!F65</f>
        <v>67.242291977923969</v>
      </c>
      <c r="O4" s="11">
        <f>'Occ T1'!AB65</f>
        <v>42.690182670427845</v>
      </c>
      <c r="P4" s="11">
        <f>'Occ T1'!Q65</f>
        <v>24.552109307496664</v>
      </c>
    </row>
    <row r="5" spans="1:16" x14ac:dyDescent="0.2">
      <c r="M5" s="10" t="str">
        <f>name!E6</f>
        <v>Associate professional occupations</v>
      </c>
      <c r="N5" s="11">
        <f>'Occ T1'!F66</f>
        <v>8.8764275259321721</v>
      </c>
      <c r="O5" s="11">
        <f>'Occ T1'!AB66</f>
        <v>14.886527392943577</v>
      </c>
      <c r="P5" s="11">
        <f>'Occ T1'!Q66</f>
        <v>-6.0100998670114762</v>
      </c>
    </row>
    <row r="6" spans="1:16" x14ac:dyDescent="0.2">
      <c r="M6" s="10" t="str">
        <f>name!E7</f>
        <v>Administrative and secretarial occupations</v>
      </c>
      <c r="N6" s="11">
        <f>'Occ T1'!F67</f>
        <v>-19.286116979493158</v>
      </c>
      <c r="O6" s="11">
        <f>'Occ T1'!AB67</f>
        <v>-26.778983027656054</v>
      </c>
      <c r="P6" s="11">
        <f>'Occ T1'!Q67</f>
        <v>7.4928660481626395</v>
      </c>
    </row>
    <row r="7" spans="1:16" x14ac:dyDescent="0.2">
      <c r="M7" s="10" t="str">
        <f>name!E8</f>
        <v>Skilled trades occupations</v>
      </c>
      <c r="N7" s="11">
        <f>'Occ T1'!F68</f>
        <v>-6.4876770434816251</v>
      </c>
      <c r="O7" s="11">
        <f>'Occ T1'!AB68</f>
        <v>3.2935052824916546</v>
      </c>
      <c r="P7" s="11">
        <f>'Occ T1'!Q68</f>
        <v>-9.7811823259733757</v>
      </c>
    </row>
    <row r="8" spans="1:16" x14ac:dyDescent="0.2">
      <c r="M8" s="10" t="str">
        <f>name!E9</f>
        <v>Caring, leisure and other service occupations</v>
      </c>
      <c r="N8" s="11">
        <f>'Occ T1'!F69</f>
        <v>25.191017461647277</v>
      </c>
      <c r="O8" s="11">
        <f>'Occ T1'!AB69</f>
        <v>17.853626899112115</v>
      </c>
      <c r="P8" s="11">
        <f>'Occ T1'!Q69</f>
        <v>7.337390562534992</v>
      </c>
    </row>
    <row r="9" spans="1:16" x14ac:dyDescent="0.2">
      <c r="M9" s="10" t="str">
        <f>name!E10</f>
        <v>Sales and customer service occupations</v>
      </c>
      <c r="N9" s="11">
        <f>'Occ T1'!F70</f>
        <v>6.3058917370286736</v>
      </c>
      <c r="O9" s="11">
        <f>'Occ T1'!AB70</f>
        <v>-0.32794904886965526</v>
      </c>
      <c r="P9" s="11">
        <f>'Occ T1'!Q70</f>
        <v>6.6338407858984141</v>
      </c>
    </row>
    <row r="10" spans="1:16" x14ac:dyDescent="0.2">
      <c r="M10" s="10" t="str">
        <f>name!E11</f>
        <v>Process, plant and machine operatives</v>
      </c>
      <c r="N10" s="11">
        <f>'Occ T1'!F71</f>
        <v>8.4428754349341801</v>
      </c>
      <c r="O10" s="11">
        <f>'Occ T1'!AB71</f>
        <v>2.5477821154196416</v>
      </c>
      <c r="P10" s="11">
        <f>'Occ T1'!Q71</f>
        <v>5.8950933195145439</v>
      </c>
    </row>
    <row r="11" spans="1:16" x14ac:dyDescent="0.2">
      <c r="M11" s="10" t="str">
        <f>name!E12</f>
        <v>Elementary occupations</v>
      </c>
      <c r="N11" s="11">
        <f>'Occ T1'!F72</f>
        <v>-2.470991607155554</v>
      </c>
      <c r="O11" s="11">
        <f>'Occ T1'!AB72</f>
        <v>-1.8277174351424748</v>
      </c>
      <c r="P11" s="11">
        <f>'Occ T1'!Q72</f>
        <v>-0.64327417201278081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111.41699999999969</v>
      </c>
      <c r="O13" s="11">
        <f>'Occ T1'!AB74</f>
        <v>67.239998330736853</v>
      </c>
      <c r="P13" s="11">
        <f>'Occ T1'!Q74</f>
        <v>44.177001669263518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Manchester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4.3925822195846393</v>
      </c>
      <c r="O3" s="11">
        <f>'Occ T5'!H44</f>
        <v>6.1576525167246778</v>
      </c>
      <c r="P3" s="11">
        <f>'Occ T5'!G44</f>
        <v>13.053046756354561</v>
      </c>
    </row>
    <row r="4" spans="1:16" x14ac:dyDescent="0.2">
      <c r="M4" s="10" t="str">
        <f>name!E5</f>
        <v>Professional occupations</v>
      </c>
      <c r="N4" s="11">
        <f>'Occ T5'!I45</f>
        <v>0.27854846066858485</v>
      </c>
      <c r="O4" s="11">
        <f>'Occ T5'!H45</f>
        <v>15.753314502928546</v>
      </c>
      <c r="P4" s="11">
        <f>'Occ T5'!G45</f>
        <v>51.210429014326934</v>
      </c>
    </row>
    <row r="5" spans="1:16" x14ac:dyDescent="0.2">
      <c r="M5" s="10" t="str">
        <f>name!E6</f>
        <v>Associate professional occupations</v>
      </c>
      <c r="N5" s="11">
        <f>'Occ T5'!I46</f>
        <v>1.2269490166205337</v>
      </c>
      <c r="O5" s="11">
        <f>'Occ T5'!H46</f>
        <v>2.7059990052042409</v>
      </c>
      <c r="P5" s="11">
        <f>'Occ T5'!G46</f>
        <v>4.9434795041072732</v>
      </c>
    </row>
    <row r="6" spans="1:16" x14ac:dyDescent="0.2">
      <c r="M6" s="10" t="str">
        <f>name!E7</f>
        <v>Administrative and secretarial occupations</v>
      </c>
      <c r="N6" s="11">
        <f>'Occ T5'!I47</f>
        <v>-0.31892629345228318</v>
      </c>
      <c r="O6" s="11">
        <f>'Occ T5'!H47</f>
        <v>-10.021648668152778</v>
      </c>
      <c r="P6" s="11">
        <f>'Occ T5'!G47</f>
        <v>-8.9455420178881155</v>
      </c>
    </row>
    <row r="7" spans="1:16" x14ac:dyDescent="0.2">
      <c r="M7" s="10" t="str">
        <f>name!E8</f>
        <v>Skilled trades occupations</v>
      </c>
      <c r="N7" s="11">
        <f>'Occ T5'!I48</f>
        <v>1.4053117448413275</v>
      </c>
      <c r="O7" s="11">
        <f>'Occ T5'!H48</f>
        <v>2.5067679154919169</v>
      </c>
      <c r="P7" s="11">
        <f>'Occ T5'!G48</f>
        <v>-10.399756703814937</v>
      </c>
    </row>
    <row r="8" spans="1:16" x14ac:dyDescent="0.2">
      <c r="M8" s="10" t="str">
        <f>name!E9</f>
        <v>Caring, leisure and other service occupations</v>
      </c>
      <c r="N8" s="11">
        <f>'Occ T5'!I49</f>
        <v>2.0080937761038946</v>
      </c>
      <c r="O8" s="11">
        <f>'Occ T5'!H49</f>
        <v>7.6578693572304175</v>
      </c>
      <c r="P8" s="11">
        <f>'Occ T5'!G49</f>
        <v>15.525054328312891</v>
      </c>
    </row>
    <row r="9" spans="1:16" x14ac:dyDescent="0.2">
      <c r="M9" s="10" t="str">
        <f>name!E10</f>
        <v>Sales and customer service occupations</v>
      </c>
      <c r="N9" s="11">
        <f>'Occ T5'!I50</f>
        <v>-1.0390766573063539</v>
      </c>
      <c r="O9" s="11">
        <f>'Occ T5'!H50</f>
        <v>3.5654902805094224</v>
      </c>
      <c r="P9" s="11">
        <f>'Occ T5'!G50</f>
        <v>3.7794781138256326</v>
      </c>
    </row>
    <row r="10" spans="1:16" x14ac:dyDescent="0.2">
      <c r="M10" s="10" t="str">
        <f>name!E11</f>
        <v>Process, plant and machine operatives</v>
      </c>
      <c r="N10" s="11">
        <f>'Occ T5'!I51</f>
        <v>3.7240157532648581</v>
      </c>
      <c r="O10" s="11">
        <f>'Occ T5'!H51</f>
        <v>4.0762056418317751</v>
      </c>
      <c r="P10" s="11">
        <f>'Occ T5'!G51</f>
        <v>0.64265403983748115</v>
      </c>
    </row>
    <row r="11" spans="1:16" x14ac:dyDescent="0.2">
      <c r="M11" s="10" t="str">
        <f>name!E12</f>
        <v>Elementary occupations</v>
      </c>
      <c r="N11" s="11">
        <f>'Occ T5'!I52</f>
        <v>3.4089511702113189</v>
      </c>
      <c r="O11" s="11">
        <f>'Occ T5'!H52</f>
        <v>-5.8835869211877849</v>
      </c>
      <c r="P11" s="11">
        <f>'Occ T5'!G52</f>
        <v>3.6441438213188349E-3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15.08644919053657</v>
      </c>
      <c r="O13" s="11">
        <f>'Occ T5'!H54</f>
        <v>26.518063630580514</v>
      </c>
      <c r="P13" s="11">
        <f>'Occ T5'!G54</f>
        <v>69.812487178883089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1.2591343124936563</v>
      </c>
      <c r="O18" s="11">
        <f>'Occ T5'!AN44</f>
        <v>3.7094125458774965</v>
      </c>
      <c r="P18" s="11">
        <f>'Occ T5'!AM44</f>
        <v>9.9344766236389717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2.4813048768832537</v>
      </c>
      <c r="O19" s="11">
        <f>'Occ T5'!AN45</f>
        <v>10.817995247504918</v>
      </c>
      <c r="P19" s="11">
        <f>'Occ T5'!AM45</f>
        <v>29.390882546039464</v>
      </c>
    </row>
    <row r="20" spans="13:16" x14ac:dyDescent="0.2">
      <c r="M20" s="10" t="str">
        <f t="shared" si="0"/>
        <v>Associate professional occupations</v>
      </c>
      <c r="N20" s="11">
        <f>'Occ T5'!AO46</f>
        <v>1.9501645708690933</v>
      </c>
      <c r="O20" s="11">
        <f>'Occ T5'!AN46</f>
        <v>3.6346990883823729</v>
      </c>
      <c r="P20" s="11">
        <f>'Occ T5'!AM46</f>
        <v>9.3016637336920809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-0.97063933031557204</v>
      </c>
      <c r="O21" s="11">
        <f>'Occ T5'!AN47</f>
        <v>-11.005930111302789</v>
      </c>
      <c r="P21" s="11">
        <f>'Occ T5'!AM47</f>
        <v>-14.802413586037581</v>
      </c>
    </row>
    <row r="22" spans="13:16" x14ac:dyDescent="0.2">
      <c r="M22" s="10" t="str">
        <f t="shared" si="0"/>
        <v>Skilled trades occupations</v>
      </c>
      <c r="N22" s="11">
        <f>'Occ T5'!AO48</f>
        <v>0.91109309737937805</v>
      </c>
      <c r="O22" s="11">
        <f>'Occ T5'!AN48</f>
        <v>1.2237834961584477</v>
      </c>
      <c r="P22" s="11">
        <f>'Occ T5'!AM48</f>
        <v>1.1586286889538426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0.87307229249167051</v>
      </c>
      <c r="O23" s="11">
        <f>'Occ T5'!AN49</f>
        <v>5.8076111028666446</v>
      </c>
      <c r="P23" s="11">
        <f>'Occ T5'!AM49</f>
        <v>11.172943503753856</v>
      </c>
    </row>
    <row r="24" spans="13:16" x14ac:dyDescent="0.2">
      <c r="M24" s="10" t="str">
        <f t="shared" si="0"/>
        <v>Sales and customer service occupations</v>
      </c>
      <c r="N24" s="11">
        <f>'Occ T5'!AO50</f>
        <v>-0.4760907919404378</v>
      </c>
      <c r="O24" s="11">
        <f>'Occ T5'!AN50</f>
        <v>0.88727173601206744</v>
      </c>
      <c r="P24" s="11">
        <f>'Occ T5'!AM50</f>
        <v>-0.73912999294122983</v>
      </c>
    </row>
    <row r="25" spans="13:16" x14ac:dyDescent="0.2">
      <c r="M25" s="10" t="str">
        <f t="shared" si="0"/>
        <v>Process, plant and machine operatives</v>
      </c>
      <c r="N25" s="11">
        <f>'Occ T5'!AO51</f>
        <v>0.30600293135560652</v>
      </c>
      <c r="O25" s="11">
        <f>'Occ T5'!AN51</f>
        <v>1.4785569232121234</v>
      </c>
      <c r="P25" s="11">
        <f>'Occ T5'!AM51</f>
        <v>0.76322226085191414</v>
      </c>
    </row>
    <row r="26" spans="13:16" x14ac:dyDescent="0.2">
      <c r="M26" s="10" t="str">
        <f t="shared" si="0"/>
        <v>Elementary occupations</v>
      </c>
      <c r="N26" s="11">
        <f>'Occ T5'!AO52</f>
        <v>1.1025132461083009</v>
      </c>
      <c r="O26" s="11">
        <f>'Occ T5'!AN52</f>
        <v>-5.1872468403612615</v>
      </c>
      <c r="P26" s="11">
        <f>'Occ T5'!AM52</f>
        <v>2.2570161591104245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7.4365552053249289</v>
      </c>
      <c r="O28" s="11">
        <f>'Occ T5'!AN54</f>
        <v>11.366153188349983</v>
      </c>
      <c r="P28" s="11">
        <f>'Occ T5'!AM54</f>
        <v>48.437289937061678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3.133447907090968</v>
      </c>
      <c r="O33" s="11">
        <f>'Occ T5'!X44</f>
        <v>2.4482399708471663</v>
      </c>
      <c r="P33" s="11">
        <f>'Occ T5'!W44</f>
        <v>3.1185701327156323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-2.2027564162146636</v>
      </c>
      <c r="O34" s="11">
        <f>'Occ T5'!X45</f>
        <v>4.9353192554236252</v>
      </c>
      <c r="P34" s="11">
        <f>'Occ T5'!W45</f>
        <v>21.819546468287655</v>
      </c>
    </row>
    <row r="35" spans="1:16" x14ac:dyDescent="0.2">
      <c r="M35" s="10" t="str">
        <f t="shared" si="1"/>
        <v>Associate professional occupations</v>
      </c>
      <c r="N35" s="11">
        <f>'Occ T5'!Y46</f>
        <v>-0.72321555424855788</v>
      </c>
      <c r="O35" s="11">
        <f>'Occ T5'!X46</f>
        <v>-0.9287000831781338</v>
      </c>
      <c r="P35" s="11">
        <f>'Occ T5'!W46</f>
        <v>-4.3581842295847935</v>
      </c>
    </row>
    <row r="36" spans="1:16" x14ac:dyDescent="0.2">
      <c r="M36" s="10" t="str">
        <f t="shared" si="1"/>
        <v>Administrative and secretarial occupations</v>
      </c>
      <c r="N36" s="11">
        <f>'Occ T5'!Y47</f>
        <v>0.65171303686328352</v>
      </c>
      <c r="O36" s="11">
        <f>'Occ T5'!X47</f>
        <v>0.98428144314998889</v>
      </c>
      <c r="P36" s="11">
        <f>'Occ T5'!W47</f>
        <v>5.8568715681494794</v>
      </c>
    </row>
    <row r="37" spans="1:16" x14ac:dyDescent="0.2">
      <c r="M37" s="10" t="str">
        <f t="shared" si="1"/>
        <v>Skilled trades occupations</v>
      </c>
      <c r="N37" s="11">
        <f>'Occ T5'!Y48</f>
        <v>0.49421864746197741</v>
      </c>
      <c r="O37" s="11">
        <f>'Occ T5'!X48</f>
        <v>1.2829844193334718</v>
      </c>
      <c r="P37" s="11">
        <f>'Occ T5'!W48</f>
        <v>-11.558385392768784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1.1350214836122188</v>
      </c>
      <c r="O38" s="11">
        <f>'Occ T5'!X49</f>
        <v>1.8502582543637569</v>
      </c>
      <c r="P38" s="11">
        <f>'Occ T5'!W49</f>
        <v>4.3521108245589986</v>
      </c>
    </row>
    <row r="39" spans="1:16" x14ac:dyDescent="0.2">
      <c r="M39" s="10" t="str">
        <f t="shared" si="1"/>
        <v>Sales and customer service occupations</v>
      </c>
      <c r="N39" s="11">
        <f>'Occ T5'!Y50</f>
        <v>-0.56298586536591966</v>
      </c>
      <c r="O39" s="11">
        <f>'Occ T5'!X50</f>
        <v>2.678218544497426</v>
      </c>
      <c r="P39" s="11">
        <f>'Occ T5'!W50</f>
        <v>4.5186081067669299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Manchester</v>
      </c>
      <c r="M40" s="10" t="str">
        <f t="shared" si="1"/>
        <v>Process, plant and machine operatives</v>
      </c>
      <c r="N40" s="11">
        <f>'Occ T5'!Y51</f>
        <v>3.4180128219092349</v>
      </c>
      <c r="O40" s="11">
        <f>'Occ T5'!X51</f>
        <v>2.5976487186196433</v>
      </c>
      <c r="P40" s="11">
        <f>'Occ T5'!W51</f>
        <v>-0.12056822101441611</v>
      </c>
    </row>
    <row r="41" spans="1:16" x14ac:dyDescent="0.2">
      <c r="M41" s="10" t="str">
        <f t="shared" si="1"/>
        <v>Elementary occupations</v>
      </c>
      <c r="N41" s="11">
        <f>'Occ T5'!Y52</f>
        <v>2.3064379241030277</v>
      </c>
      <c r="O41" s="11">
        <f>'Occ T5'!X52</f>
        <v>-0.69634008082666199</v>
      </c>
      <c r="P41" s="11">
        <f>'Occ T5'!W52</f>
        <v>-2.2533720152890879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7.6498939852115484</v>
      </c>
      <c r="O43" s="11">
        <f>'Occ T5'!X54</f>
        <v>15.151910442230303</v>
      </c>
      <c r="P43" s="11">
        <f>'Occ T5'!W54</f>
        <v>21.375197241821525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Manchester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Manchester, Greater Manchester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16.813263699746329</v>
      </c>
      <c r="C5" s="11">
        <f>HLOOKUP(C$3,'Qual F1'!$M$4:$BW$14,11,FALSE)</f>
        <v>20.507209121684742</v>
      </c>
      <c r="D5" s="11">
        <f>HLOOKUP(D$3,'Qual F1'!$M$4:$BW$14,11,FALSE)</f>
        <v>23.148475197307764</v>
      </c>
      <c r="E5" s="11">
        <f>HLOOKUP(E$3,'Qual F1'!$M$4:$BW$14,11,FALSE)</f>
        <v>28.019262993681206</v>
      </c>
      <c r="F5" s="11">
        <f>HLOOKUP(F$3,'Qual F1'!$M$4:$BW$14,11,FALSE)</f>
        <v>36.069678637266037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110.70966395467089</v>
      </c>
      <c r="C6" s="11">
        <f>HLOOKUP(C$3,'Qual F1'!$M$4:$BW$14,10,FALSE)</f>
        <v>137.07480649882015</v>
      </c>
      <c r="D6" s="11">
        <f>HLOOKUP(D$3,'Qual F1'!$M$4:$BW$14,10,FALSE)</f>
        <v>152.94363457514686</v>
      </c>
      <c r="E6" s="11">
        <f>HLOOKUP(E$3,'Qual F1'!$M$4:$BW$14,10,FALSE)</f>
        <v>184.65389791465594</v>
      </c>
      <c r="F6" s="11">
        <f>HLOOKUP(F$3,'Qual F1'!$M$4:$BW$14,10,FALSE)</f>
        <v>241.51296622071564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239.96794314221762</v>
      </c>
      <c r="C7" s="11">
        <f>HLOOKUP(C$3,'Qual F1'!$M$4:$BW$14,9,FALSE)</f>
        <v>297.04841701018495</v>
      </c>
      <c r="D7" s="11">
        <f>HLOOKUP(D$3,'Qual F1'!$M$4:$BW$14,9,FALSE)</f>
        <v>294.58889361890766</v>
      </c>
      <c r="E7" s="11">
        <f>HLOOKUP(E$3,'Qual F1'!$M$4:$BW$14,9,FALSE)</f>
        <v>329.39745945325751</v>
      </c>
      <c r="F7" s="11">
        <f>HLOOKUP(F$3,'Qual F1'!$M$4:$BW$14,9,FALSE)</f>
        <v>399.30652014903302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73.85794757561618</v>
      </c>
      <c r="C8" s="11">
        <f>HLOOKUP(C$3,'Qual F1'!$M$4:$BW$14,8,FALSE)</f>
        <v>81.23036849752782</v>
      </c>
      <c r="D8" s="11">
        <f>HLOOKUP(D$3,'Qual F1'!$M$4:$BW$14,8,FALSE)</f>
        <v>78.888856710954158</v>
      </c>
      <c r="E8" s="11">
        <f>HLOOKUP(E$3,'Qual F1'!$M$4:$BW$14,8,FALSE)</f>
        <v>81.561823846969631</v>
      </c>
      <c r="F8" s="11">
        <f>HLOOKUP(F$3,'Qual F1'!$M$4:$BW$14,8,FALSE)</f>
        <v>93.870573036428482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67.111481723675595</v>
      </c>
      <c r="C9" s="11">
        <f>HLOOKUP(C$3,'Qual F1'!$M$4:$BW$14,7,FALSE)</f>
        <v>82.024507973098153</v>
      </c>
      <c r="D9" s="11">
        <f>HLOOKUP(D$3,'Qual F1'!$M$4:$BW$14,7,FALSE)</f>
        <v>81.518287461642146</v>
      </c>
      <c r="E9" s="11">
        <f>HLOOKUP(E$3,'Qual F1'!$M$4:$BW$14,7,FALSE)</f>
        <v>88.226618161716061</v>
      </c>
      <c r="F9" s="11">
        <f>HLOOKUP(F$3,'Qual F1'!$M$4:$BW$14,7,FALSE)</f>
        <v>107.06103393725203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288.41368223505901</v>
      </c>
      <c r="C10" s="11">
        <f>HLOOKUP(C$3,'Qual F1'!$M$4:$BW$14,6,FALSE)</f>
        <v>315.66937368540266</v>
      </c>
      <c r="D10" s="11">
        <f>HLOOKUP(D$3,'Qual F1'!$M$4:$BW$14,6,FALSE)</f>
        <v>313.23691874954744</v>
      </c>
      <c r="E10" s="11">
        <f>HLOOKUP(E$3,'Qual F1'!$M$4:$BW$14,6,FALSE)</f>
        <v>307.60255718379602</v>
      </c>
      <c r="F10" s="11">
        <f>HLOOKUP(F$3,'Qual F1'!$M$4:$BW$14,6,FALSE)</f>
        <v>305.66223613139005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307.81657688593083</v>
      </c>
      <c r="C11" s="11">
        <f>HLOOKUP(C$3,'Qual F1'!$M$4:$BW$14,5,FALSE)</f>
        <v>322.83703834233751</v>
      </c>
      <c r="D11" s="11">
        <f>HLOOKUP(D$3,'Qual F1'!$M$4:$BW$14,5,FALSE)</f>
        <v>291.30502271998387</v>
      </c>
      <c r="E11" s="11">
        <f>HLOOKUP(E$3,'Qual F1'!$M$4:$BW$14,5,FALSE)</f>
        <v>292.12913221187824</v>
      </c>
      <c r="F11" s="11">
        <f>HLOOKUP(F$3,'Qual F1'!$M$4:$BW$14,5,FALSE)</f>
        <v>253.51328916454932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185.19640958588496</v>
      </c>
      <c r="C12" s="11">
        <f>HLOOKUP(C$3,'Qual F1'!$M$4:$BW$14,4,FALSE)</f>
        <v>196.48640543387143</v>
      </c>
      <c r="D12" s="11">
        <f>HLOOKUP(D$3,'Qual F1'!$M$4:$BW$14,4,FALSE)</f>
        <v>181.00112501969986</v>
      </c>
      <c r="E12" s="11">
        <f>HLOOKUP(E$3,'Qual F1'!$M$4:$BW$14,4,FALSE)</f>
        <v>157.07618341211182</v>
      </c>
      <c r="F12" s="11">
        <f>HLOOKUP(F$3,'Qual F1'!$M$4:$BW$14,4,FALSE)</f>
        <v>105.12032146560952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82.89303119719699</v>
      </c>
      <c r="C13" s="11">
        <f>HLOOKUP(C$3,'Qual F1'!$M$4:$BW$14,3,FALSE)</f>
        <v>70.069873437073781</v>
      </c>
      <c r="D13" s="11">
        <f>HLOOKUP(D$3,'Qual F1'!$M$4:$BW$14,3,FALSE)</f>
        <v>71.013785946810515</v>
      </c>
      <c r="E13" s="11">
        <f>HLOOKUP(E$3,'Qual F1'!$M$4:$BW$14,3,FALSE)</f>
        <v>63.427064821935133</v>
      </c>
      <c r="F13" s="11">
        <f>HLOOKUP(F$3,'Qual F1'!$M$4:$BW$14,3,FALSE)</f>
        <v>56.945381257755479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1372.7799999999984</v>
      </c>
      <c r="C15" s="11">
        <f t="shared" ref="C15:F15" si="0">SUM(C5:C13)</f>
        <v>1522.948000000001</v>
      </c>
      <c r="D15" s="11">
        <f t="shared" si="0"/>
        <v>1487.6450000000004</v>
      </c>
      <c r="E15" s="11">
        <f t="shared" si="0"/>
        <v>1532.0940000000014</v>
      </c>
      <c r="F15" s="11">
        <f t="shared" si="0"/>
        <v>1599.0619999999999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1.2247602456144722</v>
      </c>
      <c r="C19" s="18">
        <f t="shared" si="1"/>
        <v>1.3465469025655983</v>
      </c>
      <c r="D19" s="18">
        <f t="shared" si="1"/>
        <v>1.556048331242182</v>
      </c>
      <c r="E19" s="18">
        <f t="shared" si="1"/>
        <v>1.8288214034962071</v>
      </c>
      <c r="F19" s="18">
        <f t="shared" si="1"/>
        <v>2.2556773056495643</v>
      </c>
      <c r="G19" s="11"/>
    </row>
    <row r="20" spans="1:7" x14ac:dyDescent="0.2">
      <c r="A20" t="str">
        <f>$A6</f>
        <v>RQF7 Other higher degree</v>
      </c>
      <c r="B20" s="18">
        <f t="shared" si="1"/>
        <v>8.0646326399474813</v>
      </c>
      <c r="C20" s="18">
        <f t="shared" si="1"/>
        <v>9.000622903659222</v>
      </c>
      <c r="D20" s="18">
        <f t="shared" si="1"/>
        <v>10.280922839464173</v>
      </c>
      <c r="E20" s="18">
        <f t="shared" si="1"/>
        <v>12.052386988961237</v>
      </c>
      <c r="F20" s="18">
        <f t="shared" si="1"/>
        <v>15.103414765701121</v>
      </c>
      <c r="G20" s="11"/>
    </row>
    <row r="21" spans="1:7" x14ac:dyDescent="0.2">
      <c r="A21" t="str">
        <f>$A7</f>
        <v>RQF6 First degree</v>
      </c>
      <c r="B21" s="18">
        <f t="shared" si="1"/>
        <v>17.480437006819585</v>
      </c>
      <c r="C21" s="18">
        <f t="shared" si="1"/>
        <v>19.50482990950346</v>
      </c>
      <c r="D21" s="18">
        <f t="shared" si="1"/>
        <v>19.802365054761559</v>
      </c>
      <c r="E21" s="18">
        <f t="shared" si="1"/>
        <v>21.499820471410843</v>
      </c>
      <c r="F21" s="18">
        <f t="shared" si="1"/>
        <v>24.971296932141033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5.3801736312895194</v>
      </c>
      <c r="C22" s="18">
        <f t="shared" si="3"/>
        <v>5.333758506365796</v>
      </c>
      <c r="D22" s="18">
        <f t="shared" si="3"/>
        <v>5.302935627179477</v>
      </c>
      <c r="E22" s="18">
        <f t="shared" si="3"/>
        <v>5.3235522002546549</v>
      </c>
      <c r="F22" s="18">
        <f t="shared" si="3"/>
        <v>5.8703523088178251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4.8887281081947345</v>
      </c>
      <c r="C23" s="18">
        <f t="shared" si="4"/>
        <v>5.3859033908641729</v>
      </c>
      <c r="D23" s="18">
        <f t="shared" si="4"/>
        <v>5.4796868514761332</v>
      </c>
      <c r="E23" s="18">
        <f t="shared" si="4"/>
        <v>5.7585643023023376</v>
      </c>
      <c r="F23" s="18">
        <f t="shared" si="4"/>
        <v>6.695239705355517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21.009461256360041</v>
      </c>
      <c r="C24" s="18">
        <f t="shared" si="5"/>
        <v>20.727521470555953</v>
      </c>
      <c r="D24" s="18">
        <f t="shared" si="5"/>
        <v>21.055891610535266</v>
      </c>
      <c r="E24" s="18">
        <f t="shared" si="5"/>
        <v>20.077264004936758</v>
      </c>
      <c r="F24" s="18">
        <f t="shared" si="5"/>
        <v>19.115095983232049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22.422862868480834</v>
      </c>
      <c r="C25" s="18">
        <f t="shared" si="6"/>
        <v>21.198165554066016</v>
      </c>
      <c r="D25" s="18">
        <f t="shared" si="6"/>
        <v>19.581622142378308</v>
      </c>
      <c r="E25" s="18">
        <f t="shared" si="6"/>
        <v>19.067311288463891</v>
      </c>
      <c r="F25" s="18">
        <f t="shared" si="6"/>
        <v>15.853874906948532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13.490610992721717</v>
      </c>
      <c r="C26" s="18">
        <f>C12/C$15*100</f>
        <v>12.901714663525695</v>
      </c>
      <c r="D26" s="18">
        <f t="shared" si="7"/>
        <v>12.166956835784061</v>
      </c>
      <c r="E26" s="18">
        <f t="shared" si="7"/>
        <v>10.252385520216885</v>
      </c>
      <c r="F26" s="18">
        <f t="shared" si="7"/>
        <v>6.5738740252478971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6.0383332505716201</v>
      </c>
      <c r="C27" s="18">
        <f>C13/C$15*100</f>
        <v>4.6009366988941007</v>
      </c>
      <c r="D27" s="18">
        <f t="shared" si="8"/>
        <v>4.7735707071788296</v>
      </c>
      <c r="E27" s="18">
        <f t="shared" si="8"/>
        <v>4.1398938199572006</v>
      </c>
      <c r="F27" s="18">
        <f t="shared" si="8"/>
        <v>3.5611740669064416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5.0905424862015769</v>
      </c>
      <c r="C33" s="18">
        <f t="shared" si="9"/>
        <v>12.879695427839044</v>
      </c>
      <c r="D33" s="18">
        <f t="shared" si="9"/>
        <v>3.8931379423774226</v>
      </c>
      <c r="E33" s="18">
        <f t="shared" si="9"/>
        <v>2.5577670461222501</v>
      </c>
      <c r="F33" s="18">
        <f>IF(F$3-D$3 &lt;&gt; 0,(EXP(LN(F5/D5)/(F$3-D$3))-1)*100,0)</f>
        <v>3.0009725970467915</v>
      </c>
    </row>
    <row r="34" spans="1:6" x14ac:dyDescent="0.2">
      <c r="A34" t="str">
        <f>$A20</f>
        <v>RQF7 Other higher degree</v>
      </c>
      <c r="B34" s="18">
        <f t="shared" si="9"/>
        <v>5.4855635088262078</v>
      </c>
      <c r="C34" s="18">
        <f t="shared" si="9"/>
        <v>11.576764893309033</v>
      </c>
      <c r="D34" s="18">
        <f t="shared" si="9"/>
        <v>3.8401757791989732</v>
      </c>
      <c r="E34" s="18">
        <f t="shared" si="9"/>
        <v>2.7207536763394602</v>
      </c>
      <c r="F34" s="18">
        <f t="shared" ref="F34:F43" si="10">IF(F$3-D$3 &lt;&gt; 0,(EXP(LN(F6/D6)/(F$3-D$3))-1)*100,0)</f>
        <v>3.0925470634281194</v>
      </c>
    </row>
    <row r="35" spans="1:6" x14ac:dyDescent="0.2">
      <c r="A35" t="str">
        <f>$A21</f>
        <v>RQF6 First degree</v>
      </c>
      <c r="B35" s="18">
        <f t="shared" si="9"/>
        <v>5.4796070767816341</v>
      </c>
      <c r="C35" s="18">
        <f t="shared" si="9"/>
        <v>-0.82798737526783572</v>
      </c>
      <c r="D35" s="18">
        <f t="shared" si="9"/>
        <v>2.2588195847736747</v>
      </c>
      <c r="E35" s="18">
        <f t="shared" si="9"/>
        <v>1.943283016106645</v>
      </c>
      <c r="F35" s="18">
        <f t="shared" si="10"/>
        <v>2.0483535414239196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2.407154068836892</v>
      </c>
      <c r="C36" s="18">
        <f t="shared" ref="C36:E36" si="12">IF(D$3-C$3 &lt;&gt; 0,(EXP(LN(D8/C8)/(D$3-C$3))-1)*100,0)</f>
        <v>-2.8825571395074023</v>
      </c>
      <c r="D36" s="18">
        <f t="shared" si="12"/>
        <v>0.66865201573582667</v>
      </c>
      <c r="E36" s="18">
        <f t="shared" si="12"/>
        <v>1.4154808217696102</v>
      </c>
      <c r="F36" s="18">
        <f t="shared" si="10"/>
        <v>1.1659242979025652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5.1445342539888417</v>
      </c>
      <c r="C37" s="18">
        <f t="shared" si="13"/>
        <v>-0.6171576324749628</v>
      </c>
      <c r="D37" s="18">
        <f t="shared" si="13"/>
        <v>1.5942005085306299</v>
      </c>
      <c r="E37" s="18">
        <f t="shared" si="13"/>
        <v>1.953744299191551</v>
      </c>
      <c r="F37" s="18">
        <f t="shared" si="10"/>
        <v>1.8337552095301968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2.2831624479929369</v>
      </c>
      <c r="C38" s="18">
        <f t="shared" si="14"/>
        <v>-0.77057045713893046</v>
      </c>
      <c r="D38" s="18">
        <f t="shared" si="14"/>
        <v>-0.36236750231734005</v>
      </c>
      <c r="E38" s="18">
        <f t="shared" si="14"/>
        <v>-6.3258604480953551E-2</v>
      </c>
      <c r="F38" s="18">
        <f t="shared" si="10"/>
        <v>-0.16306120588960304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1.1982115893065526</v>
      </c>
      <c r="C39" s="18">
        <f t="shared" si="15"/>
        <v>-9.767161718574858</v>
      </c>
      <c r="D39" s="18">
        <f t="shared" si="15"/>
        <v>5.6516601956180246E-2</v>
      </c>
      <c r="E39" s="18">
        <f t="shared" si="15"/>
        <v>-1.4077935282079124</v>
      </c>
      <c r="F39" s="18">
        <f t="shared" si="10"/>
        <v>-0.92208687592718608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1.4904051525417072</v>
      </c>
      <c r="C40" s="18">
        <f t="shared" si="16"/>
        <v>-7.8810950711718402</v>
      </c>
      <c r="D40" s="18">
        <f t="shared" si="16"/>
        <v>-2.7956247720327343</v>
      </c>
      <c r="E40" s="18">
        <f t="shared" si="16"/>
        <v>-3.9366707139461332</v>
      </c>
      <c r="F40" s="18">
        <f t="shared" si="10"/>
        <v>-3.5578181417322607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-4.1144137250067159</v>
      </c>
      <c r="C41" s="18">
        <f t="shared" si="17"/>
        <v>1.3471017763210469</v>
      </c>
      <c r="D41" s="18">
        <f t="shared" si="17"/>
        <v>-2.2343280612174499</v>
      </c>
      <c r="E41" s="18">
        <f t="shared" si="17"/>
        <v>-1.0721913628929602</v>
      </c>
      <c r="F41" s="18">
        <f t="shared" si="10"/>
        <v>-1.4610971282485008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2.6292211088015938</v>
      </c>
      <c r="C43" s="18">
        <f t="shared" ref="C43" si="18">IF(D$3-C$3 &lt;&gt; 0,(EXP(LN(D15/C15)/(D$3-C$3))-1)*100,0)</f>
        <v>-2.3180699538001615</v>
      </c>
      <c r="D43" s="18">
        <f>IF(E$3-D$3 &lt;&gt; 0,(EXP(LN(E15/D15)/(E$3-D$3))-1)*100,0)</f>
        <v>0.59055885281917853</v>
      </c>
      <c r="E43" s="18">
        <f>IF(F$3-E$3 &lt;&gt; 0,(EXP(LN(F15/E15)/(F$3-E$3))-1)*100,0)</f>
        <v>0.42873424875549127</v>
      </c>
      <c r="F43" s="18">
        <f t="shared" si="10"/>
        <v>0.48264683667567088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3.6939454219384125</v>
      </c>
      <c r="C47" s="27">
        <f>D5-C5</f>
        <v>2.6412660756230224</v>
      </c>
      <c r="D47" s="27">
        <f>E5-D5</f>
        <v>4.8707877963734418</v>
      </c>
      <c r="E47" s="27">
        <f>F5-E5</f>
        <v>8.0504156435848309</v>
      </c>
      <c r="F47" s="27">
        <f>F5-D5</f>
        <v>12.921203439958273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26.365142544149265</v>
      </c>
      <c r="C48" s="27">
        <f t="shared" si="20"/>
        <v>15.868828076326707</v>
      </c>
      <c r="D48" s="27">
        <f t="shared" si="20"/>
        <v>31.710263339509083</v>
      </c>
      <c r="E48" s="27">
        <f t="shared" si="20"/>
        <v>56.859068306059697</v>
      </c>
      <c r="F48" s="27">
        <f t="shared" ref="F48:F57" si="21">F6-D6</f>
        <v>88.569331645568781</v>
      </c>
    </row>
    <row r="49" spans="1:6" x14ac:dyDescent="0.2">
      <c r="A49" t="str">
        <f t="shared" si="19"/>
        <v>RQF6 First degree</v>
      </c>
      <c r="B49" s="27">
        <f t="shared" ref="B49:E49" si="22">C7-B7</f>
        <v>57.080473867967328</v>
      </c>
      <c r="C49" s="27">
        <f t="shared" si="22"/>
        <v>-2.4595233912772869</v>
      </c>
      <c r="D49" s="27">
        <f t="shared" si="22"/>
        <v>34.808565834349849</v>
      </c>
      <c r="E49" s="27">
        <f t="shared" si="22"/>
        <v>69.909060695775509</v>
      </c>
      <c r="F49" s="27">
        <f t="shared" si="21"/>
        <v>104.71762653012536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7.3724209219116403</v>
      </c>
      <c r="C50" s="27">
        <f t="shared" si="23"/>
        <v>-2.3415117865736619</v>
      </c>
      <c r="D50" s="27">
        <f t="shared" si="23"/>
        <v>2.6729671360154725</v>
      </c>
      <c r="E50" s="27">
        <f t="shared" si="23"/>
        <v>12.308749189458851</v>
      </c>
      <c r="F50" s="27">
        <f t="shared" si="21"/>
        <v>14.981716325474324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14.913026249422558</v>
      </c>
      <c r="C51" s="27">
        <f t="shared" si="24"/>
        <v>-0.50622051145600722</v>
      </c>
      <c r="D51" s="27">
        <f t="shared" si="24"/>
        <v>6.7083307000739154</v>
      </c>
      <c r="E51" s="27">
        <f t="shared" si="24"/>
        <v>18.834415775535973</v>
      </c>
      <c r="F51" s="27">
        <f t="shared" si="21"/>
        <v>25.542746475609889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27.255691450343647</v>
      </c>
      <c r="C52" s="27">
        <f t="shared" si="25"/>
        <v>-2.432454935855219</v>
      </c>
      <c r="D52" s="27">
        <f t="shared" si="25"/>
        <v>-5.6343615657514192</v>
      </c>
      <c r="E52" s="27">
        <f t="shared" si="25"/>
        <v>-1.9403210524059773</v>
      </c>
      <c r="F52" s="27">
        <f t="shared" si="21"/>
        <v>-7.5746826181573965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15.020461456406679</v>
      </c>
      <c r="C53" s="27">
        <f>D11-C11</f>
        <v>-31.53201562235364</v>
      </c>
      <c r="D53" s="27">
        <f t="shared" si="26"/>
        <v>0.82410949189437588</v>
      </c>
      <c r="E53" s="27">
        <f t="shared" si="26"/>
        <v>-38.615843047328923</v>
      </c>
      <c r="F53" s="27">
        <f t="shared" si="21"/>
        <v>-37.791733555434547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11.289995847986461</v>
      </c>
      <c r="C54" s="27">
        <f t="shared" si="27"/>
        <v>-15.485280414171569</v>
      </c>
      <c r="D54" s="27">
        <f t="shared" si="27"/>
        <v>-23.924941607588039</v>
      </c>
      <c r="E54" s="27">
        <f t="shared" si="27"/>
        <v>-51.955861946502296</v>
      </c>
      <c r="F54" s="27">
        <f t="shared" si="21"/>
        <v>-75.880803554090335</v>
      </c>
    </row>
    <row r="55" spans="1:6" x14ac:dyDescent="0.2">
      <c r="A55" t="str">
        <f t="shared" si="19"/>
        <v>No Qualification</v>
      </c>
      <c r="B55" s="27">
        <f t="shared" ref="B55:E55" si="28">C13-B13</f>
        <v>-12.823157760123209</v>
      </c>
      <c r="C55" s="27">
        <f t="shared" si="28"/>
        <v>0.9439125097367338</v>
      </c>
      <c r="D55" s="27">
        <f t="shared" si="28"/>
        <v>-7.5867211248753819</v>
      </c>
      <c r="E55" s="27">
        <f t="shared" si="28"/>
        <v>-6.4816835641796544</v>
      </c>
      <c r="F55" s="27">
        <f t="shared" si="21"/>
        <v>-14.068404689055036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150.16800000000262</v>
      </c>
      <c r="C57" s="29">
        <f t="shared" ref="C57" si="29">D15-C15</f>
        <v>-35.303000000000566</v>
      </c>
      <c r="D57" s="29">
        <f>E15-D15</f>
        <v>44.449000000000979</v>
      </c>
      <c r="E57" s="29">
        <f>F15-E15</f>
        <v>66.967999999998483</v>
      </c>
      <c r="F57" s="29">
        <f t="shared" si="21"/>
        <v>111.41699999999946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Manchester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82.669535624048962</v>
      </c>
      <c r="N6" s="11">
        <v>84.156612181157968</v>
      </c>
      <c r="O6" s="11">
        <v>74.585449764136243</v>
      </c>
      <c r="P6" s="11">
        <v>81.766766536247104</v>
      </c>
      <c r="Q6" s="11">
        <v>77.805482024413493</v>
      </c>
      <c r="R6" s="11">
        <v>82.89303119719699</v>
      </c>
      <c r="S6" s="11">
        <v>72.222653207001542</v>
      </c>
      <c r="T6" s="11">
        <v>75.063337062565111</v>
      </c>
      <c r="U6" s="11">
        <v>80.197862420562828</v>
      </c>
      <c r="V6" s="11">
        <v>70.069873437073781</v>
      </c>
      <c r="W6" s="11">
        <v>71.013785946810515</v>
      </c>
      <c r="X6" s="11">
        <v>78.339720017180014</v>
      </c>
      <c r="Y6" s="11">
        <v>68.739815691280356</v>
      </c>
      <c r="Z6" s="11">
        <v>66.529764886333609</v>
      </c>
      <c r="AA6" s="11">
        <v>64.184219168192783</v>
      </c>
      <c r="AB6" s="11">
        <v>63.427064821935133</v>
      </c>
      <c r="AC6" s="11">
        <v>62.79535766054331</v>
      </c>
      <c r="AD6" s="11">
        <v>62.079762820934747</v>
      </c>
      <c r="AE6" s="11">
        <v>61.286591254690677</v>
      </c>
      <c r="AF6" s="11">
        <v>60.45080850438557</v>
      </c>
      <c r="AG6" s="11">
        <v>59.613903349695185</v>
      </c>
      <c r="AH6" s="11">
        <v>58.741175833366334</v>
      </c>
      <c r="AI6" s="11">
        <v>57.81878869057978</v>
      </c>
      <c r="AJ6" s="11">
        <v>56.846954848957779</v>
      </c>
      <c r="AK6" s="11">
        <v>55.951568989437952</v>
      </c>
      <c r="AL6" s="11">
        <v>56.945381257755479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208.02902153617862</v>
      </c>
      <c r="N7" s="11">
        <v>206.3915516012695</v>
      </c>
      <c r="O7" s="11">
        <v>192.53351320465606</v>
      </c>
      <c r="P7" s="11">
        <v>195.43049598467928</v>
      </c>
      <c r="Q7" s="11">
        <v>194.38383923971236</v>
      </c>
      <c r="R7" s="11">
        <v>185.19640958588496</v>
      </c>
      <c r="S7" s="11">
        <v>187.68544075398714</v>
      </c>
      <c r="T7" s="11">
        <v>178.67652707475295</v>
      </c>
      <c r="U7" s="11">
        <v>189.88441765643881</v>
      </c>
      <c r="V7" s="11">
        <v>196.48640543387143</v>
      </c>
      <c r="W7" s="11">
        <v>181.00112501969986</v>
      </c>
      <c r="X7" s="11">
        <v>174.95637821106502</v>
      </c>
      <c r="Y7" s="11">
        <v>170.26803952468481</v>
      </c>
      <c r="Z7" s="11">
        <v>165.90632946766675</v>
      </c>
      <c r="AA7" s="11">
        <v>161.77614417523651</v>
      </c>
      <c r="AB7" s="11">
        <v>157.07618341211182</v>
      </c>
      <c r="AC7" s="11">
        <v>152.19379282493446</v>
      </c>
      <c r="AD7" s="11">
        <v>147.19992220413744</v>
      </c>
      <c r="AE7" s="11">
        <v>142.14576855382813</v>
      </c>
      <c r="AF7" s="11">
        <v>137.03582950248781</v>
      </c>
      <c r="AG7" s="11">
        <v>131.91946382656195</v>
      </c>
      <c r="AH7" s="11">
        <v>126.74178693697451</v>
      </c>
      <c r="AI7" s="11">
        <v>121.49592008100763</v>
      </c>
      <c r="AJ7" s="11">
        <v>116.18830449208237</v>
      </c>
      <c r="AK7" s="11">
        <v>110.78196503853439</v>
      </c>
      <c r="AL7" s="11">
        <v>105.12032146560952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295.42192276470587</v>
      </c>
      <c r="N8" s="11">
        <v>303.23979187102674</v>
      </c>
      <c r="O8" s="11">
        <v>297.8576280179841</v>
      </c>
      <c r="P8" s="11">
        <v>290.20505319761003</v>
      </c>
      <c r="Q8" s="11">
        <v>310.02379261112702</v>
      </c>
      <c r="R8" s="11">
        <v>307.81657688593083</v>
      </c>
      <c r="S8" s="11">
        <v>305.26141985051703</v>
      </c>
      <c r="T8" s="11">
        <v>322.97143473005406</v>
      </c>
      <c r="U8" s="11">
        <v>303.6811914577965</v>
      </c>
      <c r="V8" s="11">
        <v>322.83703834233751</v>
      </c>
      <c r="W8" s="11">
        <v>291.30502271998387</v>
      </c>
      <c r="X8" s="11">
        <v>313.88787191469777</v>
      </c>
      <c r="Y8" s="11">
        <v>300.41014275790502</v>
      </c>
      <c r="Z8" s="11">
        <v>297.63294825481034</v>
      </c>
      <c r="AA8" s="11">
        <v>295.34543637685164</v>
      </c>
      <c r="AB8" s="11">
        <v>292.12913221187824</v>
      </c>
      <c r="AC8" s="11">
        <v>288.61884700414151</v>
      </c>
      <c r="AD8" s="11">
        <v>284.97156871022906</v>
      </c>
      <c r="AE8" s="11">
        <v>281.25320183352551</v>
      </c>
      <c r="AF8" s="11">
        <v>277.48338470777514</v>
      </c>
      <c r="AG8" s="11">
        <v>273.70727316416099</v>
      </c>
      <c r="AH8" s="11">
        <v>269.85520023105158</v>
      </c>
      <c r="AI8" s="11">
        <v>265.9539619479354</v>
      </c>
      <c r="AJ8" s="11">
        <v>262.00812245907912</v>
      </c>
      <c r="AK8" s="11">
        <v>257.97398739744011</v>
      </c>
      <c r="AL8" s="11">
        <v>253.51328916454932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263.62119487340971</v>
      </c>
      <c r="N9" s="11">
        <v>266.31394316540752</v>
      </c>
      <c r="O9" s="11">
        <v>284.44511842414272</v>
      </c>
      <c r="P9" s="11">
        <v>270.71083593114884</v>
      </c>
      <c r="Q9" s="11">
        <v>291.76846182220544</v>
      </c>
      <c r="R9" s="11">
        <v>288.41368223505901</v>
      </c>
      <c r="S9" s="11">
        <v>295.93717259470498</v>
      </c>
      <c r="T9" s="11">
        <v>309.161580554409</v>
      </c>
      <c r="U9" s="11">
        <v>329.50966310888657</v>
      </c>
      <c r="V9" s="11">
        <v>315.66937368540266</v>
      </c>
      <c r="W9" s="11">
        <v>313.23691874954744</v>
      </c>
      <c r="X9" s="11">
        <v>290.57519596612707</v>
      </c>
      <c r="Y9" s="11">
        <v>306.85085018345291</v>
      </c>
      <c r="Z9" s="11">
        <v>306.99923240206709</v>
      </c>
      <c r="AA9" s="11">
        <v>307.74770512087872</v>
      </c>
      <c r="AB9" s="11">
        <v>307.60255718379602</v>
      </c>
      <c r="AC9" s="11">
        <v>307.25349478387835</v>
      </c>
      <c r="AD9" s="11">
        <v>306.89451461521583</v>
      </c>
      <c r="AE9" s="11">
        <v>306.59522961607257</v>
      </c>
      <c r="AF9" s="11">
        <v>306.33162543177264</v>
      </c>
      <c r="AG9" s="11">
        <v>306.18015216371123</v>
      </c>
      <c r="AH9" s="11">
        <v>306.05180005936745</v>
      </c>
      <c r="AI9" s="11">
        <v>305.96949611176211</v>
      </c>
      <c r="AJ9" s="11">
        <v>305.95887487650037</v>
      </c>
      <c r="AK9" s="11">
        <v>305.96710722560658</v>
      </c>
      <c r="AL9" s="11">
        <v>305.66223613139005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66.328085677347161</v>
      </c>
      <c r="N10" s="11">
        <v>58.78588677868369</v>
      </c>
      <c r="O10" s="11">
        <v>63.016371356764679</v>
      </c>
      <c r="P10" s="11">
        <v>67.426270230776751</v>
      </c>
      <c r="Q10" s="11">
        <v>66.946323247247804</v>
      </c>
      <c r="R10" s="11">
        <v>67.111481723675595</v>
      </c>
      <c r="S10" s="11">
        <v>71.671565344202619</v>
      </c>
      <c r="T10" s="11">
        <v>74.683661770234622</v>
      </c>
      <c r="U10" s="11">
        <v>76.514697326194053</v>
      </c>
      <c r="V10" s="11">
        <v>82.024507973098153</v>
      </c>
      <c r="W10" s="11">
        <v>81.518287461642146</v>
      </c>
      <c r="X10" s="11">
        <v>80.99765680042772</v>
      </c>
      <c r="Y10" s="11">
        <v>83.014989710236762</v>
      </c>
      <c r="Z10" s="11">
        <v>84.705374086498153</v>
      </c>
      <c r="AA10" s="11">
        <v>86.585826044152768</v>
      </c>
      <c r="AB10" s="11">
        <v>88.226618161716061</v>
      </c>
      <c r="AC10" s="11">
        <v>89.881495059493531</v>
      </c>
      <c r="AD10" s="11">
        <v>91.598690427979051</v>
      </c>
      <c r="AE10">
        <v>93.340894344233845</v>
      </c>
      <c r="AF10">
        <v>95.125401395921543</v>
      </c>
      <c r="AG10">
        <v>97.0112562271012</v>
      </c>
      <c r="AH10">
        <v>98.953018119312148</v>
      </c>
      <c r="AI10" s="11">
        <v>100.95726412965244</v>
      </c>
      <c r="AJ10" s="11">
        <v>103.02885503179724</v>
      </c>
      <c r="AK10" s="11">
        <v>105.12572007221837</v>
      </c>
      <c r="AL10" s="11">
        <v>107.06103393725203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78.981447840959078</v>
      </c>
      <c r="N11" s="11">
        <v>70.172887117288781</v>
      </c>
      <c r="O11" s="11">
        <v>73.081206324085656</v>
      </c>
      <c r="P11" s="11">
        <v>74.046755544107469</v>
      </c>
      <c r="Q11" s="11">
        <v>74.897759393059133</v>
      </c>
      <c r="R11" s="11">
        <v>73.85794757561618</v>
      </c>
      <c r="S11" s="11">
        <v>74.004899022741611</v>
      </c>
      <c r="T11" s="11">
        <v>76.239345880973744</v>
      </c>
      <c r="U11" s="11">
        <v>77.898408263173266</v>
      </c>
      <c r="V11" s="11">
        <v>81.23036849752782</v>
      </c>
      <c r="W11" s="11">
        <v>78.888856710954158</v>
      </c>
      <c r="X11" s="11">
        <v>77.602058765723882</v>
      </c>
      <c r="Y11" s="11">
        <v>78.842487749163695</v>
      </c>
      <c r="Z11" s="11">
        <v>79.635209763689389</v>
      </c>
      <c r="AA11" s="11">
        <v>80.715041323481188</v>
      </c>
      <c r="AB11" s="11">
        <v>81.561823846969631</v>
      </c>
      <c r="AC11" s="11">
        <v>82.418163998990309</v>
      </c>
      <c r="AD11" s="11">
        <v>83.371921834809413</v>
      </c>
      <c r="AE11">
        <v>84.422554551316992</v>
      </c>
      <c r="AF11">
        <v>85.541354017159108</v>
      </c>
      <c r="AG11">
        <v>86.739508879626342</v>
      </c>
      <c r="AH11">
        <v>88.036251710380341</v>
      </c>
      <c r="AI11" s="11">
        <v>89.389035193303457</v>
      </c>
      <c r="AJ11" s="11">
        <v>90.80049560027409</v>
      </c>
      <c r="AK11" s="11">
        <v>92.276336354286443</v>
      </c>
      <c r="AL11" s="11">
        <v>93.870573036428482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206.6425574489644</v>
      </c>
      <c r="N12" s="11">
        <v>193.2440587747889</v>
      </c>
      <c r="O12" s="11">
        <v>211.90747654348124</v>
      </c>
      <c r="P12" s="11">
        <v>225.91777479776303</v>
      </c>
      <c r="Q12" s="11">
        <v>234.05926149176216</v>
      </c>
      <c r="R12" s="11">
        <v>239.96794314221762</v>
      </c>
      <c r="S12" s="11">
        <v>250.268343944452</v>
      </c>
      <c r="T12" s="11">
        <v>267.94830844092547</v>
      </c>
      <c r="U12" s="11">
        <v>277.76902381149034</v>
      </c>
      <c r="V12" s="11">
        <v>297.04841701018495</v>
      </c>
      <c r="W12" s="11">
        <v>294.58889361890766</v>
      </c>
      <c r="X12" s="11">
        <v>298.02069229501933</v>
      </c>
      <c r="Y12" s="11">
        <v>307.01252453965543</v>
      </c>
      <c r="Z12" s="11">
        <v>314.35516888482414</v>
      </c>
      <c r="AA12" s="11">
        <v>322.30510206160432</v>
      </c>
      <c r="AB12" s="11">
        <v>329.39745945325751</v>
      </c>
      <c r="AC12" s="11">
        <v>336.22518611808397</v>
      </c>
      <c r="AD12" s="11">
        <v>342.92561486549215</v>
      </c>
      <c r="AE12">
        <v>349.676798016514</v>
      </c>
      <c r="AF12">
        <v>356.52194620914082</v>
      </c>
      <c r="AG12">
        <v>363.51641165694548</v>
      </c>
      <c r="AH12">
        <v>370.5333155109526</v>
      </c>
      <c r="AI12">
        <v>377.66874364439502</v>
      </c>
      <c r="AJ12">
        <v>384.96873175317978</v>
      </c>
      <c r="AK12">
        <v>392.35626711444746</v>
      </c>
      <c r="AL12">
        <v>399.30652014903302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91.661405284692009</v>
      </c>
      <c r="N13" s="11">
        <v>85.526644706692053</v>
      </c>
      <c r="O13" s="11">
        <v>79.37981134330731</v>
      </c>
      <c r="P13" s="11">
        <v>92.872102082678083</v>
      </c>
      <c r="Q13" s="11">
        <v>106.12413839673354</v>
      </c>
      <c r="R13" s="11">
        <v>110.70966395467089</v>
      </c>
      <c r="S13" s="11">
        <v>136.99116353477152</v>
      </c>
      <c r="T13" s="11">
        <v>127.67870496021092</v>
      </c>
      <c r="U13" s="11">
        <v>133.40906219048628</v>
      </c>
      <c r="V13" s="11">
        <v>137.07480649882015</v>
      </c>
      <c r="W13" s="11">
        <v>152.94363457514686</v>
      </c>
      <c r="X13" s="11">
        <v>158.60249939083036</v>
      </c>
      <c r="Y13" s="11">
        <v>164.47253067206154</v>
      </c>
      <c r="Z13" s="11">
        <v>171.24302748516683</v>
      </c>
      <c r="AA13" s="11">
        <v>178.27237621757968</v>
      </c>
      <c r="AB13" s="11">
        <v>184.65389791465594</v>
      </c>
      <c r="AC13" s="11">
        <v>190.80707395332581</v>
      </c>
      <c r="AD13" s="11">
        <v>196.81870020605561</v>
      </c>
      <c r="AE13">
        <v>202.74416782601682</v>
      </c>
      <c r="AF13">
        <v>208.56627805260996</v>
      </c>
      <c r="AG13">
        <v>214.34379445187818</v>
      </c>
      <c r="AH13">
        <v>220.01447125402808</v>
      </c>
      <c r="AI13">
        <v>225.59879198150884</v>
      </c>
      <c r="AJ13">
        <v>231.09424054263144</v>
      </c>
      <c r="AK13">
        <v>236.48048474928609</v>
      </c>
      <c r="AL13">
        <v>241.51296622071564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13.415828949693735</v>
      </c>
      <c r="N14" s="11">
        <v>13.692623803684322</v>
      </c>
      <c r="O14" s="11">
        <v>12.437425021443202</v>
      </c>
      <c r="P14" s="11">
        <v>13.708945694989739</v>
      </c>
      <c r="Q14" s="11">
        <v>16.073941773738035</v>
      </c>
      <c r="R14" s="11">
        <v>16.813263699746329</v>
      </c>
      <c r="S14" s="11">
        <v>20.266341747623294</v>
      </c>
      <c r="T14" s="11">
        <v>19.056099525873673</v>
      </c>
      <c r="U14" s="11">
        <v>20.318673764971606</v>
      </c>
      <c r="V14" s="11">
        <v>20.507209121684742</v>
      </c>
      <c r="W14" s="11">
        <v>23.148475197307764</v>
      </c>
      <c r="X14" s="11">
        <v>24.528926638929054</v>
      </c>
      <c r="Y14" s="11">
        <v>25.079619171560548</v>
      </c>
      <c r="Z14" s="11">
        <v>26.071944768942689</v>
      </c>
      <c r="AA14" s="11">
        <v>27.091149512024266</v>
      </c>
      <c r="AB14" s="11">
        <v>28.019262993681206</v>
      </c>
      <c r="AC14" s="11">
        <v>28.913588596608378</v>
      </c>
      <c r="AD14" s="11">
        <v>29.775304315145526</v>
      </c>
      <c r="AE14">
        <v>30.626794003800306</v>
      </c>
      <c r="AF14">
        <v>31.461372178747045</v>
      </c>
      <c r="AG14">
        <v>32.2822362803185</v>
      </c>
      <c r="AH14">
        <v>33.081980344568677</v>
      </c>
      <c r="AI14">
        <v>33.864998219853298</v>
      </c>
      <c r="AJ14">
        <v>34.636420395498618</v>
      </c>
      <c r="AK14">
        <v>35.383563058740314</v>
      </c>
      <c r="AL14">
        <v>36.069678637266037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Manchester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Manchester</v>
      </c>
      <c r="W1" s="203" t="str">
        <f>CONCATENATE("Shift-share Figure 1: Levels of Employment, ",C4," - ",F40,", ",Info!B5)</f>
        <v>Shift-share Figure 1: Levels of Employment, 2015 - 2035, Greater Manchester</v>
      </c>
      <c r="AK1" s="203" t="str">
        <f>CONCATENATE("Shift-share Figure 1.1: Net Changes, ",C4,"-",F40,", ",Info!B5)</f>
        <v>Shift-share Figure 1.1: Net Changes, 2015-2035, Greater Manchester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75.42126310120149</v>
      </c>
      <c r="C8" s="141">
        <f t="shared" ref="C8:C33" si="0">B8/B$35*100</f>
        <v>5.4940531695684296</v>
      </c>
      <c r="E8" s="151">
        <v>93.820407380898899</v>
      </c>
      <c r="F8" s="141">
        <f t="shared" ref="F8:F33" si="1">E8/E$35*100</f>
        <v>6.3066395128474113</v>
      </c>
      <c r="H8" s="151">
        <f>E8-B8</f>
        <v>18.39914427969741</v>
      </c>
      <c r="I8" s="141">
        <f>IF(B8&lt;&gt;0,((E8/B8)-1)*100,0)</f>
        <v>24.395168581317893</v>
      </c>
      <c r="K8" s="207">
        <f t="shared" ref="K8:K33" si="2">(($E$35/$B$35)-1)*B8</f>
        <v>6.3107441732247915</v>
      </c>
      <c r="L8" s="141">
        <f>IF(B8&lt;&gt;0,K8/B8*100,0)</f>
        <v>8.3673276125817875</v>
      </c>
      <c r="N8" s="151">
        <f>H8-(K8+Q8)</f>
        <v>12.705399076398347</v>
      </c>
      <c r="O8" s="141">
        <f>IF(B8&lt;&gt;0,N8/B8*100,0)</f>
        <v>16.845911290758991</v>
      </c>
      <c r="Q8" s="151">
        <v>-0.61699896992572956</v>
      </c>
      <c r="R8" s="141">
        <f>IF(B8&lt;&gt;0,Q8/B8*100,0)</f>
        <v>-0.81807032202288921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40.376419381355568</v>
      </c>
      <c r="C9" s="141">
        <f t="shared" si="0"/>
        <v>2.9412155903608421</v>
      </c>
      <c r="E9" s="151">
        <v>45.584878718453602</v>
      </c>
      <c r="F9" s="141">
        <f t="shared" si="1"/>
        <v>3.0642309636004286</v>
      </c>
      <c r="H9" s="151">
        <f t="shared" ref="H9:H32" si="3">E9-B9</f>
        <v>5.2084593370980343</v>
      </c>
      <c r="I9" s="141">
        <f t="shared" ref="I9:I32" si="4">IF(B9&lt;&gt;0,((E9/B9)-1)*100,0)</f>
        <v>12.899755394117784</v>
      </c>
      <c r="K9" s="207">
        <f t="shared" si="2"/>
        <v>3.3784272878679888</v>
      </c>
      <c r="L9" s="141">
        <f t="shared" ref="L9:L32" si="5">IF(B9&lt;&gt;0,K9/B9*100,0)</f>
        <v>8.3673276125817875</v>
      </c>
      <c r="N9" s="151">
        <f t="shared" ref="N9:N31" si="6">H9-(K9+Q9)</f>
        <v>2.2835284643085498</v>
      </c>
      <c r="O9" s="141">
        <f>IF(B9&lt;&gt;0,N9/B9*100,0)</f>
        <v>5.6555992316718511</v>
      </c>
      <c r="Q9" s="151">
        <v>-0.45349641507850419</v>
      </c>
      <c r="R9" s="141">
        <f>IF(B9&lt;&gt;0,Q9/B9*100,0)</f>
        <v>-1.1231714501358512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70.937071660150181</v>
      </c>
      <c r="C10" s="141">
        <f t="shared" si="0"/>
        <v>5.1674027637458426</v>
      </c>
      <c r="E10" s="151">
        <v>85.526516128494436</v>
      </c>
      <c r="F10" s="141">
        <f t="shared" si="1"/>
        <v>5.7491213379868462</v>
      </c>
      <c r="H10" s="151">
        <f t="shared" si="3"/>
        <v>14.589444468344254</v>
      </c>
      <c r="I10" s="141">
        <f t="shared" si="4"/>
        <v>20.566741940293621</v>
      </c>
      <c r="K10" s="207">
        <f t="shared" si="2"/>
        <v>5.9355371845766758</v>
      </c>
      <c r="L10" s="141">
        <f t="shared" si="5"/>
        <v>8.3673276125817875</v>
      </c>
      <c r="N10" s="151">
        <f t="shared" si="6"/>
        <v>10.118218351066968</v>
      </c>
      <c r="O10" s="141">
        <f t="shared" ref="O10:O32" si="7">IF(B10&lt;&gt;0,N10/B10*100,0)</f>
        <v>14.263653847373304</v>
      </c>
      <c r="Q10" s="151">
        <v>-1.4643110672993884</v>
      </c>
      <c r="R10" s="141">
        <f t="shared" ref="R10:R32" si="8">IF(B10&lt;&gt;0,Q10/B10*100,0)</f>
        <v>-2.064239519661458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53.4408267003136</v>
      </c>
      <c r="C11" s="141">
        <f t="shared" si="0"/>
        <v>3.8928908273950382</v>
      </c>
      <c r="E11" s="151">
        <v>63.24008474801505</v>
      </c>
      <c r="F11" s="141">
        <f t="shared" si="1"/>
        <v>4.2510198836426056</v>
      </c>
      <c r="H11" s="151">
        <f>E11-B11</f>
        <v>9.7992580477014499</v>
      </c>
      <c r="I11" s="141">
        <f>IF(B11&lt;&gt;0,((E11/B11)-1)*100,0)</f>
        <v>18.336651307162398</v>
      </c>
      <c r="K11" s="207">
        <f t="shared" si="2"/>
        <v>4.4715690488873205</v>
      </c>
      <c r="L11" s="141">
        <f t="shared" si="5"/>
        <v>8.3673276125817875</v>
      </c>
      <c r="N11" s="151">
        <f t="shared" si="6"/>
        <v>5.5500619336514294</v>
      </c>
      <c r="O11" s="141">
        <f t="shared" si="7"/>
        <v>10.385434276260664</v>
      </c>
      <c r="Q11" s="151">
        <v>-0.22237293483730042</v>
      </c>
      <c r="R11" s="141">
        <f>IF(B11&lt;&gt;0,Q11/B11*100,0)</f>
        <v>-0.41611058168004633</v>
      </c>
      <c r="T11" s="136"/>
    </row>
    <row r="12" spans="1:97" x14ac:dyDescent="0.2">
      <c r="A12" s="10" t="str">
        <f>name!$D8</f>
        <v>23 Teaching and other educational professionals</v>
      </c>
      <c r="B12" s="151">
        <v>67.729867418666927</v>
      </c>
      <c r="C12" s="141">
        <f t="shared" si="0"/>
        <v>4.9337743424778129</v>
      </c>
      <c r="E12" s="151">
        <v>81.107563674465595</v>
      </c>
      <c r="F12" s="141">
        <f t="shared" si="1"/>
        <v>5.452077859601288</v>
      </c>
      <c r="H12" s="151">
        <f t="shared" si="3"/>
        <v>13.377696255798668</v>
      </c>
      <c r="I12" s="141">
        <f t="shared" si="4"/>
        <v>19.751546497360572</v>
      </c>
      <c r="K12" s="207">
        <f t="shared" si="2"/>
        <v>5.6671798984871531</v>
      </c>
      <c r="L12" s="141">
        <f t="shared" si="5"/>
        <v>8.3673276125817875</v>
      </c>
      <c r="N12" s="151">
        <f t="shared" si="6"/>
        <v>7.0788498128447275</v>
      </c>
      <c r="O12" s="141">
        <f t="shared" si="7"/>
        <v>10.451592602547656</v>
      </c>
      <c r="Q12" s="151">
        <v>0.63166654446678716</v>
      </c>
      <c r="R12" s="141">
        <f t="shared" si="8"/>
        <v>0.93262628223113064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68.265519414074504</v>
      </c>
      <c r="C13" s="141">
        <f t="shared" si="0"/>
        <v>4.9727938500032414</v>
      </c>
      <c r="E13" s="151">
        <v>90.64239321063765</v>
      </c>
      <c r="F13" s="141">
        <f t="shared" si="1"/>
        <v>6.0930123255640716</v>
      </c>
      <c r="H13" s="151">
        <f t="shared" si="3"/>
        <v>22.376873796563146</v>
      </c>
      <c r="I13" s="141">
        <f t="shared" si="4"/>
        <v>32.779174594472707</v>
      </c>
      <c r="K13" s="207">
        <f t="shared" si="2"/>
        <v>5.7119996558062365</v>
      </c>
      <c r="L13" s="141">
        <f t="shared" si="5"/>
        <v>8.3673276125817875</v>
      </c>
      <c r="N13" s="151">
        <f>H13-(K13+Q13)</f>
        <v>15.92464327816494</v>
      </c>
      <c r="O13" s="141">
        <f>IF(B13&lt;&gt;0,N13/B13*100,0)</f>
        <v>23.327506206422726</v>
      </c>
      <c r="Q13" s="151">
        <v>0.74023086259197013</v>
      </c>
      <c r="R13" s="141">
        <f t="shared" si="8"/>
        <v>1.0843407754682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24.501449293016595</v>
      </c>
      <c r="C14" s="141">
        <f t="shared" si="0"/>
        <v>1.7848052341246663</v>
      </c>
      <c r="E14" s="151">
        <v>32.265169038428155</v>
      </c>
      <c r="F14" s="141">
        <f t="shared" si="1"/>
        <v>2.168875574376155</v>
      </c>
      <c r="H14" s="151">
        <f t="shared" si="3"/>
        <v>7.7637197454115601</v>
      </c>
      <c r="I14" s="141">
        <f t="shared" si="4"/>
        <v>31.686777596557825</v>
      </c>
      <c r="K14" s="207">
        <f t="shared" si="2"/>
        <v>2.0501165321773027</v>
      </c>
      <c r="L14" s="141">
        <f>IF(B14&lt;&gt;0,K14/B14*100,0)</f>
        <v>8.3673276125817875</v>
      </c>
      <c r="N14" s="151">
        <f t="shared" si="6"/>
        <v>5.8585897765077677</v>
      </c>
      <c r="O14" s="141">
        <f t="shared" si="7"/>
        <v>23.911196870209565</v>
      </c>
      <c r="Q14" s="151">
        <v>-0.14498656327351023</v>
      </c>
      <c r="R14" s="141">
        <f t="shared" si="8"/>
        <v>-0.5917468862335189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24.583281579572748</v>
      </c>
      <c r="C15" s="141">
        <f t="shared" si="0"/>
        <v>1.7907662975547973</v>
      </c>
      <c r="E15" s="151">
        <v>29.408046446628369</v>
      </c>
      <c r="F15" s="141">
        <f t="shared" si="1"/>
        <v>1.97681882751788</v>
      </c>
      <c r="H15" s="151">
        <f t="shared" si="3"/>
        <v>4.8247648670556202</v>
      </c>
      <c r="I15" s="141">
        <f t="shared" si="4"/>
        <v>19.626203488897566</v>
      </c>
      <c r="K15" s="207">
        <f t="shared" si="2"/>
        <v>2.056963707686323</v>
      </c>
      <c r="L15" s="141">
        <f t="shared" si="5"/>
        <v>8.3673276125817893</v>
      </c>
      <c r="N15" s="151">
        <f t="shared" si="6"/>
        <v>2.8314594779327615</v>
      </c>
      <c r="O15" s="141">
        <f t="shared" si="7"/>
        <v>11.517825513927875</v>
      </c>
      <c r="Q15" s="151">
        <v>-6.3658318563464059E-2</v>
      </c>
      <c r="R15" s="141">
        <f t="shared" si="8"/>
        <v>-0.25894963761209305</v>
      </c>
      <c r="T15" s="11"/>
    </row>
    <row r="16" spans="1:97" x14ac:dyDescent="0.2">
      <c r="A16" s="10" t="str">
        <f>name!$D12</f>
        <v>33 Protective service occupations</v>
      </c>
      <c r="B16" s="151">
        <v>12.739528070086291</v>
      </c>
      <c r="C16" s="141">
        <f t="shared" si="0"/>
        <v>0.92800944580240763</v>
      </c>
      <c r="E16" s="151">
        <v>14.27086163011745</v>
      </c>
      <c r="F16" s="141">
        <f t="shared" si="1"/>
        <v>0.95929214497527615</v>
      </c>
      <c r="H16" s="151">
        <f t="shared" si="3"/>
        <v>1.5313335600311593</v>
      </c>
      <c r="I16" s="141">
        <f t="shared" si="4"/>
        <v>12.020331927576544</v>
      </c>
      <c r="K16" s="207">
        <f t="shared" si="2"/>
        <v>1.0659580499209378</v>
      </c>
      <c r="L16" s="141">
        <f t="shared" si="5"/>
        <v>8.3673276125817875</v>
      </c>
      <c r="N16" s="151">
        <f t="shared" si="6"/>
        <v>0.73094212582127294</v>
      </c>
      <c r="O16" s="141">
        <f t="shared" si="7"/>
        <v>5.7375918621161448</v>
      </c>
      <c r="Q16" s="151">
        <v>-0.26556661571105145</v>
      </c>
      <c r="R16" s="141">
        <f t="shared" si="8"/>
        <v>-2.0845875471213797</v>
      </c>
      <c r="T16" s="11"/>
    </row>
    <row r="17" spans="1:20" x14ac:dyDescent="0.2">
      <c r="A17" s="10" t="str">
        <f>name!$D13</f>
        <v>34 Culture, media and sports occupations</v>
      </c>
      <c r="B17" s="151">
        <v>16.815312283337601</v>
      </c>
      <c r="C17" s="141">
        <f t="shared" si="0"/>
        <v>1.2249094744487539</v>
      </c>
      <c r="E17" s="151">
        <v>19.819185911643324</v>
      </c>
      <c r="F17" s="141">
        <f t="shared" si="1"/>
        <v>1.3322523795423855</v>
      </c>
      <c r="H17" s="151">
        <f t="shared" si="3"/>
        <v>3.0038736283057226</v>
      </c>
      <c r="I17" s="141">
        <f t="shared" si="4"/>
        <v>17.863918181776974</v>
      </c>
      <c r="K17" s="207">
        <f t="shared" si="2"/>
        <v>1.4069922678255642</v>
      </c>
      <c r="L17" s="141">
        <f t="shared" si="5"/>
        <v>8.3673276125817875</v>
      </c>
      <c r="N17" s="151">
        <f t="shared" si="6"/>
        <v>0.97528839170367787</v>
      </c>
      <c r="O17" s="141">
        <f t="shared" si="7"/>
        <v>5.8000016608082694</v>
      </c>
      <c r="Q17" s="151">
        <v>0.62159296877648051</v>
      </c>
      <c r="R17" s="141">
        <f t="shared" si="8"/>
        <v>3.6965889083869161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73.166278151303914</v>
      </c>
      <c r="C18" s="141">
        <f t="shared" si="0"/>
        <v>5.3297890522373512</v>
      </c>
      <c r="E18" s="151">
        <v>84.518669151784763</v>
      </c>
      <c r="F18" s="141">
        <f t="shared" si="1"/>
        <v>5.6813735233731668</v>
      </c>
      <c r="H18" s="151">
        <f t="shared" si="3"/>
        <v>11.35239100048085</v>
      </c>
      <c r="I18" s="141">
        <f t="shared" si="4"/>
        <v>15.515878745403345</v>
      </c>
      <c r="K18" s="207">
        <f t="shared" si="2"/>
        <v>6.1220621948524476</v>
      </c>
      <c r="L18" s="141">
        <f t="shared" si="5"/>
        <v>8.3673276125817875</v>
      </c>
      <c r="N18" s="151">
        <f t="shared" si="6"/>
        <v>6.0454680884264977</v>
      </c>
      <c r="O18" s="141">
        <f t="shared" si="7"/>
        <v>8.2626426287869883</v>
      </c>
      <c r="Q18" s="151">
        <v>-0.81513928279809522</v>
      </c>
      <c r="R18" s="141">
        <f t="shared" si="8"/>
        <v>-1.114091495965438</v>
      </c>
      <c r="T18" s="11"/>
    </row>
    <row r="19" spans="1:20" x14ac:dyDescent="0.2">
      <c r="A19" s="10" t="str">
        <f>name!$D15</f>
        <v>41 Administrative occupations</v>
      </c>
      <c r="B19" s="151">
        <v>148.88066153635501</v>
      </c>
      <c r="C19" s="141">
        <f t="shared" si="0"/>
        <v>10.845194534911275</v>
      </c>
      <c r="E19" s="151">
        <v>163.15505179417116</v>
      </c>
      <c r="F19" s="141">
        <f t="shared" si="1"/>
        <v>10.967337758280445</v>
      </c>
      <c r="H19" s="151">
        <f t="shared" si="3"/>
        <v>14.274390257816151</v>
      </c>
      <c r="I19" s="141">
        <f t="shared" si="4"/>
        <v>9.5878068451022536</v>
      </c>
      <c r="K19" s="207">
        <f t="shared" si="2"/>
        <v>12.457332702525864</v>
      </c>
      <c r="L19" s="141">
        <f t="shared" si="5"/>
        <v>8.3673276125817875</v>
      </c>
      <c r="N19" s="151">
        <f t="shared" si="6"/>
        <v>1.8601165509093072</v>
      </c>
      <c r="O19" s="141">
        <f t="shared" si="7"/>
        <v>1.2494010516302598</v>
      </c>
      <c r="Q19" s="151">
        <v>-4.305899561902081E-2</v>
      </c>
      <c r="R19" s="141">
        <f t="shared" si="8"/>
        <v>-2.8921819109801766E-2</v>
      </c>
      <c r="T19" s="11"/>
    </row>
    <row r="20" spans="1:20" x14ac:dyDescent="0.2">
      <c r="A20" s="10" t="str">
        <f>name!$D16</f>
        <v>42 Secretarial and related occupations</v>
      </c>
      <c r="B20" s="151">
        <v>32.509823393512477</v>
      </c>
      <c r="C20" s="141">
        <f t="shared" si="0"/>
        <v>2.3681743173350775</v>
      </c>
      <c r="E20" s="151">
        <v>30.660730347621865</v>
      </c>
      <c r="F20" s="141">
        <f t="shared" si="1"/>
        <v>2.0610246629822209</v>
      </c>
      <c r="H20" s="151">
        <f t="shared" si="3"/>
        <v>-1.8490930458906121</v>
      </c>
      <c r="I20" s="141">
        <f t="shared" si="4"/>
        <v>-5.687797880377321</v>
      </c>
      <c r="K20" s="207">
        <f t="shared" si="2"/>
        <v>2.7202034296069431</v>
      </c>
      <c r="L20" s="141">
        <f t="shared" si="5"/>
        <v>8.3673276125817875</v>
      </c>
      <c r="N20" s="151">
        <f t="shared" si="6"/>
        <v>-4.7653831780260791</v>
      </c>
      <c r="O20" s="141">
        <f t="shared" si="7"/>
        <v>-14.6582868825336</v>
      </c>
      <c r="Q20" s="151">
        <v>0.19608670252852337</v>
      </c>
      <c r="R20" s="141">
        <f t="shared" si="8"/>
        <v>0.60316138957449272</v>
      </c>
      <c r="T20" s="11"/>
    </row>
    <row r="21" spans="1:20" x14ac:dyDescent="0.2">
      <c r="A21" s="10" t="str">
        <f>name!$D17</f>
        <v>51 Skilled agricultural and related trades</v>
      </c>
      <c r="B21" s="151">
        <v>11.179482380044464</v>
      </c>
      <c r="C21" s="141">
        <f t="shared" si="0"/>
        <v>0.81436809831469459</v>
      </c>
      <c r="E21" s="151">
        <v>11.522051404293869</v>
      </c>
      <c r="F21" s="141">
        <f t="shared" si="1"/>
        <v>0.77451619198759558</v>
      </c>
      <c r="H21" s="151">
        <f t="shared" si="3"/>
        <v>0.34256902424940527</v>
      </c>
      <c r="I21" s="141">
        <f t="shared" si="4"/>
        <v>3.0642655232490545</v>
      </c>
      <c r="K21" s="207">
        <f t="shared" si="2"/>
        <v>0.93542391612917597</v>
      </c>
      <c r="L21" s="141">
        <f t="shared" si="5"/>
        <v>8.3673276125817875</v>
      </c>
      <c r="N21" s="151">
        <f t="shared" si="6"/>
        <v>-0.79133261497307883</v>
      </c>
      <c r="O21" s="141">
        <f t="shared" si="7"/>
        <v>-7.078436980102218</v>
      </c>
      <c r="Q21" s="151">
        <v>0.19847772309330816</v>
      </c>
      <c r="R21" s="141">
        <f t="shared" si="8"/>
        <v>1.7753748907694846</v>
      </c>
      <c r="T21" s="11"/>
    </row>
    <row r="22" spans="1:20" x14ac:dyDescent="0.2">
      <c r="A22" s="10" t="str">
        <f>name!$D18</f>
        <v>52 Skilled metal, electrical and electronic trades</v>
      </c>
      <c r="B22" s="151">
        <v>49.824270134652465</v>
      </c>
      <c r="C22" s="141">
        <f t="shared" si="0"/>
        <v>3.6294431835146539</v>
      </c>
      <c r="E22" s="151">
        <v>46.300650312109099</v>
      </c>
      <c r="F22" s="141">
        <f t="shared" si="1"/>
        <v>3.1123453721895409</v>
      </c>
      <c r="H22" s="151">
        <f t="shared" si="3"/>
        <v>-3.5236198225433668</v>
      </c>
      <c r="I22" s="141">
        <f t="shared" si="4"/>
        <v>-7.0720952118728864</v>
      </c>
      <c r="K22" s="207">
        <f t="shared" si="2"/>
        <v>4.1689599127441168</v>
      </c>
      <c r="L22" s="141">
        <f t="shared" si="5"/>
        <v>8.3673276125817875</v>
      </c>
      <c r="N22" s="151">
        <f t="shared" si="6"/>
        <v>-6.7754428071734045</v>
      </c>
      <c r="O22" s="141">
        <f t="shared" si="7"/>
        <v>-13.598679496683941</v>
      </c>
      <c r="Q22" s="151">
        <v>-0.91713692811407888</v>
      </c>
      <c r="R22" s="141">
        <f t="shared" si="8"/>
        <v>-1.8407433277707281</v>
      </c>
      <c r="T22" s="11"/>
    </row>
    <row r="23" spans="1:20" x14ac:dyDescent="0.2">
      <c r="A23" s="10" t="str">
        <f>name!$D19</f>
        <v>53 Skilled construction and building trades</v>
      </c>
      <c r="B23" s="151">
        <v>41.088961650446137</v>
      </c>
      <c r="C23" s="141">
        <f t="shared" si="0"/>
        <v>2.9931206493717957</v>
      </c>
      <c r="E23" s="151">
        <v>37.46932427747435</v>
      </c>
      <c r="F23" s="141">
        <f t="shared" si="1"/>
        <v>2.518700649514793</v>
      </c>
      <c r="H23" s="151">
        <f t="shared" si="3"/>
        <v>-3.6196373729717877</v>
      </c>
      <c r="I23" s="141">
        <f t="shared" si="4"/>
        <v>-8.8092695156546608</v>
      </c>
      <c r="K23" s="207">
        <f t="shared" si="2"/>
        <v>3.438048033900921</v>
      </c>
      <c r="L23" s="141">
        <f t="shared" si="5"/>
        <v>8.3673276125817875</v>
      </c>
      <c r="N23" s="151">
        <f t="shared" si="6"/>
        <v>-8.0383095875754886</v>
      </c>
      <c r="O23" s="141">
        <f t="shared" si="7"/>
        <v>-19.563185012946683</v>
      </c>
      <c r="Q23" s="151">
        <v>0.98062418070277957</v>
      </c>
      <c r="R23" s="141">
        <f t="shared" si="8"/>
        <v>2.3865878847102286</v>
      </c>
      <c r="T23" s="11"/>
    </row>
    <row r="24" spans="1:20" x14ac:dyDescent="0.2">
      <c r="A24" s="10" t="str">
        <f>name!$D20</f>
        <v>54 Textiles, printing and other skilled trades</v>
      </c>
      <c r="B24" s="151">
        <v>27.052488088928499</v>
      </c>
      <c r="C24" s="141">
        <f t="shared" si="0"/>
        <v>1.9706353595571393</v>
      </c>
      <c r="E24" s="151">
        <v>24.120144515619913</v>
      </c>
      <c r="F24" s="141">
        <f t="shared" si="1"/>
        <v>1.6213642714236198</v>
      </c>
      <c r="H24" s="151">
        <f t="shared" si="3"/>
        <v>-2.9323435733085859</v>
      </c>
      <c r="I24" s="141">
        <f t="shared" si="4"/>
        <v>-10.839459807427755</v>
      </c>
      <c r="K24" s="207">
        <f t="shared" si="2"/>
        <v>2.2635703057553132</v>
      </c>
      <c r="L24" s="141">
        <f t="shared" si="5"/>
        <v>8.3673276125817857</v>
      </c>
      <c r="N24" s="151">
        <f t="shared" si="6"/>
        <v>-4.5306835010369753</v>
      </c>
      <c r="O24" s="141">
        <f t="shared" si="7"/>
        <v>-16.747751578869384</v>
      </c>
      <c r="Q24" s="151">
        <v>-0.66523037802692409</v>
      </c>
      <c r="R24" s="141">
        <f t="shared" si="8"/>
        <v>-2.4590358411401585</v>
      </c>
      <c r="T24" s="11"/>
    </row>
    <row r="25" spans="1:20" x14ac:dyDescent="0.2">
      <c r="A25" s="10" t="str">
        <f>name!$D21</f>
        <v>61 Caring personal service occupations</v>
      </c>
      <c r="B25" s="151">
        <v>107.5916132671497</v>
      </c>
      <c r="C25" s="141">
        <f t="shared" si="0"/>
        <v>7.837498598985249</v>
      </c>
      <c r="E25" s="151">
        <v>112.33064026929296</v>
      </c>
      <c r="F25" s="141">
        <f t="shared" si="1"/>
        <v>7.5509036274980224</v>
      </c>
      <c r="H25" s="151">
        <f t="shared" si="3"/>
        <v>4.7390270021432599</v>
      </c>
      <c r="I25" s="141">
        <f t="shared" si="4"/>
        <v>4.4046435016977359</v>
      </c>
      <c r="K25" s="207">
        <f t="shared" si="2"/>
        <v>9.0025427657244261</v>
      </c>
      <c r="L25" s="141">
        <f t="shared" si="5"/>
        <v>8.3673276125817875</v>
      </c>
      <c r="N25" s="151">
        <f t="shared" si="6"/>
        <v>-4.4790631144186204</v>
      </c>
      <c r="O25" s="141">
        <f t="shared" si="7"/>
        <v>-4.1630225427488652</v>
      </c>
      <c r="Q25" s="151">
        <v>0.2155473508374533</v>
      </c>
      <c r="R25" s="141">
        <f t="shared" si="8"/>
        <v>0.2003384318648051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30.498289280148217</v>
      </c>
      <c r="C26" s="141">
        <f t="shared" si="0"/>
        <v>2.2216443479762393</v>
      </c>
      <c r="E26" s="151">
        <v>29.111160391218537</v>
      </c>
      <c r="F26" s="141">
        <f t="shared" si="1"/>
        <v>1.9568620464706656</v>
      </c>
      <c r="H26" s="151">
        <f t="shared" si="3"/>
        <v>-1.3871288889296807</v>
      </c>
      <c r="I26" s="141">
        <f t="shared" si="4"/>
        <v>-4.5482186760966385</v>
      </c>
      <c r="K26" s="207">
        <f t="shared" si="2"/>
        <v>2.5518917803029129</v>
      </c>
      <c r="L26" s="141">
        <f t="shared" si="5"/>
        <v>8.3673276125817875</v>
      </c>
      <c r="N26" s="151">
        <f t="shared" si="6"/>
        <v>-3.7572334002023013</v>
      </c>
      <c r="O26" s="141">
        <f t="shared" si="7"/>
        <v>-12.319489023431682</v>
      </c>
      <c r="Q26" s="151">
        <v>-0.18178726903029235</v>
      </c>
      <c r="R26" s="141">
        <f t="shared" si="8"/>
        <v>-0.59605726524674407</v>
      </c>
      <c r="T26" s="11"/>
    </row>
    <row r="27" spans="1:20" x14ac:dyDescent="0.2">
      <c r="A27" s="10" t="str">
        <f>name!$D23</f>
        <v>63 Community and civil enforcement occupations</v>
      </c>
      <c r="B27" s="151">
        <v>1.3183098521080951</v>
      </c>
      <c r="C27" s="141">
        <f t="shared" si="0"/>
        <v>9.6032128389697921E-2</v>
      </c>
      <c r="E27" s="151">
        <v>1.5070626245769398</v>
      </c>
      <c r="F27" s="141">
        <f t="shared" si="1"/>
        <v>0.10130525929082138</v>
      </c>
      <c r="H27" s="151">
        <f t="shared" si="3"/>
        <v>0.1887527724688447</v>
      </c>
      <c r="I27" s="141">
        <f t="shared" si="4"/>
        <v>14.317785167653273</v>
      </c>
      <c r="K27" s="207">
        <f t="shared" si="2"/>
        <v>0.11030730427482677</v>
      </c>
      <c r="L27" s="141">
        <f t="shared" si="5"/>
        <v>8.3673276125817875</v>
      </c>
      <c r="N27" s="151">
        <f t="shared" si="6"/>
        <v>9.7034875991175301E-2</v>
      </c>
      <c r="O27" s="141">
        <f t="shared" si="7"/>
        <v>7.3605515301283591</v>
      </c>
      <c r="Q27" s="151">
        <v>-1.8589407797157363E-2</v>
      </c>
      <c r="R27" s="141">
        <f t="shared" si="8"/>
        <v>-1.4100939750568686</v>
      </c>
      <c r="T27" s="172"/>
    </row>
    <row r="28" spans="1:20" x14ac:dyDescent="0.2">
      <c r="A28" s="10" t="str">
        <f>name!$D24</f>
        <v>71 Sales occupations</v>
      </c>
      <c r="B28" s="151">
        <v>111.28644069208414</v>
      </c>
      <c r="C28" s="141">
        <f t="shared" si="0"/>
        <v>8.1066478745381012</v>
      </c>
      <c r="E28" s="151">
        <v>112.82024711798914</v>
      </c>
      <c r="F28" s="141">
        <f t="shared" si="1"/>
        <v>7.5838151654453263</v>
      </c>
      <c r="H28" s="151">
        <f t="shared" si="3"/>
        <v>1.5338064259049986</v>
      </c>
      <c r="I28" s="141">
        <f t="shared" si="4"/>
        <v>1.3782509498608597</v>
      </c>
      <c r="K28" s="207">
        <f t="shared" si="2"/>
        <v>9.311701081088211</v>
      </c>
      <c r="L28" s="141">
        <f t="shared" si="5"/>
        <v>8.3673276125817875</v>
      </c>
      <c r="N28" s="151">
        <f>H28-(K28+Q28)</f>
        <v>-7.4861363784736668</v>
      </c>
      <c r="O28" s="141">
        <f t="shared" si="7"/>
        <v>-6.7269079071248958</v>
      </c>
      <c r="Q28" s="151">
        <v>-0.29175827670954624</v>
      </c>
      <c r="R28" s="141">
        <f t="shared" si="8"/>
        <v>-0.26216875559602576</v>
      </c>
      <c r="T28" s="11"/>
    </row>
    <row r="29" spans="1:20" x14ac:dyDescent="0.2">
      <c r="A29" s="10" t="str">
        <f>name!$D25</f>
        <v>72 Customer service occupations</v>
      </c>
      <c r="B29" s="151">
        <v>28.679626406569291</v>
      </c>
      <c r="C29" s="141">
        <f t="shared" si="0"/>
        <v>2.0891640617265179</v>
      </c>
      <c r="E29" s="151">
        <v>33.501974776629147</v>
      </c>
      <c r="F29" s="141">
        <f t="shared" si="1"/>
        <v>2.252014074367819</v>
      </c>
      <c r="H29" s="151">
        <f t="shared" si="3"/>
        <v>4.8223483700598564</v>
      </c>
      <c r="I29" s="141">
        <f t="shared" si="4"/>
        <v>16.814543891531521</v>
      </c>
      <c r="K29" s="207">
        <f t="shared" si="2"/>
        <v>2.3997182995021702</v>
      </c>
      <c r="L29" s="141">
        <f t="shared" si="5"/>
        <v>8.3673276125817875</v>
      </c>
      <c r="N29" s="151">
        <f t="shared" si="6"/>
        <v>2.5472721154590916</v>
      </c>
      <c r="O29" s="141">
        <f t="shared" si="7"/>
        <v>8.8818176337039709</v>
      </c>
      <c r="Q29" s="151">
        <v>-0.12464204490140539</v>
      </c>
      <c r="R29" s="141">
        <f t="shared" si="8"/>
        <v>-0.43460135475424166</v>
      </c>
      <c r="T29" s="11"/>
    </row>
    <row r="30" spans="1:20" x14ac:dyDescent="0.2">
      <c r="A30" s="10" t="str">
        <f>name!$D26</f>
        <v>81 Process, plant and machine operatives</v>
      </c>
      <c r="B30" s="151">
        <v>34.570648456392441</v>
      </c>
      <c r="C30" s="141">
        <f t="shared" si="0"/>
        <v>2.518294880198753</v>
      </c>
      <c r="E30" s="151">
        <v>28.9327348539701</v>
      </c>
      <c r="F30" s="141">
        <f t="shared" si="1"/>
        <v>1.9448682215158923</v>
      </c>
      <c r="H30" s="151">
        <f t="shared" si="3"/>
        <v>-5.6379136024223406</v>
      </c>
      <c r="I30" s="141">
        <f t="shared" si="4"/>
        <v>-16.308382556184988</v>
      </c>
      <c r="K30" s="207">
        <f t="shared" si="2"/>
        <v>2.8926394141403042</v>
      </c>
      <c r="L30" s="141">
        <f t="shared" si="5"/>
        <v>8.3673276125817875</v>
      </c>
      <c r="N30" s="151">
        <f t="shared" si="6"/>
        <v>-6.9180927404063599</v>
      </c>
      <c r="O30" s="141">
        <f t="shared" si="7"/>
        <v>-20.011463623926147</v>
      </c>
      <c r="Q30" s="151">
        <v>-1.6124602761562854</v>
      </c>
      <c r="R30" s="141">
        <f t="shared" si="8"/>
        <v>-4.6642465448406316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59.96305048495509</v>
      </c>
      <c r="C31" s="141">
        <f t="shared" si="0"/>
        <v>4.3680014630862258</v>
      </c>
      <c r="E31" s="151">
        <v>65.882532136549742</v>
      </c>
      <c r="F31" s="141">
        <f t="shared" si="1"/>
        <v>4.4286460907373559</v>
      </c>
      <c r="H31" s="151">
        <f t="shared" si="3"/>
        <v>5.9194816515946513</v>
      </c>
      <c r="I31" s="141">
        <f t="shared" si="4"/>
        <v>9.8718821069316185</v>
      </c>
      <c r="K31" s="207">
        <f t="shared" si="2"/>
        <v>5.017304880574005</v>
      </c>
      <c r="L31" s="141">
        <f t="shared" si="5"/>
        <v>8.3673276125817875</v>
      </c>
      <c r="N31" s="151">
        <f t="shared" si="6"/>
        <v>-4.3297010969544303</v>
      </c>
      <c r="O31" s="141">
        <f t="shared" si="7"/>
        <v>-7.2206151320483025</v>
      </c>
      <c r="Q31" s="151">
        <v>5.2318778679750766</v>
      </c>
      <c r="R31" s="141">
        <f t="shared" si="8"/>
        <v>8.7251696263981273</v>
      </c>
      <c r="T31" s="11"/>
    </row>
    <row r="32" spans="1:20" x14ac:dyDescent="0.2">
      <c r="A32" s="10" t="str">
        <f>name!$D28</f>
        <v>91 Elementary trades and related occupations</v>
      </c>
      <c r="B32" s="151">
        <v>24.799190135984517</v>
      </c>
      <c r="C32" s="141">
        <f t="shared" si="0"/>
        <v>1.8064941313236291</v>
      </c>
      <c r="E32" s="151">
        <v>20.236056198565059</v>
      </c>
      <c r="F32" s="141">
        <f t="shared" si="1"/>
        <v>1.36027454120876</v>
      </c>
      <c r="H32" s="151">
        <f t="shared" si="3"/>
        <v>-4.5631339374194582</v>
      </c>
      <c r="I32" s="141">
        <f t="shared" si="4"/>
        <v>-18.400334496400294</v>
      </c>
      <c r="K32" s="207">
        <f t="shared" si="2"/>
        <v>2.0750294839448915</v>
      </c>
      <c r="L32" s="141">
        <f t="shared" si="5"/>
        <v>8.3673276125817875</v>
      </c>
      <c r="N32" s="151">
        <f>H32-(K32+Q32)</f>
        <v>-6.8932907479775558</v>
      </c>
      <c r="O32" s="141">
        <f t="shared" si="7"/>
        <v>-27.796434924603215</v>
      </c>
      <c r="Q32" s="151">
        <v>0.25512732661320675</v>
      </c>
      <c r="R32" s="141">
        <f t="shared" si="8"/>
        <v>1.0287728156211353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135.56032718759022</v>
      </c>
      <c r="C33" s="141">
        <f t="shared" si="0"/>
        <v>9.8748763230517795</v>
      </c>
      <c r="E33" s="151">
        <v>129.89086294035087</v>
      </c>
      <c r="F33" s="141">
        <f t="shared" si="1"/>
        <v>8.7313077340595946</v>
      </c>
      <c r="H33" s="151">
        <f t="shared" ref="H33" si="9">E33-B33</f>
        <v>-5.6694642472393468</v>
      </c>
      <c r="I33" s="141">
        <f>IF(B33&lt;&gt;0,((E33/B33)-1)*100,0)</f>
        <v>-4.1822444404356336</v>
      </c>
      <c r="K33" s="207">
        <f t="shared" si="2"/>
        <v>11.342776688473453</v>
      </c>
      <c r="L33" s="141">
        <f t="shared" ref="L33" si="10">IF(B33&lt;&gt;0,K33/B33*100,0)</f>
        <v>8.3673276125817875</v>
      </c>
      <c r="N33" s="151">
        <f>H33-(K33+Q33)</f>
        <v>-15.842203151977476</v>
      </c>
      <c r="O33" s="141">
        <f t="shared" ref="O33" si="11">IF(B33&lt;&gt;0,N33/B33*100,0)</f>
        <v>-11.686459807709685</v>
      </c>
      <c r="Q33" s="151">
        <v>-1.1700377837353235</v>
      </c>
      <c r="R33" s="141">
        <f t="shared" ref="R33" si="12">IF(B33&lt;&gt;0,Q33/B33*100,0)</f>
        <v>-0.86311224530773623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1372.78</v>
      </c>
      <c r="C35" s="147">
        <f>B35/B$35*100</f>
        <v>100</v>
      </c>
      <c r="D35" s="145"/>
      <c r="E35" s="152">
        <f>SUM(E8:E33)</f>
        <v>1487.6450000000002</v>
      </c>
      <c r="F35" s="147">
        <f t="shared" ref="F35" si="13">E35/E$35*100</f>
        <v>100</v>
      </c>
      <c r="G35" s="145"/>
      <c r="H35" s="152">
        <f>E35-B35</f>
        <v>114.86500000000024</v>
      </c>
      <c r="I35" s="147">
        <f>IF(B35&lt;&gt;0,((E35/B35)-1)*100,0)</f>
        <v>8.3673276125817875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Manchester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93.820407380898899</v>
      </c>
      <c r="C44" s="141">
        <f t="shared" ref="C44:C68" si="15">B44/B$71*100</f>
        <v>6.3066395128474113</v>
      </c>
      <c r="E44" s="151">
        <v>96.789280004489697</v>
      </c>
      <c r="F44" s="141">
        <f t="shared" ref="F44:F68" si="16">E44/E$71*100</f>
        <v>6.0528785003014089</v>
      </c>
      <c r="H44" s="151">
        <f>E44-B44</f>
        <v>2.9688726235907978</v>
      </c>
      <c r="I44" s="141">
        <f>IF(B44&gt;0,((E44/B44)-1)*100,0)</f>
        <v>3.1644209468602691</v>
      </c>
      <c r="K44" s="151">
        <f>(($E$71/$B$71)-1)*B44</f>
        <v>7.0266685460291729</v>
      </c>
      <c r="L44" s="141">
        <f>IF(B44&gt;0,K44/B44*100,0)</f>
        <v>7.4894884196162081</v>
      </c>
      <c r="N44" s="151">
        <f>H44-(K44+Q44)</f>
        <v>-1.8846185283704013</v>
      </c>
      <c r="O44" s="141">
        <f>IF(B44&gt;0,N44/B44*100,0)</f>
        <v>-2.0087511672370919</v>
      </c>
      <c r="Q44" s="151">
        <v>-2.1731773940679742</v>
      </c>
      <c r="R44" s="141">
        <f>IF(B44&gt;0,Q44/B44*100,0)</f>
        <v>-2.3163163055188525</v>
      </c>
      <c r="T44" s="151"/>
    </row>
    <row r="45" spans="1:20" x14ac:dyDescent="0.2">
      <c r="A45" s="135" t="str">
        <f t="shared" si="14"/>
        <v>12 Other managers and proprietors</v>
      </c>
      <c r="B45" s="151">
        <v>45.584878718453602</v>
      </c>
      <c r="C45" s="141">
        <f t="shared" si="15"/>
        <v>3.0642309636004286</v>
      </c>
      <c r="E45" s="151">
        <v>66.21928758752658</v>
      </c>
      <c r="F45" s="141">
        <f t="shared" si="16"/>
        <v>4.1411332135668655</v>
      </c>
      <c r="H45" s="151">
        <f t="shared" ref="H45:H71" si="17">E45-B45</f>
        <v>20.634408869072978</v>
      </c>
      <c r="I45" s="141">
        <f t="shared" ref="I45:I71" si="18">IF(B45&gt;0,((E45/B45)-1)*100,0)</f>
        <v>45.265907136700974</v>
      </c>
      <c r="K45" s="151">
        <f t="shared" ref="K45:K68" si="19">(($E$71/$B$71)-1)*B45</f>
        <v>3.4140742127146759</v>
      </c>
      <c r="L45" s="141">
        <f t="shared" ref="L45:L68" si="20">IF(B45&gt;0,K45/B45*100,0)</f>
        <v>7.4894884196162081</v>
      </c>
      <c r="N45" s="151">
        <f t="shared" ref="N45:N68" si="21">H45-(K45+Q45)</f>
        <v>16.287326946247767</v>
      </c>
      <c r="O45" s="141">
        <f t="shared" ref="O45:O68" si="22">IF(B45&gt;0,N45/B45*100,0)</f>
        <v>35.729670461214489</v>
      </c>
      <c r="Q45" s="151">
        <v>0.93300771011053663</v>
      </c>
      <c r="R45" s="141">
        <f>IF(B45&gt;0,Q45/B45*100,0)</f>
        <v>2.0467482558702912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85.526516128494436</v>
      </c>
      <c r="C46" s="141">
        <f t="shared" si="15"/>
        <v>5.7491213379868462</v>
      </c>
      <c r="E46" s="151">
        <v>100.1472660128631</v>
      </c>
      <c r="F46" s="141">
        <f t="shared" si="16"/>
        <v>6.2628757367045891</v>
      </c>
      <c r="H46" s="151">
        <f t="shared" si="17"/>
        <v>14.620749884368664</v>
      </c>
      <c r="I46" s="141">
        <f t="shared" si="18"/>
        <v>17.094990590289626</v>
      </c>
      <c r="K46" s="151">
        <f t="shared" si="19"/>
        <v>6.4054985211447795</v>
      </c>
      <c r="L46" s="141">
        <f t="shared" si="20"/>
        <v>7.4894884196162081</v>
      </c>
      <c r="N46" s="151">
        <f t="shared" si="21"/>
        <v>9.9495580838966653</v>
      </c>
      <c r="O46" s="141">
        <f t="shared" si="22"/>
        <v>11.633302201797299</v>
      </c>
      <c r="Q46" s="151">
        <v>-1.7343067206727811</v>
      </c>
      <c r="R46" s="141">
        <f t="shared" ref="R46:R68" si="23">IF(B46&gt;0,Q46/B46*100,0)</f>
        <v>-2.0278000311238809</v>
      </c>
      <c r="T46" s="151"/>
    </row>
    <row r="47" spans="1:20" x14ac:dyDescent="0.2">
      <c r="A47" s="135" t="str">
        <f t="shared" si="14"/>
        <v>22 Health professionals</v>
      </c>
      <c r="B47" s="151">
        <v>63.24008474801505</v>
      </c>
      <c r="C47" s="141">
        <f t="shared" si="15"/>
        <v>4.2510198836426056</v>
      </c>
      <c r="E47" s="151">
        <v>76.06229073996802</v>
      </c>
      <c r="F47" s="141">
        <f t="shared" si="16"/>
        <v>4.7566817759391462</v>
      </c>
      <c r="H47" s="151">
        <f t="shared" si="17"/>
        <v>12.82220599195297</v>
      </c>
      <c r="I47" s="141">
        <f t="shared" si="18"/>
        <v>20.275440874318917</v>
      </c>
      <c r="K47" s="151">
        <f t="shared" si="19"/>
        <v>4.7363588237580627</v>
      </c>
      <c r="L47" s="141">
        <f t="shared" si="20"/>
        <v>7.4894884196162081</v>
      </c>
      <c r="N47" s="151">
        <f t="shared" si="21"/>
        <v>4.7723051394571279</v>
      </c>
      <c r="O47" s="141">
        <f t="shared" si="22"/>
        <v>7.54632944986197</v>
      </c>
      <c r="Q47" s="151">
        <v>3.3135420287377788</v>
      </c>
      <c r="R47" s="141">
        <f t="shared" si="23"/>
        <v>5.2396230048407428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81.107563674465595</v>
      </c>
      <c r="C48" s="141">
        <f t="shared" si="15"/>
        <v>5.452077859601288</v>
      </c>
      <c r="E48" s="151">
        <v>97.052977961199105</v>
      </c>
      <c r="F48" s="141">
        <f t="shared" si="16"/>
        <v>6.0693692903213963</v>
      </c>
      <c r="H48" s="151">
        <f t="shared" si="17"/>
        <v>15.945414286733509</v>
      </c>
      <c r="I48" s="141">
        <f t="shared" si="18"/>
        <v>19.659589764935159</v>
      </c>
      <c r="K48" s="151">
        <f t="shared" si="19"/>
        <v>6.0745415888319432</v>
      </c>
      <c r="L48" s="141">
        <f t="shared" si="20"/>
        <v>7.4894884196162081</v>
      </c>
      <c r="N48" s="151">
        <f t="shared" si="21"/>
        <v>8.4530099303443453</v>
      </c>
      <c r="O48" s="141">
        <f t="shared" si="22"/>
        <v>10.421974902700146</v>
      </c>
      <c r="Q48" s="151">
        <v>1.4178627675572208</v>
      </c>
      <c r="R48" s="141">
        <f t="shared" si="23"/>
        <v>1.7481264426188092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90.64239321063765</v>
      </c>
      <c r="C49" s="141">
        <f t="shared" si="15"/>
        <v>6.0930123255640716</v>
      </c>
      <c r="E49" s="151">
        <v>114.49631502550643</v>
      </c>
      <c r="F49" s="141">
        <f t="shared" si="16"/>
        <v>7.1602173665252788</v>
      </c>
      <c r="H49" s="151">
        <f t="shared" si="17"/>
        <v>23.853921814868784</v>
      </c>
      <c r="I49" s="141">
        <f t="shared" si="18"/>
        <v>26.316518099247755</v>
      </c>
      <c r="K49" s="151">
        <f t="shared" si="19"/>
        <v>6.7886515427736951</v>
      </c>
      <c r="L49" s="141">
        <f t="shared" si="20"/>
        <v>7.4894884196162081</v>
      </c>
      <c r="N49" s="151">
        <f t="shared" si="21"/>
        <v>17.065073824415421</v>
      </c>
      <c r="O49" s="141">
        <f t="shared" si="22"/>
        <v>18.826812951373721</v>
      </c>
      <c r="Q49" s="151">
        <v>1.9644767966760457E-4</v>
      </c>
      <c r="R49" s="141">
        <f t="shared" si="23"/>
        <v>2.1672825783747047E-4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32.265169038428155</v>
      </c>
      <c r="C50" s="141">
        <f t="shared" si="15"/>
        <v>2.168875574376155</v>
      </c>
      <c r="E50" s="151">
        <v>30.361990941535758</v>
      </c>
      <c r="F50" s="141">
        <f t="shared" si="16"/>
        <v>1.8987375687456625</v>
      </c>
      <c r="H50" s="151">
        <f t="shared" si="17"/>
        <v>-1.9031780968923968</v>
      </c>
      <c r="I50" s="141">
        <f t="shared" si="18"/>
        <v>-5.8985530019250554</v>
      </c>
      <c r="K50" s="151">
        <f t="shared" si="19"/>
        <v>2.4164960987026709</v>
      </c>
      <c r="L50" s="141">
        <f t="shared" si="20"/>
        <v>7.4894884196162081</v>
      </c>
      <c r="N50" s="151">
        <f t="shared" si="21"/>
        <v>-3.5666714346824788</v>
      </c>
      <c r="O50" s="141">
        <f t="shared" si="22"/>
        <v>-11.054246858073286</v>
      </c>
      <c r="Q50" s="151">
        <v>-0.75300276091258866</v>
      </c>
      <c r="R50" s="141">
        <f t="shared" si="23"/>
        <v>-2.3337945634679751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29.408046446628369</v>
      </c>
      <c r="C51" s="141">
        <f t="shared" si="15"/>
        <v>1.97681882751788</v>
      </c>
      <c r="E51" s="151">
        <v>33.943251666791191</v>
      </c>
      <c r="F51" s="141">
        <f t="shared" si="16"/>
        <v>2.1226976606780226</v>
      </c>
      <c r="H51" s="151">
        <f t="shared" si="17"/>
        <v>4.5352052201628226</v>
      </c>
      <c r="I51" s="141">
        <f t="shared" si="18"/>
        <v>15.421647365776604</v>
      </c>
      <c r="K51" s="151">
        <f t="shared" si="19"/>
        <v>2.2025122330555873</v>
      </c>
      <c r="L51" s="141">
        <f t="shared" si="20"/>
        <v>7.4894884196162081</v>
      </c>
      <c r="N51" s="151">
        <f t="shared" si="21"/>
        <v>0.79763088125423831</v>
      </c>
      <c r="O51" s="141">
        <f t="shared" si="22"/>
        <v>2.7122878859084727</v>
      </c>
      <c r="Q51" s="151">
        <v>1.5350621058529967</v>
      </c>
      <c r="R51" s="141">
        <f t="shared" si="23"/>
        <v>5.2198710602519185</v>
      </c>
      <c r="T51" s="151"/>
    </row>
    <row r="52" spans="1:20" x14ac:dyDescent="0.2">
      <c r="A52" s="135" t="str">
        <f t="shared" si="14"/>
        <v>33 Protective service occupations</v>
      </c>
      <c r="B52" s="151">
        <v>14.27086163011745</v>
      </c>
      <c r="C52" s="141">
        <f t="shared" si="15"/>
        <v>0.95929214497527615</v>
      </c>
      <c r="E52" s="151">
        <v>18.363719770027839</v>
      </c>
      <c r="F52" s="141">
        <f t="shared" si="16"/>
        <v>1.1484057384909305</v>
      </c>
      <c r="H52" s="151">
        <f t="shared" si="17"/>
        <v>4.0928581399103887</v>
      </c>
      <c r="I52" s="141">
        <f t="shared" si="18"/>
        <v>28.679824988792248</v>
      </c>
      <c r="K52" s="151">
        <f t="shared" si="19"/>
        <v>1.0688145291670992</v>
      </c>
      <c r="L52" s="141">
        <f t="shared" si="20"/>
        <v>7.4894884196162081</v>
      </c>
      <c r="N52" s="151">
        <f t="shared" si="21"/>
        <v>3.4950313783468578</v>
      </c>
      <c r="O52" s="141">
        <f t="shared" si="22"/>
        <v>24.490682265259224</v>
      </c>
      <c r="Q52" s="151">
        <v>-0.47098776760356842</v>
      </c>
      <c r="R52" s="141">
        <f t="shared" si="23"/>
        <v>-3.3003456960831885</v>
      </c>
      <c r="T52" s="151"/>
    </row>
    <row r="53" spans="1:20" x14ac:dyDescent="0.2">
      <c r="A53" s="135" t="str">
        <f t="shared" si="14"/>
        <v>34 Culture, media and sports occupations</v>
      </c>
      <c r="B53" s="151">
        <v>19.819185911643324</v>
      </c>
      <c r="C53" s="141">
        <f t="shared" si="15"/>
        <v>1.3322523795423855</v>
      </c>
      <c r="E53" s="151">
        <v>21.26682660159474</v>
      </c>
      <c r="F53" s="141">
        <f t="shared" si="16"/>
        <v>1.3299563495095714</v>
      </c>
      <c r="H53" s="151">
        <f t="shared" si="17"/>
        <v>1.4476406899514167</v>
      </c>
      <c r="I53" s="141">
        <f t="shared" si="18"/>
        <v>7.3042389147828679</v>
      </c>
      <c r="K53" s="151">
        <f t="shared" si="19"/>
        <v>1.4843556337147337</v>
      </c>
      <c r="L53" s="141">
        <f t="shared" si="20"/>
        <v>7.4894884196162081</v>
      </c>
      <c r="N53" s="151">
        <f t="shared" si="21"/>
        <v>0.27783552042878545</v>
      </c>
      <c r="O53" s="141">
        <f t="shared" si="22"/>
        <v>1.4018513256165752</v>
      </c>
      <c r="Q53" s="151">
        <v>-0.31455046419210247</v>
      </c>
      <c r="R53" s="141">
        <f t="shared" si="23"/>
        <v>-1.5871008304499084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84.518669151784763</v>
      </c>
      <c r="C54" s="141">
        <f t="shared" si="15"/>
        <v>5.6813735233731668</v>
      </c>
      <c r="E54" s="151">
        <v>85.222570724584713</v>
      </c>
      <c r="F54" s="141">
        <f t="shared" si="16"/>
        <v>5.3295351102449269</v>
      </c>
      <c r="H54" s="151">
        <f t="shared" si="17"/>
        <v>0.7039015727999498</v>
      </c>
      <c r="I54" s="141">
        <f t="shared" si="18"/>
        <v>0.832835608823701</v>
      </c>
      <c r="K54" s="151">
        <f t="shared" si="19"/>
        <v>6.3300159385366559</v>
      </c>
      <c r="L54" s="141">
        <f t="shared" si="20"/>
        <v>7.4894884196162081</v>
      </c>
      <c r="N54" s="151">
        <f t="shared" si="21"/>
        <v>-4.4950934523043315</v>
      </c>
      <c r="O54" s="141">
        <f t="shared" si="22"/>
        <v>-5.3184621781392654</v>
      </c>
      <c r="Q54" s="151">
        <v>-1.1310209134323743</v>
      </c>
      <c r="R54" s="141">
        <f t="shared" si="23"/>
        <v>-1.3381906326532482</v>
      </c>
      <c r="T54" s="151"/>
    </row>
    <row r="55" spans="1:20" x14ac:dyDescent="0.2">
      <c r="A55" s="135" t="str">
        <f t="shared" si="14"/>
        <v>41 Administrative occupations</v>
      </c>
      <c r="B55" s="151">
        <v>163.15505179417116</v>
      </c>
      <c r="C55" s="141">
        <f t="shared" si="15"/>
        <v>10.967337758280445</v>
      </c>
      <c r="E55" s="151">
        <v>150.63535797650047</v>
      </c>
      <c r="F55" s="141">
        <f t="shared" si="16"/>
        <v>9.4202324848255117</v>
      </c>
      <c r="H55" s="151">
        <f t="shared" si="17"/>
        <v>-12.519693817670685</v>
      </c>
      <c r="I55" s="141">
        <f t="shared" si="18"/>
        <v>-7.6734944336660504</v>
      </c>
      <c r="K55" s="151">
        <f t="shared" si="19"/>
        <v>12.219478710143274</v>
      </c>
      <c r="L55" s="141">
        <f t="shared" si="20"/>
        <v>7.4894884196162081</v>
      </c>
      <c r="N55" s="151">
        <f t="shared" si="21"/>
        <v>-23.376276063508008</v>
      </c>
      <c r="O55" s="141">
        <f t="shared" si="22"/>
        <v>-14.327644658529135</v>
      </c>
      <c r="Q55" s="151">
        <v>-1.3628964643059487</v>
      </c>
      <c r="R55" s="141">
        <f t="shared" si="23"/>
        <v>-0.83533819475312077</v>
      </c>
      <c r="T55" s="151"/>
    </row>
    <row r="56" spans="1:20" x14ac:dyDescent="0.2">
      <c r="A56" s="135" t="str">
        <f t="shared" si="14"/>
        <v>42 Secretarial and related occupations</v>
      </c>
      <c r="B56" s="151">
        <v>30.660730347621865</v>
      </c>
      <c r="C56" s="141">
        <f t="shared" si="15"/>
        <v>2.0610246629822209</v>
      </c>
      <c r="E56" s="151">
        <v>23.894307185799381</v>
      </c>
      <c r="F56" s="141">
        <f t="shared" si="16"/>
        <v>1.4942702150260205</v>
      </c>
      <c r="H56" s="151">
        <f t="shared" si="17"/>
        <v>-6.7664231618224839</v>
      </c>
      <c r="I56" s="141">
        <f t="shared" si="18"/>
        <v>-22.06869531516984</v>
      </c>
      <c r="K56" s="151">
        <f t="shared" si="19"/>
        <v>2.296331848754892</v>
      </c>
      <c r="L56" s="141">
        <f t="shared" si="20"/>
        <v>7.4894884196162081</v>
      </c>
      <c r="N56" s="151">
        <f t="shared" si="21"/>
        <v>-9.4852647151528338</v>
      </c>
      <c r="O56" s="141">
        <f t="shared" si="22"/>
        <v>-30.936199521706886</v>
      </c>
      <c r="Q56" s="151">
        <v>0.42250970457545672</v>
      </c>
      <c r="R56" s="141">
        <f t="shared" si="23"/>
        <v>1.3780157869208352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11.522051404293869</v>
      </c>
      <c r="C57" s="141">
        <f t="shared" si="15"/>
        <v>0.77451619198759558</v>
      </c>
      <c r="E57" s="151">
        <v>13.04409945931028</v>
      </c>
      <c r="F57" s="141">
        <f t="shared" si="16"/>
        <v>0.81573444052264898</v>
      </c>
      <c r="H57" s="151">
        <f t="shared" si="17"/>
        <v>1.5220480550164108</v>
      </c>
      <c r="I57" s="141">
        <f t="shared" si="18"/>
        <v>13.209870374725075</v>
      </c>
      <c r="K57" s="151">
        <f t="shared" si="19"/>
        <v>0.86294270562681596</v>
      </c>
      <c r="L57" s="141">
        <f t="shared" si="20"/>
        <v>7.4894884196162081</v>
      </c>
      <c r="N57" s="151">
        <f t="shared" si="21"/>
        <v>0.93658094544824155</v>
      </c>
      <c r="O57" s="141">
        <f t="shared" si="22"/>
        <v>8.1285954435093934</v>
      </c>
      <c r="Q57" s="151">
        <v>-0.27747559605864669</v>
      </c>
      <c r="R57" s="141">
        <f t="shared" si="23"/>
        <v>-2.4082134884005217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46.300650312109099</v>
      </c>
      <c r="C58" s="141">
        <f t="shared" si="15"/>
        <v>3.1123453721895409</v>
      </c>
      <c r="E58" s="151">
        <v>40.928880170590894</v>
      </c>
      <c r="F58" s="141">
        <f t="shared" si="16"/>
        <v>2.5595555501031795</v>
      </c>
      <c r="H58" s="151">
        <f t="shared" si="17"/>
        <v>-5.3717701415182049</v>
      </c>
      <c r="I58" s="141">
        <f t="shared" si="18"/>
        <v>-11.601932381743064</v>
      </c>
      <c r="K58" s="151">
        <f t="shared" si="19"/>
        <v>3.4676818433324068</v>
      </c>
      <c r="L58" s="141">
        <f t="shared" si="20"/>
        <v>7.4894884196162081</v>
      </c>
      <c r="N58" s="151">
        <f t="shared" si="21"/>
        <v>-5.7689551816359863</v>
      </c>
      <c r="O58" s="141">
        <f t="shared" si="22"/>
        <v>-12.459771391433828</v>
      </c>
      <c r="Q58" s="151">
        <v>-3.0704968032146249</v>
      </c>
      <c r="R58" s="141">
        <f t="shared" si="23"/>
        <v>-6.6316494099254415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37.46932427747435</v>
      </c>
      <c r="C59" s="141">
        <f t="shared" si="15"/>
        <v>2.518700649514793</v>
      </c>
      <c r="E59" s="151">
        <v>35.263965212440553</v>
      </c>
      <c r="F59" s="141">
        <f t="shared" si="16"/>
        <v>2.2052906774371825</v>
      </c>
      <c r="H59" s="151">
        <f t="shared" si="17"/>
        <v>-2.2053590650337966</v>
      </c>
      <c r="I59" s="141">
        <f t="shared" si="18"/>
        <v>-5.8857721818047493</v>
      </c>
      <c r="K59" s="151">
        <f t="shared" si="19"/>
        <v>2.8062607026698858</v>
      </c>
      <c r="L59" s="141">
        <f t="shared" si="20"/>
        <v>7.4894884196162081</v>
      </c>
      <c r="N59" s="151">
        <f t="shared" si="21"/>
        <v>-2.3149994008641981</v>
      </c>
      <c r="O59" s="141">
        <f t="shared" si="22"/>
        <v>-6.1783857742423169</v>
      </c>
      <c r="Q59" s="151">
        <v>-2.6966203668394844</v>
      </c>
      <c r="R59" s="141">
        <f t="shared" si="23"/>
        <v>-7.1968748271786342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24.120144515619913</v>
      </c>
      <c r="C60" s="141">
        <f t="shared" si="15"/>
        <v>1.6213642714236198</v>
      </c>
      <c r="E60" s="151">
        <v>23.687548623673869</v>
      </c>
      <c r="F60" s="141">
        <f t="shared" si="16"/>
        <v>1.4813402246863396</v>
      </c>
      <c r="H60" s="151">
        <f t="shared" si="17"/>
        <v>-0.43259589194604331</v>
      </c>
      <c r="I60" s="141">
        <f t="shared" si="18"/>
        <v>-1.7935045607454736</v>
      </c>
      <c r="K60" s="151">
        <f t="shared" si="19"/>
        <v>1.8064754302920474</v>
      </c>
      <c r="L60" s="141">
        <f t="shared" si="20"/>
        <v>7.4894884196162081</v>
      </c>
      <c r="N60" s="151">
        <f t="shared" si="21"/>
        <v>-2.4278616312379899</v>
      </c>
      <c r="O60" s="141">
        <f t="shared" si="22"/>
        <v>-10.065701014625912</v>
      </c>
      <c r="Q60" s="151">
        <v>0.18879030899989907</v>
      </c>
      <c r="R60" s="141">
        <f t="shared" si="23"/>
        <v>0.78270803426422564</v>
      </c>
      <c r="T60" s="151"/>
    </row>
    <row r="61" spans="1:20" x14ac:dyDescent="0.2">
      <c r="A61" s="135" t="str">
        <f t="shared" si="14"/>
        <v>61 Caring personal service occupations</v>
      </c>
      <c r="B61" s="151">
        <v>112.33064026929296</v>
      </c>
      <c r="C61" s="141">
        <f t="shared" si="15"/>
        <v>7.5509036274980224</v>
      </c>
      <c r="E61" s="151">
        <v>137.45275375011713</v>
      </c>
      <c r="F61" s="141">
        <f t="shared" si="16"/>
        <v>8.5958364184826586</v>
      </c>
      <c r="H61" s="151">
        <f t="shared" si="17"/>
        <v>25.122113480824169</v>
      </c>
      <c r="I61" s="141">
        <f t="shared" si="18"/>
        <v>22.364435403019446</v>
      </c>
      <c r="K61" s="151">
        <f t="shared" si="19"/>
        <v>8.4129902946494362</v>
      </c>
      <c r="L61" s="141">
        <f t="shared" si="20"/>
        <v>7.4894884196162064</v>
      </c>
      <c r="N61" s="151">
        <f t="shared" si="21"/>
        <v>10.864807626613976</v>
      </c>
      <c r="O61" s="141">
        <f t="shared" si="22"/>
        <v>9.6721674518791225</v>
      </c>
      <c r="Q61" s="151">
        <v>5.8443155595607568</v>
      </c>
      <c r="R61" s="141">
        <f t="shared" si="23"/>
        <v>5.2027795315241132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29.111160391218537</v>
      </c>
      <c r="C62" s="141">
        <f t="shared" si="15"/>
        <v>1.9568620464706656</v>
      </c>
      <c r="E62" s="151">
        <v>29.387521545762166</v>
      </c>
      <c r="F62" s="141">
        <f t="shared" si="16"/>
        <v>1.8377975053976752</v>
      </c>
      <c r="H62" s="151">
        <f t="shared" si="17"/>
        <v>0.27636115454362908</v>
      </c>
      <c r="I62" s="141">
        <f t="shared" si="18"/>
        <v>0.94933060321082952</v>
      </c>
      <c r="K62" s="151">
        <f t="shared" si="19"/>
        <v>2.1802769863162128</v>
      </c>
      <c r="L62" s="141">
        <f t="shared" si="20"/>
        <v>7.4894884196162081</v>
      </c>
      <c r="N62" s="151">
        <f t="shared" si="21"/>
        <v>-1.6264383945963601</v>
      </c>
      <c r="O62" s="141">
        <f t="shared" si="22"/>
        <v>-5.5869926610241887</v>
      </c>
      <c r="Q62" s="151">
        <v>-0.27747743717622358</v>
      </c>
      <c r="R62" s="141">
        <f t="shared" si="23"/>
        <v>-0.95316515538118296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1.5070626245769398</v>
      </c>
      <c r="C63" s="141">
        <f t="shared" si="15"/>
        <v>0.10130525929082138</v>
      </c>
      <c r="E63" s="151">
        <v>1.2996054508564323</v>
      </c>
      <c r="F63" s="141">
        <f t="shared" si="16"/>
        <v>8.1272986967136515E-2</v>
      </c>
      <c r="H63" s="151">
        <f t="shared" si="17"/>
        <v>-0.20745717372050754</v>
      </c>
      <c r="I63" s="141">
        <f t="shared" si="18"/>
        <v>-13.765663771188308</v>
      </c>
      <c r="K63" s="151">
        <f t="shared" si="19"/>
        <v>0.112871280744054</v>
      </c>
      <c r="L63" s="141">
        <f t="shared" si="20"/>
        <v>7.4894884196162081</v>
      </c>
      <c r="N63" s="151">
        <f t="shared" si="21"/>
        <v>-0.33570902878177844</v>
      </c>
      <c r="O63" s="141">
        <f t="shared" si="22"/>
        <v>-22.275718560535474</v>
      </c>
      <c r="Q63" s="151">
        <v>1.5380574317216919E-2</v>
      </c>
      <c r="R63" s="141">
        <f t="shared" si="23"/>
        <v>1.0205663697309546</v>
      </c>
      <c r="T63" s="151"/>
    </row>
    <row r="64" spans="1:20" x14ac:dyDescent="0.2">
      <c r="A64" s="135" t="str">
        <f t="shared" si="14"/>
        <v>71 Sales occupations</v>
      </c>
      <c r="B64" s="151">
        <v>112.82024711798914</v>
      </c>
      <c r="C64" s="141">
        <f t="shared" si="15"/>
        <v>7.5838151654453263</v>
      </c>
      <c r="E64" s="151">
        <v>101.60590012755638</v>
      </c>
      <c r="F64" s="141">
        <f t="shared" si="16"/>
        <v>6.3540938454891931</v>
      </c>
      <c r="H64" s="151">
        <f t="shared" si="17"/>
        <v>-11.214346990432759</v>
      </c>
      <c r="I64" s="141">
        <f t="shared" si="18"/>
        <v>-9.9400127875137745</v>
      </c>
      <c r="K64" s="151">
        <f t="shared" si="19"/>
        <v>8.4496593428841855</v>
      </c>
      <c r="L64" s="141">
        <f t="shared" si="20"/>
        <v>7.4894884196162081</v>
      </c>
      <c r="N64" s="151">
        <f t="shared" si="21"/>
        <v>-17.284894004281139</v>
      </c>
      <c r="O64" s="141">
        <f t="shared" si="22"/>
        <v>-15.320737585518964</v>
      </c>
      <c r="Q64" s="151">
        <v>-2.3791123290358049</v>
      </c>
      <c r="R64" s="141">
        <f t="shared" si="23"/>
        <v>-2.1087636216110153</v>
      </c>
      <c r="T64" s="151"/>
    </row>
    <row r="65" spans="1:20" x14ac:dyDescent="0.2">
      <c r="A65" s="135" t="str">
        <f t="shared" si="14"/>
        <v>72 Customer service occupations</v>
      </c>
      <c r="B65" s="151">
        <v>33.501974776629147</v>
      </c>
      <c r="C65" s="141">
        <f t="shared" si="15"/>
        <v>2.252014074367819</v>
      </c>
      <c r="E65" s="151">
        <v>51.022213504090558</v>
      </c>
      <c r="F65" s="141">
        <f t="shared" si="16"/>
        <v>3.1907589264262777</v>
      </c>
      <c r="H65" s="151">
        <f t="shared" si="17"/>
        <v>17.520238727461411</v>
      </c>
      <c r="I65" s="141">
        <f t="shared" si="18"/>
        <v>52.296137300191226</v>
      </c>
      <c r="K65" s="151">
        <f t="shared" si="19"/>
        <v>2.5091265212383829</v>
      </c>
      <c r="L65" s="141">
        <f t="shared" si="20"/>
        <v>7.4894884196162081</v>
      </c>
      <c r="N65" s="151">
        <f t="shared" si="21"/>
        <v>15.245524991375436</v>
      </c>
      <c r="O65" s="141">
        <f t="shared" si="22"/>
        <v>45.506347291535363</v>
      </c>
      <c r="Q65" s="151">
        <v>-0.23441278515240882</v>
      </c>
      <c r="R65" s="141">
        <f t="shared" si="23"/>
        <v>-0.69969841096034235</v>
      </c>
      <c r="T65" s="151"/>
    </row>
    <row r="66" spans="1:20" x14ac:dyDescent="0.2">
      <c r="A66" s="135" t="str">
        <f t="shared" si="14"/>
        <v>81 Process, plant and machine operatives</v>
      </c>
      <c r="B66" s="151">
        <v>28.9327348539701</v>
      </c>
      <c r="C66" s="141">
        <f t="shared" si="15"/>
        <v>1.9448682215158923</v>
      </c>
      <c r="E66" s="151">
        <v>31.929627450409932</v>
      </c>
      <c r="F66" s="141">
        <f t="shared" si="16"/>
        <v>1.996772323425229</v>
      </c>
      <c r="H66" s="151">
        <f t="shared" si="17"/>
        <v>2.9968925964398316</v>
      </c>
      <c r="I66" s="141">
        <f t="shared" si="18"/>
        <v>10.35813797612224</v>
      </c>
      <c r="K66" s="151">
        <f t="shared" si="19"/>
        <v>2.1669138263663532</v>
      </c>
      <c r="L66" s="141">
        <f t="shared" si="20"/>
        <v>7.4894884196162081</v>
      </c>
      <c r="N66" s="151">
        <f t="shared" si="21"/>
        <v>3.3502176976506042</v>
      </c>
      <c r="O66" s="141">
        <f t="shared" si="22"/>
        <v>11.579332940905491</v>
      </c>
      <c r="Q66" s="151">
        <v>-2.5202389275771258</v>
      </c>
      <c r="R66" s="141">
        <f t="shared" si="23"/>
        <v>-8.7106833843994629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65.882532136549742</v>
      </c>
      <c r="C67" s="141">
        <f t="shared" si="15"/>
        <v>4.4286460907373559</v>
      </c>
      <c r="E67" s="151">
        <v>71.328514975044101</v>
      </c>
      <c r="F67" s="141">
        <f t="shared" si="16"/>
        <v>4.4606472403849331</v>
      </c>
      <c r="H67" s="151">
        <f t="shared" si="17"/>
        <v>5.4459828384943592</v>
      </c>
      <c r="I67" s="141">
        <f t="shared" si="18"/>
        <v>8.2662014677985951</v>
      </c>
      <c r="K67" s="151">
        <f t="shared" si="19"/>
        <v>4.9342646149168194</v>
      </c>
      <c r="L67" s="141">
        <f t="shared" si="20"/>
        <v>7.4894884196162081</v>
      </c>
      <c r="N67" s="151">
        <f t="shared" si="21"/>
        <v>0.36889786399748647</v>
      </c>
      <c r="O67" s="141">
        <f t="shared" si="22"/>
        <v>0.55993273487561124</v>
      </c>
      <c r="Q67" s="151">
        <v>0.14282035958005337</v>
      </c>
      <c r="R67" s="141">
        <f t="shared" si="23"/>
        <v>0.21678031330678127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20.236056198565059</v>
      </c>
      <c r="C68" s="141">
        <f t="shared" si="15"/>
        <v>1.36027454120876</v>
      </c>
      <c r="E68" s="151">
        <v>15.814092045710135</v>
      </c>
      <c r="F68" s="141">
        <f t="shared" si="16"/>
        <v>0.98896053096816372</v>
      </c>
      <c r="H68" s="151">
        <f t="shared" si="17"/>
        <v>-4.4219641528549243</v>
      </c>
      <c r="I68" s="141">
        <f t="shared" si="18"/>
        <v>-21.851906861024073</v>
      </c>
      <c r="K68" s="151">
        <f t="shared" si="19"/>
        <v>1.515577085578558</v>
      </c>
      <c r="L68" s="141">
        <f t="shared" si="20"/>
        <v>7.4894884196162081</v>
      </c>
      <c r="N68" s="151">
        <f t="shared" si="21"/>
        <v>-5.3328904829162642</v>
      </c>
      <c r="O68" s="141">
        <f t="shared" si="22"/>
        <v>-26.353408147257568</v>
      </c>
      <c r="Q68" s="151">
        <v>-0.60465075551721792</v>
      </c>
      <c r="R68" s="141">
        <f t="shared" si="23"/>
        <v>-2.9879871333827079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129.89086294035087</v>
      </c>
      <c r="C69" s="141">
        <f t="shared" ref="C69" si="25">B69/B$71*100</f>
        <v>8.7313077340595946</v>
      </c>
      <c r="E69" s="151">
        <v>131.84183548605023</v>
      </c>
      <c r="F69" s="141">
        <f t="shared" ref="F69" si="26">E69/E$71*100</f>
        <v>8.2449483188300547</v>
      </c>
      <c r="H69" s="151">
        <f t="shared" ref="H69" si="27">E69-B69</f>
        <v>1.9509725456993579</v>
      </c>
      <c r="I69" s="141">
        <f t="shared" ref="I69" si="28">IF(B69&gt;0,((E69/B69)-1)*100,0)</f>
        <v>1.5020090724898072</v>
      </c>
      <c r="K69" s="151">
        <f t="shared" ref="K69" si="29">(($E$71/$B$71)-1)*B69</f>
        <v>9.7281611380571391</v>
      </c>
      <c r="L69" s="141">
        <f t="shared" ref="L69" si="30">IF(B69&gt;0,K69/B69*100,0)</f>
        <v>7.4894884196162081</v>
      </c>
      <c r="N69" s="151">
        <f t="shared" ref="N69" si="31">H69-(K69+Q69)</f>
        <v>-13.964128511144736</v>
      </c>
      <c r="O69" s="141">
        <f t="shared" ref="O69" si="32">IF(B69&gt;0,N69/B69*100,0)</f>
        <v>-10.750662667902525</v>
      </c>
      <c r="Q69" s="151">
        <v>6.1869399187869556</v>
      </c>
      <c r="R69" s="141">
        <f t="shared" ref="R69" si="33">IF(B69&gt;0,Q69/B69*100,0)</f>
        <v>4.7631833207761138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1487.6450000000002</v>
      </c>
      <c r="C71" s="147">
        <f>B71/B$71*100</f>
        <v>100</v>
      </c>
      <c r="D71" s="145"/>
      <c r="E71" s="152">
        <f>SUM(E44:E69)</f>
        <v>1599.0619999999997</v>
      </c>
      <c r="F71" s="147">
        <f>E71/E$71*100</f>
        <v>100</v>
      </c>
      <c r="G71" s="145"/>
      <c r="H71" s="152">
        <f t="shared" si="17"/>
        <v>111.41699999999946</v>
      </c>
      <c r="I71" s="147">
        <f t="shared" si="18"/>
        <v>7.4894884196162081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Manchester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Manchester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Manchester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Manchester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93.820407380898743</v>
      </c>
      <c r="C7" s="11">
        <f t="shared" si="2"/>
        <v>96.789280004489669</v>
      </c>
      <c r="D7" s="11">
        <f t="shared" si="2"/>
        <v>2.9688726235909262</v>
      </c>
      <c r="E7" s="11">
        <f t="shared" si="2"/>
        <v>46.579544225295052</v>
      </c>
      <c r="F7" s="11">
        <f t="shared" si="2"/>
        <v>49.548416848885978</v>
      </c>
      <c r="G7" s="200">
        <f>IF(B7&gt;0,(1+(E7/B7))^(1/($C$6-$B$6))-1,0)</f>
        <v>2.7238551029769908E-2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62.996880556059864</v>
      </c>
      <c r="R7" s="11">
        <v>59.288627629714732</v>
      </c>
      <c r="S7" s="345">
        <f>R7-Q7</f>
        <v>-3.708252926345132</v>
      </c>
      <c r="T7" s="345">
        <v>27.095158631951911</v>
      </c>
      <c r="U7" s="345">
        <f>SUM(S7:T7)</f>
        <v>23.386905705606779</v>
      </c>
      <c r="V7" s="346">
        <f>IF(Q7&gt;0,(1+(T7/Q7))^(1/($C$6-$B$6))-1,0)</f>
        <v>2.4136453402623381E-2</v>
      </c>
      <c r="X7" s="10" t="str">
        <f>name!B4</f>
        <v>Agriculture</v>
      </c>
      <c r="Y7" s="11">
        <v>7.2630000000000026</v>
      </c>
      <c r="Z7" s="11">
        <v>7.7859999999999987</v>
      </c>
      <c r="AA7" s="345">
        <f>Z7-Y7</f>
        <v>0.52299999999999613</v>
      </c>
      <c r="AB7" s="11">
        <v>3.8668628511765903</v>
      </c>
      <c r="AC7" s="345">
        <f>SUM(AA7:AB7)</f>
        <v>4.389862851176586</v>
      </c>
      <c r="AD7" s="348">
        <f>IF(Y7&gt;0,(1+(AB7/Y7))^(1/($C$6-$B$6))-1,0)</f>
        <v>2.8864662703464994E-2</v>
      </c>
    </row>
    <row r="8" spans="1:30" x14ac:dyDescent="0.2">
      <c r="A8" s="10" t="str">
        <f>name!D5</f>
        <v>12 Other managers and proprietors</v>
      </c>
      <c r="B8" s="11">
        <f t="shared" si="2"/>
        <v>45.584878718453524</v>
      </c>
      <c r="C8" s="11">
        <f t="shared" si="2"/>
        <v>66.219287587526551</v>
      </c>
      <c r="D8" s="11">
        <f t="shared" si="2"/>
        <v>20.634408869073035</v>
      </c>
      <c r="E8" s="11">
        <f t="shared" si="2"/>
        <v>32.616674990559503</v>
      </c>
      <c r="F8" s="11">
        <f t="shared" si="2"/>
        <v>53.251083859632544</v>
      </c>
      <c r="G8" s="200">
        <f t="shared" ref="G8:G33" si="3">IF(B8&gt;0,(1+(E8/B8))^(1/($C$6-$B$6))-1,0)</f>
        <v>3.663604387747621E-2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139.40528609935228</v>
      </c>
      <c r="K8" s="11">
        <f t="array" ref="K8:K16">MMULT(aggregation!$B$13:$AA$21,C7:C32)</f>
        <v>163.00856759201622</v>
      </c>
      <c r="L8" s="11">
        <f t="array" ref="L8:L16">MMULT(aggregation!$B$13:$AA$21,D7:D32)</f>
        <v>23.60328149266396</v>
      </c>
      <c r="M8" s="11">
        <f t="array" ref="M8:M16">MMULT(aggregation!$B$13:$AA$21,E7:E32)</f>
        <v>79.196219215854555</v>
      </c>
      <c r="N8" s="11">
        <f t="array" ref="N8:N16">MMULT(aggregation!$B$13:$AA$21,F7:F32)</f>
        <v>102.79950070851852</v>
      </c>
      <c r="O8" s="11"/>
      <c r="P8" s="10" t="str">
        <f>name!D5</f>
        <v>12 Other managers and proprietors</v>
      </c>
      <c r="Q8" s="11">
        <v>26.243951786716309</v>
      </c>
      <c r="R8" s="11">
        <v>38.652462723715225</v>
      </c>
      <c r="S8" s="345">
        <f t="shared" ref="S8:S31" si="4">R8-Q8</f>
        <v>12.408510936998915</v>
      </c>
      <c r="T8" s="345">
        <v>17.16269554916321</v>
      </c>
      <c r="U8" s="345">
        <f t="shared" ref="U8:U31" si="5">SUM(S8:T8)</f>
        <v>29.571206486162126</v>
      </c>
      <c r="V8" s="346">
        <f t="shared" ref="V8:V33" si="6">IF(Q8&gt;0,(1+(T8/Q8))^(1/($C$6-$B$6))-1,0)</f>
        <v>3.4114118408784089E-2</v>
      </c>
      <c r="X8" s="10" t="str">
        <f>name!B5</f>
        <v>Mining and quarrying</v>
      </c>
      <c r="Y8" s="11">
        <v>0.53599999999999925</v>
      </c>
      <c r="Z8" s="11">
        <v>0.31799999999999951</v>
      </c>
      <c r="AA8" s="345">
        <f t="shared" ref="AA8:AA29" si="7">Z8-Y8</f>
        <v>-0.21799999999999975</v>
      </c>
      <c r="AB8" s="11">
        <v>0.16973055661610464</v>
      </c>
      <c r="AC8" s="345">
        <f t="shared" ref="AC8:AC29" si="8">SUM(AA8:AB8)</f>
        <v>-4.8269443383895105E-2</v>
      </c>
      <c r="AD8" s="348">
        <f t="shared" ref="AD8:AD29" si="9">IF(Y8&gt;0,(1+(AB8/Y8))^(1/($C$6-$B$6))-1,0)</f>
        <v>1.8509166911509389E-2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85.526516128494279</v>
      </c>
      <c r="C9" s="11">
        <f t="shared" si="2"/>
        <v>100.14726601286294</v>
      </c>
      <c r="D9" s="11">
        <f t="shared" si="2"/>
        <v>14.620749884368669</v>
      </c>
      <c r="E9" s="11">
        <f t="shared" si="2"/>
        <v>34.546244117290762</v>
      </c>
      <c r="F9" s="11">
        <f t="shared" si="2"/>
        <v>49.166994001659418</v>
      </c>
      <c r="G9" s="200">
        <f t="shared" si="3"/>
        <v>2.2875824329519068E-2</v>
      </c>
      <c r="H9" s="11"/>
      <c r="I9" s="10" t="str">
        <f>name!E5</f>
        <v>Professional occupations</v>
      </c>
      <c r="J9" s="11">
        <v>320.51655776161249</v>
      </c>
      <c r="K9" s="11">
        <v>387.7588497395368</v>
      </c>
      <c r="L9" s="11">
        <v>67.242291977924239</v>
      </c>
      <c r="M9" s="11">
        <v>166.51727327706098</v>
      </c>
      <c r="N9" s="11">
        <v>233.7595652549852</v>
      </c>
      <c r="O9" s="11"/>
      <c r="P9" s="10" t="str">
        <f>name!D6</f>
        <v>21 Science, research, engineering and technology professionals</v>
      </c>
      <c r="Q9" s="11">
        <v>68.180110113838893</v>
      </c>
      <c r="R9" s="11">
        <v>74.59412932706347</v>
      </c>
      <c r="S9" s="345">
        <f t="shared" si="4"/>
        <v>6.4140192132245772</v>
      </c>
      <c r="T9" s="345">
        <v>23.339085884705824</v>
      </c>
      <c r="U9" s="345">
        <f t="shared" si="5"/>
        <v>29.753105097930401</v>
      </c>
      <c r="V9" s="346">
        <f t="shared" si="6"/>
        <v>1.9820254535532378E-2</v>
      </c>
      <c r="X9" s="10" t="str">
        <f>name!B6</f>
        <v>Food drink and tobacco</v>
      </c>
      <c r="Y9" s="11">
        <v>21.022000000000006</v>
      </c>
      <c r="Z9" s="11">
        <v>19.146999999999949</v>
      </c>
      <c r="AA9" s="345">
        <f t="shared" si="7"/>
        <v>-1.8750000000000568</v>
      </c>
      <c r="AB9" s="11">
        <v>8.786120156160619</v>
      </c>
      <c r="AC9" s="345">
        <f t="shared" si="8"/>
        <v>6.9111201561605622</v>
      </c>
      <c r="AD9" s="348">
        <f t="shared" si="9"/>
        <v>2.3553867858527866E-2</v>
      </c>
    </row>
    <row r="10" spans="1:30" x14ac:dyDescent="0.2">
      <c r="A10" s="10" t="str">
        <f>name!D7</f>
        <v>22 Health professionals</v>
      </c>
      <c r="B10" s="11">
        <f t="shared" si="2"/>
        <v>63.240084748015086</v>
      </c>
      <c r="C10" s="11">
        <f t="shared" si="2"/>
        <v>76.062290739968105</v>
      </c>
      <c r="D10" s="11">
        <f t="shared" si="2"/>
        <v>12.82220599195302</v>
      </c>
      <c r="E10" s="11">
        <f t="shared" si="2"/>
        <v>36.76325749049488</v>
      </c>
      <c r="F10" s="11">
        <f t="shared" si="2"/>
        <v>49.585463482447899</v>
      </c>
      <c r="G10" s="200">
        <f t="shared" si="3"/>
        <v>3.1022488406983184E-2</v>
      </c>
      <c r="H10" s="11"/>
      <c r="I10" s="10" t="str">
        <f>name!E6</f>
        <v>Associate professional occupations</v>
      </c>
      <c r="J10" s="11">
        <v>180.28193217860223</v>
      </c>
      <c r="K10" s="11">
        <v>189.15835970453423</v>
      </c>
      <c r="L10" s="11">
        <v>8.8764275259320318</v>
      </c>
      <c r="M10" s="11">
        <v>82.525861006155225</v>
      </c>
      <c r="N10" s="11">
        <v>91.402288532087255</v>
      </c>
      <c r="O10" s="11"/>
      <c r="P10" s="10" t="str">
        <f>name!D7</f>
        <v>22 Health professionals</v>
      </c>
      <c r="Q10" s="11">
        <v>17.190284350138924</v>
      </c>
      <c r="R10" s="11">
        <v>19.824599828624759</v>
      </c>
      <c r="S10" s="345">
        <f t="shared" si="4"/>
        <v>2.6343154784858349</v>
      </c>
      <c r="T10" s="345">
        <v>6.9841417342905592</v>
      </c>
      <c r="U10" s="345">
        <f t="shared" si="5"/>
        <v>9.618457212776395</v>
      </c>
      <c r="V10" s="346">
        <f t="shared" si="6"/>
        <v>2.2990358994097182E-2</v>
      </c>
      <c r="X10" s="10" t="str">
        <f>name!B7</f>
        <v>Engineering</v>
      </c>
      <c r="Y10" s="11">
        <v>13.703000000000024</v>
      </c>
      <c r="Z10" s="11">
        <v>14.476999999999999</v>
      </c>
      <c r="AA10" s="345">
        <f t="shared" si="7"/>
        <v>0.77399999999997426</v>
      </c>
      <c r="AB10" s="11">
        <v>6.0070310797855431</v>
      </c>
      <c r="AC10" s="345">
        <f t="shared" si="8"/>
        <v>6.7810310797855173</v>
      </c>
      <c r="AD10" s="348">
        <f t="shared" si="9"/>
        <v>2.4530228700981205E-2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81.107563674465624</v>
      </c>
      <c r="C11" s="11">
        <f t="shared" si="2"/>
        <v>97.052977961199119</v>
      </c>
      <c r="D11" s="11">
        <f t="shared" si="2"/>
        <v>15.94541428673349</v>
      </c>
      <c r="E11" s="11">
        <f t="shared" si="2"/>
        <v>45.145519588561299</v>
      </c>
      <c r="F11" s="11">
        <f t="shared" si="2"/>
        <v>61.090933875294795</v>
      </c>
      <c r="G11" s="200">
        <f t="shared" si="3"/>
        <v>2.9940277922397618E-2</v>
      </c>
      <c r="H11" s="11"/>
      <c r="I11" s="10" t="str">
        <f>name!E7</f>
        <v>Administrative and secretarial occupations</v>
      </c>
      <c r="J11" s="11">
        <v>193.81578214179316</v>
      </c>
      <c r="K11" s="11">
        <v>174.52966516230003</v>
      </c>
      <c r="L11" s="11">
        <v>-19.286116979493158</v>
      </c>
      <c r="M11" s="11">
        <v>89.404129774991517</v>
      </c>
      <c r="N11" s="11">
        <v>70.118012795498359</v>
      </c>
      <c r="O11" s="11"/>
      <c r="P11" s="10" t="str">
        <f>name!D8</f>
        <v>23 Teaching and other educational professionals</v>
      </c>
      <c r="Q11" s="11">
        <v>27.859827235479059</v>
      </c>
      <c r="R11" s="11">
        <v>33.234210502822954</v>
      </c>
      <c r="S11" s="345">
        <f t="shared" si="4"/>
        <v>5.3743832673438945</v>
      </c>
      <c r="T11" s="345">
        <v>13.323407853168801</v>
      </c>
      <c r="U11" s="345">
        <f t="shared" si="5"/>
        <v>18.697791120512697</v>
      </c>
      <c r="V11" s="346">
        <f t="shared" si="6"/>
        <v>2.6398800909886777E-2</v>
      </c>
      <c r="X11" s="10" t="str">
        <f>name!B8</f>
        <v>Rest of manufacturing</v>
      </c>
      <c r="Y11" s="11">
        <v>69.802000000000049</v>
      </c>
      <c r="Z11" s="11">
        <v>59.966999999999935</v>
      </c>
      <c r="AA11" s="345">
        <f t="shared" si="7"/>
        <v>-9.8350000000001145</v>
      </c>
      <c r="AB11" s="11">
        <v>26.71519062188867</v>
      </c>
      <c r="AC11" s="345">
        <f t="shared" si="8"/>
        <v>16.880190621888556</v>
      </c>
      <c r="AD11" s="348">
        <f t="shared" si="9"/>
        <v>2.1838951912903637E-2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90.64239321063755</v>
      </c>
      <c r="C12" s="11">
        <f t="shared" si="2"/>
        <v>114.49631502550662</v>
      </c>
      <c r="D12" s="11">
        <f t="shared" si="2"/>
        <v>23.853921814869057</v>
      </c>
      <c r="E12" s="11">
        <f t="shared" si="2"/>
        <v>50.062252080714032</v>
      </c>
      <c r="F12" s="11">
        <f t="shared" si="2"/>
        <v>73.9161738955831</v>
      </c>
      <c r="G12" s="200">
        <f t="shared" si="3"/>
        <v>2.9750009905969099E-2</v>
      </c>
      <c r="H12" s="11"/>
      <c r="I12" s="10" t="str">
        <f>name!E8</f>
        <v>Skilled trades occupations</v>
      </c>
      <c r="J12" s="11">
        <v>119.4121705094973</v>
      </c>
      <c r="K12" s="11">
        <v>112.92449346601562</v>
      </c>
      <c r="L12" s="11">
        <v>-6.4876770434816891</v>
      </c>
      <c r="M12" s="11">
        <v>49.012405128688883</v>
      </c>
      <c r="N12" s="11">
        <v>42.524728085207194</v>
      </c>
      <c r="O12" s="11"/>
      <c r="P12" s="10" t="str">
        <f>name!D9</f>
        <v>24 Business, media and public service professionals</v>
      </c>
      <c r="Q12" s="11">
        <v>51.55051954299929</v>
      </c>
      <c r="R12" s="11">
        <v>61.679910891441672</v>
      </c>
      <c r="S12" s="345">
        <f t="shared" si="4"/>
        <v>10.129391348442383</v>
      </c>
      <c r="T12" s="345">
        <v>24.589521089132539</v>
      </c>
      <c r="U12" s="345">
        <f t="shared" si="5"/>
        <v>34.718912437574922</v>
      </c>
      <c r="V12" s="346">
        <f t="shared" si="6"/>
        <v>2.6341769256663428E-2</v>
      </c>
      <c r="X12" s="10" t="str">
        <f>name!B9</f>
        <v>Electricity and gas</v>
      </c>
      <c r="Y12" s="11">
        <v>11.348000000000033</v>
      </c>
      <c r="Z12" s="11">
        <v>9.7950000000000124</v>
      </c>
      <c r="AA12" s="345">
        <f t="shared" si="7"/>
        <v>-1.5530000000000204</v>
      </c>
      <c r="AB12" s="11">
        <v>4.3013109880166622</v>
      </c>
      <c r="AC12" s="345">
        <f t="shared" si="8"/>
        <v>2.7483109880166419</v>
      </c>
      <c r="AD12" s="348">
        <f t="shared" si="9"/>
        <v>2.1656869743864382E-2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32.265169038428148</v>
      </c>
      <c r="C13" s="11">
        <f t="shared" si="2"/>
        <v>30.361990941535772</v>
      </c>
      <c r="D13" s="11">
        <f t="shared" si="2"/>
        <v>-1.9031780968923768</v>
      </c>
      <c r="E13" s="11">
        <f t="shared" si="2"/>
        <v>11.948438512682573</v>
      </c>
      <c r="F13" s="11">
        <f t="shared" si="2"/>
        <v>10.045260415790198</v>
      </c>
      <c r="G13" s="200">
        <f t="shared" si="3"/>
        <v>2.1225068632292121E-2</v>
      </c>
      <c r="H13" s="11"/>
      <c r="I13" s="10" t="str">
        <f>name!E9</f>
        <v>Caring, leisure and other service occupations</v>
      </c>
      <c r="J13" s="11">
        <v>142.94886328508832</v>
      </c>
      <c r="K13" s="11">
        <v>168.13988074673557</v>
      </c>
      <c r="L13" s="11">
        <v>25.191017461647228</v>
      </c>
      <c r="M13" s="11">
        <v>85.820409860961092</v>
      </c>
      <c r="N13" s="11">
        <v>111.01142732260833</v>
      </c>
      <c r="O13" s="11"/>
      <c r="P13" s="10" t="str">
        <f>name!D10</f>
        <v>31 Science, engineering and technology associate professionals</v>
      </c>
      <c r="Q13" s="11">
        <v>24.457305191410335</v>
      </c>
      <c r="R13" s="11">
        <v>20.447662846978393</v>
      </c>
      <c r="S13" s="345">
        <f t="shared" si="4"/>
        <v>-4.009642344431942</v>
      </c>
      <c r="T13" s="345">
        <v>7.5706078240499508</v>
      </c>
      <c r="U13" s="345">
        <f t="shared" si="5"/>
        <v>3.5609654796180088</v>
      </c>
      <c r="V13" s="346">
        <f t="shared" si="6"/>
        <v>1.8141177902248007E-2</v>
      </c>
      <c r="X13" s="10" t="str">
        <f>name!B10</f>
        <v>Water and sewerage</v>
      </c>
      <c r="Y13" s="11">
        <v>6.8030000000000053</v>
      </c>
      <c r="Z13" s="11">
        <v>7.2029999999999914</v>
      </c>
      <c r="AA13" s="345">
        <f t="shared" si="7"/>
        <v>0.39999999999998614</v>
      </c>
      <c r="AB13" s="11">
        <v>3.082899821171575</v>
      </c>
      <c r="AC13" s="345">
        <f t="shared" si="8"/>
        <v>3.4828998211715612</v>
      </c>
      <c r="AD13" s="348">
        <f t="shared" si="9"/>
        <v>2.5229393414554213E-2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29.408046446628372</v>
      </c>
      <c r="C14" s="11">
        <f t="shared" si="2"/>
        <v>33.943251666791213</v>
      </c>
      <c r="D14" s="11">
        <f t="shared" si="2"/>
        <v>4.535205220162835</v>
      </c>
      <c r="E14" s="11">
        <f t="shared" si="2"/>
        <v>17.765995247757861</v>
      </c>
      <c r="F14" s="11">
        <f t="shared" si="2"/>
        <v>22.301200467920701</v>
      </c>
      <c r="G14" s="200">
        <f t="shared" si="3"/>
        <v>3.200656668874502E-2</v>
      </c>
      <c r="H14" s="11"/>
      <c r="I14" s="10" t="str">
        <f>name!E10</f>
        <v>Sales and customer service occupations</v>
      </c>
      <c r="J14" s="11">
        <v>146.3222218946182</v>
      </c>
      <c r="K14" s="11">
        <v>152.62811363164698</v>
      </c>
      <c r="L14" s="11">
        <v>6.3058917370287908</v>
      </c>
      <c r="M14" s="11">
        <v>69.061800136940434</v>
      </c>
      <c r="N14" s="11">
        <v>75.367691873969235</v>
      </c>
      <c r="O14" s="11"/>
      <c r="P14" s="10" t="str">
        <f>name!D11</f>
        <v>32 Health and social care associate professionals</v>
      </c>
      <c r="Q14" s="11">
        <v>6.537148526191789</v>
      </c>
      <c r="R14" s="11">
        <v>6.3864495867736588</v>
      </c>
      <c r="S14" s="345">
        <f t="shared" si="4"/>
        <v>-0.15069893941813017</v>
      </c>
      <c r="T14" s="345">
        <v>2.9115918604870186</v>
      </c>
      <c r="U14" s="345">
        <f t="shared" si="5"/>
        <v>2.7608929210688884</v>
      </c>
      <c r="V14" s="346">
        <f t="shared" si="6"/>
        <v>2.4862740243340564E-2</v>
      </c>
      <c r="X14" s="10" t="str">
        <f>name!B11</f>
        <v>Construction</v>
      </c>
      <c r="Y14" s="11">
        <v>87.523999999999688</v>
      </c>
      <c r="Z14" s="11">
        <v>87.352000000000018</v>
      </c>
      <c r="AA14" s="345">
        <f t="shared" si="7"/>
        <v>-0.17199999999967019</v>
      </c>
      <c r="AB14" s="11">
        <v>36.212787808349731</v>
      </c>
      <c r="AC14" s="345">
        <f t="shared" si="8"/>
        <v>36.040787808350061</v>
      </c>
      <c r="AD14" s="348">
        <f t="shared" si="9"/>
        <v>2.335137793799924E-2</v>
      </c>
    </row>
    <row r="15" spans="1:30" x14ac:dyDescent="0.2">
      <c r="A15" s="10" t="str">
        <f>name!D12</f>
        <v>33 Protective service occupations</v>
      </c>
      <c r="B15" s="11">
        <f t="shared" si="2"/>
        <v>14.27086163011746</v>
      </c>
      <c r="C15" s="11">
        <f t="shared" si="2"/>
        <v>18.363719770027842</v>
      </c>
      <c r="D15" s="11">
        <f t="shared" si="2"/>
        <v>4.0928581399103825</v>
      </c>
      <c r="E15" s="11">
        <f t="shared" si="2"/>
        <v>5.5205581641470038</v>
      </c>
      <c r="F15" s="11">
        <f t="shared" si="2"/>
        <v>9.6134163040573828</v>
      </c>
      <c r="G15" s="200">
        <f t="shared" si="3"/>
        <v>2.2041310970215999E-2</v>
      </c>
      <c r="H15" s="11"/>
      <c r="I15" s="10" t="str">
        <f>name!E11</f>
        <v>Process, plant and machine operatives</v>
      </c>
      <c r="J15" s="11">
        <v>94.815266990519831</v>
      </c>
      <c r="K15" s="11">
        <v>103.25814242545395</v>
      </c>
      <c r="L15" s="11">
        <v>8.4428754349341215</v>
      </c>
      <c r="M15" s="11">
        <v>49.318936688127437</v>
      </c>
      <c r="N15" s="11">
        <v>57.761812123061553</v>
      </c>
      <c r="O15" s="11"/>
      <c r="P15" s="10" t="str">
        <f>name!D12</f>
        <v>33 Protective service occupations</v>
      </c>
      <c r="Q15" s="11">
        <v>11.379063885671021</v>
      </c>
      <c r="R15" s="11">
        <v>13.383049107912502</v>
      </c>
      <c r="S15" s="345">
        <f t="shared" si="4"/>
        <v>2.0039852222414805</v>
      </c>
      <c r="T15" s="345">
        <v>3.5408518368842392</v>
      </c>
      <c r="U15" s="345">
        <f t="shared" si="5"/>
        <v>5.5448370591257197</v>
      </c>
      <c r="V15" s="346">
        <f t="shared" si="6"/>
        <v>1.8225546492702582E-2</v>
      </c>
      <c r="X15" s="10" t="str">
        <f>name!B12</f>
        <v>Wholesale and retail trade</v>
      </c>
      <c r="Y15" s="11">
        <v>231.78599999999949</v>
      </c>
      <c r="Z15" s="11">
        <v>238.82799999999978</v>
      </c>
      <c r="AA15" s="345">
        <f t="shared" si="7"/>
        <v>7.0420000000002858</v>
      </c>
      <c r="AB15" s="11">
        <v>108.74415905391297</v>
      </c>
      <c r="AC15" s="345">
        <f t="shared" si="8"/>
        <v>115.78615905391325</v>
      </c>
      <c r="AD15" s="348">
        <f t="shared" si="9"/>
        <v>2.5977630782841654E-2</v>
      </c>
    </row>
    <row r="16" spans="1:30" x14ac:dyDescent="0.2">
      <c r="A16" s="10" t="str">
        <f>name!D13</f>
        <v>34 Culture, media and sports occupations</v>
      </c>
      <c r="B16" s="11">
        <f t="shared" si="2"/>
        <v>19.819185911643316</v>
      </c>
      <c r="C16" s="11">
        <f t="shared" si="2"/>
        <v>21.266826601594765</v>
      </c>
      <c r="D16" s="11">
        <f t="shared" si="2"/>
        <v>1.4476406899514487</v>
      </c>
      <c r="E16" s="11">
        <f t="shared" si="2"/>
        <v>9.0348169005608412</v>
      </c>
      <c r="F16" s="11">
        <f t="shared" si="2"/>
        <v>10.482457590512286</v>
      </c>
      <c r="G16" s="200">
        <f t="shared" si="3"/>
        <v>2.535601603446147E-2</v>
      </c>
      <c r="H16" s="11"/>
      <c r="I16" s="10" t="str">
        <f>name!E12</f>
        <v>Elementary occupations</v>
      </c>
      <c r="J16" s="11">
        <v>150.12691913891561</v>
      </c>
      <c r="K16" s="11">
        <v>147.6559275317604</v>
      </c>
      <c r="L16" s="11">
        <v>-2.4709916071552236</v>
      </c>
      <c r="M16" s="11">
        <v>69.811005622921812</v>
      </c>
      <c r="N16" s="11">
        <v>67.340014015766599</v>
      </c>
      <c r="O16" s="11"/>
      <c r="P16" s="10" t="str">
        <f>name!D13</f>
        <v>34 Culture, media and sports occupations</v>
      </c>
      <c r="Q16" s="11">
        <v>10.825026843897914</v>
      </c>
      <c r="R16" s="11">
        <v>11.056484393610642</v>
      </c>
      <c r="S16" s="345">
        <f t="shared" si="4"/>
        <v>0.23145754971272758</v>
      </c>
      <c r="T16" s="345">
        <v>4.2437839529610626</v>
      </c>
      <c r="U16" s="345">
        <f t="shared" si="5"/>
        <v>4.4752415026737902</v>
      </c>
      <c r="V16" s="346">
        <f t="shared" si="6"/>
        <v>2.2296011822422246E-2</v>
      </c>
      <c r="X16" s="10" t="str">
        <f>name!B13</f>
        <v>Transport and storage</v>
      </c>
      <c r="Y16" s="11">
        <v>92.764999999999901</v>
      </c>
      <c r="Z16" s="11">
        <v>102.31000000000013</v>
      </c>
      <c r="AA16" s="345">
        <f t="shared" si="7"/>
        <v>9.5450000000002291</v>
      </c>
      <c r="AB16" s="11">
        <v>47.532122609958769</v>
      </c>
      <c r="AC16" s="345">
        <f t="shared" si="8"/>
        <v>57.077122609958998</v>
      </c>
      <c r="AD16" s="348">
        <f t="shared" si="9"/>
        <v>2.7963373635196742E-2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84.518669151784934</v>
      </c>
      <c r="C17" s="11">
        <f t="shared" si="10"/>
        <v>85.222570724584656</v>
      </c>
      <c r="D17" s="11">
        <f t="shared" si="10"/>
        <v>0.70390157279974175</v>
      </c>
      <c r="E17" s="11">
        <f t="shared" si="10"/>
        <v>38.25605218100695</v>
      </c>
      <c r="F17" s="11">
        <f t="shared" si="10"/>
        <v>38.959953753806694</v>
      </c>
      <c r="G17" s="200">
        <f t="shared" si="3"/>
        <v>2.5204303313322907E-2</v>
      </c>
      <c r="H17" s="11"/>
      <c r="O17" s="11"/>
      <c r="P17" s="10" t="str">
        <f>name!D14</f>
        <v>35 Business and public service associate professionals</v>
      </c>
      <c r="Q17" s="11">
        <v>44.210185608994621</v>
      </c>
      <c r="R17" s="11">
        <v>40.124984253878999</v>
      </c>
      <c r="S17" s="345">
        <f t="shared" si="4"/>
        <v>-4.0852013551156219</v>
      </c>
      <c r="T17" s="345">
        <v>15.698585869777387</v>
      </c>
      <c r="U17" s="345">
        <f t="shared" si="5"/>
        <v>11.613384514661766</v>
      </c>
      <c r="V17" s="346">
        <f t="shared" si="6"/>
        <v>2.0464431063683008E-2</v>
      </c>
      <c r="X17" s="10" t="str">
        <f>name!B14</f>
        <v>Accommodation and food</v>
      </c>
      <c r="Y17" s="11">
        <v>88.513999999999925</v>
      </c>
      <c r="Z17" s="11">
        <v>108.9320000000001</v>
      </c>
      <c r="AA17" s="345">
        <f t="shared" si="7"/>
        <v>20.418000000000177</v>
      </c>
      <c r="AB17" s="11">
        <v>48.734588645648898</v>
      </c>
      <c r="AC17" s="345">
        <f t="shared" si="8"/>
        <v>69.152588645649075</v>
      </c>
      <c r="AD17" s="348">
        <f t="shared" si="9"/>
        <v>2.9673955814464525E-2</v>
      </c>
    </row>
    <row r="18" spans="1:30" x14ac:dyDescent="0.2">
      <c r="A18" s="10" t="str">
        <f>name!D15</f>
        <v>41 Administrative occupations</v>
      </c>
      <c r="B18" s="11">
        <f t="shared" si="10"/>
        <v>163.1550517941713</v>
      </c>
      <c r="C18" s="11">
        <f t="shared" si="10"/>
        <v>150.63535797650064</v>
      </c>
      <c r="D18" s="11">
        <f t="shared" si="10"/>
        <v>-12.519693817670667</v>
      </c>
      <c r="E18" s="11">
        <f t="shared" si="10"/>
        <v>73.944038081826008</v>
      </c>
      <c r="F18" s="11">
        <f t="shared" si="10"/>
        <v>61.424344264155344</v>
      </c>
      <c r="G18" s="200">
        <f t="shared" si="3"/>
        <v>2.5231538043824386E-2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63.990689331786761</v>
      </c>
      <c r="R18" s="11">
        <v>70.015563981654395</v>
      </c>
      <c r="S18" s="345">
        <f t="shared" si="4"/>
        <v>6.024874649867634</v>
      </c>
      <c r="T18" s="345">
        <v>24.501646480904817</v>
      </c>
      <c r="U18" s="345">
        <f t="shared" si="5"/>
        <v>30.526521130772451</v>
      </c>
      <c r="V18" s="346">
        <f t="shared" si="6"/>
        <v>2.1847118666737941E-2</v>
      </c>
      <c r="X18" s="10" t="str">
        <f>name!B15</f>
        <v>Media</v>
      </c>
      <c r="Y18" s="11">
        <v>15.027000000000026</v>
      </c>
      <c r="Z18" s="11">
        <v>15.30600000000001</v>
      </c>
      <c r="AA18" s="345">
        <f t="shared" si="7"/>
        <v>0.27899999999998393</v>
      </c>
      <c r="AB18" s="11">
        <v>6.9386522629729983</v>
      </c>
      <c r="AC18" s="345">
        <f t="shared" si="8"/>
        <v>7.2176522629729822</v>
      </c>
      <c r="AD18" s="348">
        <f t="shared" si="9"/>
        <v>2.5631744981393423E-2</v>
      </c>
    </row>
    <row r="19" spans="1:30" x14ac:dyDescent="0.2">
      <c r="A19" s="10" t="str">
        <f>name!D16</f>
        <v>42 Secretarial and related occupations</v>
      </c>
      <c r="B19" s="11">
        <f t="shared" si="10"/>
        <v>30.660730347621872</v>
      </c>
      <c r="C19" s="11">
        <f t="shared" si="10"/>
        <v>23.894307185799377</v>
      </c>
      <c r="D19" s="11">
        <f t="shared" si="10"/>
        <v>-6.7664231618224919</v>
      </c>
      <c r="E19" s="11">
        <f t="shared" si="10"/>
        <v>15.460091693165507</v>
      </c>
      <c r="F19" s="11">
        <f t="shared" si="10"/>
        <v>8.6936685313430164</v>
      </c>
      <c r="G19" s="200">
        <f t="shared" si="3"/>
        <v>2.7592603455745435E-2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1.8870643619754688</v>
      </c>
      <c r="K19" s="11">
        <f t="array" ref="K19:K27">MMULT(aggregation!$B$13:$AA$21,C36:C61)</f>
        <v>2.9568783994076036</v>
      </c>
      <c r="L19" s="11">
        <f t="array" ref="L19:L27">MMULT(aggregation!$B$13:$AA$21,D36:D61)</f>
        <v>1.0698140374321348</v>
      </c>
      <c r="M19" s="11">
        <f t="array" ref="M19:M27">MMULT(aggregation!$B$13:$AA$21,E36:E61)</f>
        <v>1.3778629152367325</v>
      </c>
      <c r="N19" s="11">
        <f t="array" ref="N19:N27">MMULT(aggregation!$B$13:$AA$21,F36:F61)</f>
        <v>2.4476769526688673</v>
      </c>
      <c r="O19" s="11"/>
      <c r="P19" s="10" t="str">
        <f>name!D16</f>
        <v>42 Secretarial and related occupations</v>
      </c>
      <c r="Q19" s="11">
        <v>2.5333532888066723</v>
      </c>
      <c r="R19" s="11">
        <v>4.0013446871016827</v>
      </c>
      <c r="S19" s="345">
        <f t="shared" si="4"/>
        <v>1.4679913982950104</v>
      </c>
      <c r="T19" s="345">
        <v>1.1464996439857056</v>
      </c>
      <c r="U19" s="345">
        <f t="shared" si="5"/>
        <v>2.6144910422807159</v>
      </c>
      <c r="V19" s="346">
        <f t="shared" si="6"/>
        <v>2.5200903481599424E-2</v>
      </c>
      <c r="X19" s="10" t="str">
        <f>name!B16</f>
        <v>Information technology</v>
      </c>
      <c r="Y19" s="11">
        <v>36.182999999999936</v>
      </c>
      <c r="Z19" s="11">
        <v>41.998999999999931</v>
      </c>
      <c r="AA19" s="345">
        <f t="shared" si="7"/>
        <v>5.8159999999999954</v>
      </c>
      <c r="AB19" s="11">
        <v>16.701773639761775</v>
      </c>
      <c r="AC19" s="345">
        <f t="shared" si="8"/>
        <v>22.517773639761771</v>
      </c>
      <c r="AD19" s="348">
        <f t="shared" si="9"/>
        <v>2.5624543688132162E-2</v>
      </c>
    </row>
    <row r="20" spans="1:30" x14ac:dyDescent="0.2">
      <c r="A20" s="10" t="str">
        <f>name!D17</f>
        <v>51 Skilled agricultural and related trades</v>
      </c>
      <c r="B20" s="11">
        <f t="shared" si="10"/>
        <v>11.522051404293856</v>
      </c>
      <c r="C20" s="11">
        <f t="shared" si="10"/>
        <v>13.044099459310296</v>
      </c>
      <c r="D20" s="11">
        <f t="shared" si="10"/>
        <v>1.5220480550164404</v>
      </c>
      <c r="E20" s="11">
        <f t="shared" si="10"/>
        <v>6.7432166998828356</v>
      </c>
      <c r="F20" s="11">
        <f t="shared" si="10"/>
        <v>8.2652647548992739</v>
      </c>
      <c r="G20" s="200">
        <f t="shared" si="3"/>
        <v>3.1192509140731461E-2</v>
      </c>
      <c r="H20" s="11"/>
      <c r="I20" s="11" t="str">
        <f t="shared" si="11"/>
        <v>Professional occupations</v>
      </c>
      <c r="J20" s="11">
        <v>17.165763321792987</v>
      </c>
      <c r="K20" s="11">
        <v>26.129960985653842</v>
      </c>
      <c r="L20" s="11">
        <v>8.9641976638608512</v>
      </c>
      <c r="M20" s="11">
        <v>10.50470571495771</v>
      </c>
      <c r="N20" s="11">
        <v>19.46890337881856</v>
      </c>
      <c r="O20" s="11"/>
      <c r="P20" s="10" t="str">
        <f>name!D17</f>
        <v>51 Skilled agricultural and related trades</v>
      </c>
      <c r="Q20" s="11">
        <v>9.4066630110447012</v>
      </c>
      <c r="R20" s="11">
        <v>10.210387806450314</v>
      </c>
      <c r="S20" s="345">
        <f t="shared" si="4"/>
        <v>0.80372479540561237</v>
      </c>
      <c r="T20" s="345">
        <v>5.1005617059068404</v>
      </c>
      <c r="U20" s="345">
        <f t="shared" si="5"/>
        <v>5.9042865013124528</v>
      </c>
      <c r="V20" s="346">
        <f t="shared" si="6"/>
        <v>2.9303027469977261E-2</v>
      </c>
      <c r="X20" s="10" t="str">
        <f>name!B17</f>
        <v>Finance and insurance</v>
      </c>
      <c r="Y20" s="11">
        <v>42.862999999999971</v>
      </c>
      <c r="Z20" s="11">
        <v>41.908999999999963</v>
      </c>
      <c r="AA20" s="345">
        <f t="shared" si="7"/>
        <v>-0.95400000000000773</v>
      </c>
      <c r="AB20" s="11">
        <v>20.670842424787342</v>
      </c>
      <c r="AC20" s="345">
        <f t="shared" si="8"/>
        <v>19.716842424787334</v>
      </c>
      <c r="AD20" s="348">
        <f t="shared" si="9"/>
        <v>2.6584817753017909E-2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46.300650312109155</v>
      </c>
      <c r="C21" s="11">
        <f t="shared" si="10"/>
        <v>40.928880170590851</v>
      </c>
      <c r="D21" s="11">
        <f t="shared" si="10"/>
        <v>-5.3717701415182937</v>
      </c>
      <c r="E21" s="11">
        <f t="shared" si="10"/>
        <v>16.378617784373581</v>
      </c>
      <c r="F21" s="11">
        <f t="shared" si="10"/>
        <v>11.006847642855289</v>
      </c>
      <c r="G21" s="200">
        <f t="shared" si="3"/>
        <v>2.0396879260920819E-2</v>
      </c>
      <c r="H21" s="11"/>
      <c r="I21" s="11" t="str">
        <f t="shared" si="11"/>
        <v>Associate professional occupations</v>
      </c>
      <c r="J21" s="11">
        <v>2.1002714140399954</v>
      </c>
      <c r="K21" s="11">
        <v>3.3075073778117101</v>
      </c>
      <c r="L21" s="11">
        <v>1.2072359637717143</v>
      </c>
      <c r="M21" s="11">
        <v>1.3460912936603928</v>
      </c>
      <c r="N21" s="11">
        <v>2.5533272574321071</v>
      </c>
      <c r="O21" s="11"/>
      <c r="P21" s="10" t="str">
        <f>name!D18</f>
        <v>52 Skilled metal, electrical and electronic trades</v>
      </c>
      <c r="Q21" s="11">
        <v>45.476407516372895</v>
      </c>
      <c r="R21" s="11">
        <v>38.308252900327034</v>
      </c>
      <c r="S21" s="345">
        <f t="shared" si="4"/>
        <v>-7.1681546160458609</v>
      </c>
      <c r="T21" s="345">
        <v>15.21615102582291</v>
      </c>
      <c r="U21" s="345">
        <f t="shared" si="5"/>
        <v>8.0479964097770491</v>
      </c>
      <c r="V21" s="346">
        <f t="shared" si="6"/>
        <v>1.9428145159631871E-2</v>
      </c>
      <c r="X21" s="10" t="str">
        <f>name!B18</f>
        <v>Real estate</v>
      </c>
      <c r="Y21" s="11">
        <v>25.847999999999985</v>
      </c>
      <c r="Z21" s="11">
        <v>31.446000000000023</v>
      </c>
      <c r="AA21" s="345">
        <f t="shared" si="7"/>
        <v>5.5980000000000381</v>
      </c>
      <c r="AB21" s="11">
        <v>13.452506490281085</v>
      </c>
      <c r="AC21" s="345">
        <f t="shared" si="8"/>
        <v>19.050506490281123</v>
      </c>
      <c r="AD21" s="348">
        <f t="shared" si="9"/>
        <v>2.8327413422170933E-2</v>
      </c>
    </row>
    <row r="22" spans="1:30" x14ac:dyDescent="0.2">
      <c r="A22" s="10" t="str">
        <f>name!D19</f>
        <v>53 Skilled construction and building trades</v>
      </c>
      <c r="B22" s="11">
        <f t="shared" si="10"/>
        <v>37.469324277474385</v>
      </c>
      <c r="C22" s="11">
        <f t="shared" si="10"/>
        <v>35.263965212440603</v>
      </c>
      <c r="D22" s="11">
        <f t="shared" si="10"/>
        <v>-2.2053590650337824</v>
      </c>
      <c r="E22" s="11">
        <f t="shared" si="10"/>
        <v>15.416652580272043</v>
      </c>
      <c r="F22" s="11">
        <f t="shared" si="10"/>
        <v>13.211293515238264</v>
      </c>
      <c r="G22" s="200">
        <f t="shared" si="3"/>
        <v>2.324031949794092E-2</v>
      </c>
      <c r="H22" s="11"/>
      <c r="I22" s="11" t="str">
        <f t="shared" si="11"/>
        <v>Administrative and secretarial occupations</v>
      </c>
      <c r="J22" s="11">
        <v>0.9972841166483708</v>
      </c>
      <c r="K22" s="11">
        <v>1.6874856332251973</v>
      </c>
      <c r="L22" s="11">
        <v>0.6902015165768266</v>
      </c>
      <c r="M22" s="11">
        <v>0.70256151833706049</v>
      </c>
      <c r="N22" s="11">
        <v>1.3927630349138869</v>
      </c>
      <c r="O22" s="11"/>
      <c r="P22" s="10" t="str">
        <f>name!D19</f>
        <v>53 Skilled construction and building trades</v>
      </c>
      <c r="Q22" s="11">
        <v>36.881069363497545</v>
      </c>
      <c r="R22" s="11">
        <v>34.468279473571187</v>
      </c>
      <c r="S22" s="345">
        <f t="shared" si="4"/>
        <v>-2.4127898899263585</v>
      </c>
      <c r="T22" s="345">
        <v>15.039574907859393</v>
      </c>
      <c r="U22" s="345">
        <f t="shared" si="5"/>
        <v>12.626785017933035</v>
      </c>
      <c r="V22" s="346">
        <f t="shared" si="6"/>
        <v>2.3063140326989862E-2</v>
      </c>
      <c r="X22" s="10" t="str">
        <f>name!B19</f>
        <v>Professional services</v>
      </c>
      <c r="Y22" s="11">
        <v>149.79300000000009</v>
      </c>
      <c r="Z22" s="11">
        <v>166.89099999999979</v>
      </c>
      <c r="AA22" s="345">
        <f t="shared" si="7"/>
        <v>17.097999999999701</v>
      </c>
      <c r="AB22" s="11">
        <v>75.492425937723709</v>
      </c>
      <c r="AC22" s="345">
        <f t="shared" si="8"/>
        <v>92.59042593772341</v>
      </c>
      <c r="AD22" s="348">
        <f t="shared" si="9"/>
        <v>2.7581093920699518E-2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24.120144515619913</v>
      </c>
      <c r="C23" s="11">
        <f t="shared" si="10"/>
        <v>23.687548623673859</v>
      </c>
      <c r="D23" s="11">
        <f t="shared" si="10"/>
        <v>-0.43259589194605352</v>
      </c>
      <c r="E23" s="11">
        <f t="shared" si="10"/>
        <v>10.473918064160424</v>
      </c>
      <c r="F23" s="11">
        <f t="shared" si="10"/>
        <v>10.041322172214372</v>
      </c>
      <c r="G23" s="200">
        <f t="shared" si="3"/>
        <v>2.433366009755078E-2</v>
      </c>
      <c r="H23" s="11"/>
      <c r="I23" s="11" t="str">
        <f t="shared" si="11"/>
        <v>Skilled trades occupations</v>
      </c>
      <c r="J23" s="11">
        <v>0.18209459351654816</v>
      </c>
      <c r="K23" s="11">
        <v>0.3228349806193343</v>
      </c>
      <c r="L23" s="11">
        <v>0.14074038710278614</v>
      </c>
      <c r="M23" s="11">
        <v>0.13807534009743538</v>
      </c>
      <c r="N23" s="11">
        <v>0.27881572720022152</v>
      </c>
      <c r="O23" s="11"/>
      <c r="P23" s="10" t="str">
        <f>name!D20</f>
        <v>54 Textiles, printing and other skilled trades</v>
      </c>
      <c r="Q23" s="11">
        <v>13.089266376252988</v>
      </c>
      <c r="R23" s="11">
        <v>12.08530376084623</v>
      </c>
      <c r="S23" s="345">
        <f t="shared" si="4"/>
        <v>-1.003962615406758</v>
      </c>
      <c r="T23" s="345">
        <v>3.973763318490489</v>
      </c>
      <c r="U23" s="345">
        <f t="shared" si="5"/>
        <v>2.969800703083731</v>
      </c>
      <c r="V23" s="346">
        <f t="shared" si="6"/>
        <v>1.7831895332180547E-2</v>
      </c>
      <c r="X23" s="10" t="str">
        <f>name!B20</f>
        <v>Support services</v>
      </c>
      <c r="Y23" s="11">
        <v>132.72800000000029</v>
      </c>
      <c r="Z23" s="11">
        <v>148.41000000000039</v>
      </c>
      <c r="AA23" s="345">
        <f t="shared" si="7"/>
        <v>15.682000000000102</v>
      </c>
      <c r="AB23" s="11">
        <v>64.631341389365232</v>
      </c>
      <c r="AC23" s="345">
        <f t="shared" si="8"/>
        <v>80.313341389365334</v>
      </c>
      <c r="AD23" s="348">
        <f t="shared" si="9"/>
        <v>2.6801140676095514E-2</v>
      </c>
    </row>
    <row r="24" spans="1:30" x14ac:dyDescent="0.2">
      <c r="A24" s="10" t="str">
        <f>name!D21</f>
        <v>61 Caring personal service occupations</v>
      </c>
      <c r="B24" s="11">
        <f t="shared" si="10"/>
        <v>112.33064026929284</v>
      </c>
      <c r="C24" s="11">
        <f t="shared" si="10"/>
        <v>137.45275375011698</v>
      </c>
      <c r="D24" s="11">
        <f t="shared" si="10"/>
        <v>25.122113480824133</v>
      </c>
      <c r="E24" s="11">
        <f t="shared" si="10"/>
        <v>70.555679497848018</v>
      </c>
      <c r="F24" s="11">
        <f t="shared" si="10"/>
        <v>95.677792978672159</v>
      </c>
      <c r="G24" s="200">
        <f t="shared" si="3"/>
        <v>3.3028252024594584E-2</v>
      </c>
      <c r="H24" s="11"/>
      <c r="I24" s="11" t="str">
        <f t="shared" si="11"/>
        <v>Caring, leisure and other service occupations</v>
      </c>
      <c r="J24" s="11">
        <v>0.12300297070083548</v>
      </c>
      <c r="K24" s="11">
        <v>0.22785096490658585</v>
      </c>
      <c r="L24" s="11">
        <v>0.10484799420575037</v>
      </c>
      <c r="M24" s="11">
        <v>0.10133390881316756</v>
      </c>
      <c r="N24" s="11">
        <v>0.20618190301891795</v>
      </c>
      <c r="O24" s="11"/>
      <c r="P24" s="10" t="str">
        <f>name!D21</f>
        <v>61 Caring personal service occupations</v>
      </c>
      <c r="Q24" s="11">
        <v>15.574233178882517</v>
      </c>
      <c r="R24" s="11">
        <v>22.612010459431332</v>
      </c>
      <c r="S24" s="345">
        <f t="shared" si="4"/>
        <v>7.0377772805488146</v>
      </c>
      <c r="T24" s="345">
        <v>8.7117389767721853</v>
      </c>
      <c r="U24" s="345">
        <f t="shared" si="5"/>
        <v>15.749516257321</v>
      </c>
      <c r="V24" s="346">
        <f t="shared" si="6"/>
        <v>3.0061736144926465E-2</v>
      </c>
      <c r="X24" s="10" t="str">
        <f>name!B21</f>
        <v>Public admin. and defence</v>
      </c>
      <c r="Y24" s="11">
        <v>58.112000000000187</v>
      </c>
      <c r="Z24" s="11">
        <v>58.957000000000015</v>
      </c>
      <c r="AA24" s="345">
        <f t="shared" si="7"/>
        <v>0.84499999999982833</v>
      </c>
      <c r="AB24" s="11">
        <v>28.246739530889833</v>
      </c>
      <c r="AC24" s="345">
        <f t="shared" si="8"/>
        <v>29.091739530889662</v>
      </c>
      <c r="AD24" s="348">
        <f t="shared" si="9"/>
        <v>2.6761001289769659E-2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29.111160391218547</v>
      </c>
      <c r="C25" s="11">
        <f t="shared" si="10"/>
        <v>29.387521545762144</v>
      </c>
      <c r="D25" s="11">
        <f t="shared" si="10"/>
        <v>0.27636115454360111</v>
      </c>
      <c r="E25" s="11">
        <f t="shared" si="10"/>
        <v>14.688792325458659</v>
      </c>
      <c r="F25" s="11">
        <f t="shared" si="10"/>
        <v>14.965153480002261</v>
      </c>
      <c r="G25" s="200">
        <f t="shared" si="3"/>
        <v>2.76083115911403E-2</v>
      </c>
      <c r="H25" s="11"/>
      <c r="I25" s="11" t="str">
        <f t="shared" si="11"/>
        <v>Sales and customer service occupations</v>
      </c>
      <c r="J25" s="11">
        <v>0.37552082492532624</v>
      </c>
      <c r="K25" s="11">
        <v>0.65588349440559579</v>
      </c>
      <c r="L25" s="11">
        <v>0.28036266948026944</v>
      </c>
      <c r="M25" s="11">
        <v>0.2594394555888544</v>
      </c>
      <c r="N25" s="11">
        <v>0.53980212506912384</v>
      </c>
      <c r="O25" s="11"/>
      <c r="P25" s="10" t="str">
        <f>name!D22</f>
        <v>62 Leisure, travel and related personal service occupations</v>
      </c>
      <c r="Q25" s="11">
        <v>10.010388728581598</v>
      </c>
      <c r="R25" s="11">
        <v>10.583106011845956</v>
      </c>
      <c r="S25" s="345">
        <f t="shared" si="4"/>
        <v>0.57271728326435856</v>
      </c>
      <c r="T25" s="345">
        <v>4.3651751666302774</v>
      </c>
      <c r="U25" s="345">
        <f t="shared" si="5"/>
        <v>4.9378924498946359</v>
      </c>
      <c r="V25" s="346">
        <f t="shared" si="6"/>
        <v>2.4420505733487419E-2</v>
      </c>
      <c r="X25" s="10" t="str">
        <f>name!B22</f>
        <v>Education</v>
      </c>
      <c r="Y25" s="11">
        <v>127.91500000000011</v>
      </c>
      <c r="Z25" s="11">
        <v>140.68799999999979</v>
      </c>
      <c r="AA25" s="345">
        <f t="shared" si="7"/>
        <v>12.772999999999683</v>
      </c>
      <c r="AB25" s="11">
        <v>70.827956550587558</v>
      </c>
      <c r="AC25" s="345">
        <f t="shared" si="8"/>
        <v>83.600956550587242</v>
      </c>
      <c r="AD25" s="348">
        <f t="shared" si="9"/>
        <v>2.9812165709332872E-2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1.507062624576941</v>
      </c>
      <c r="C26" s="11">
        <f t="shared" si="10"/>
        <v>1.2996054508564343</v>
      </c>
      <c r="D26" s="11">
        <f t="shared" si="10"/>
        <v>-0.20745717372050679</v>
      </c>
      <c r="E26" s="11">
        <f t="shared" si="10"/>
        <v>0.57593803765441087</v>
      </c>
      <c r="F26" s="11">
        <f t="shared" si="10"/>
        <v>0.36848086393390395</v>
      </c>
      <c r="G26" s="200">
        <f t="shared" si="3"/>
        <v>2.1810922208711947E-2</v>
      </c>
      <c r="H26" s="11"/>
      <c r="I26" s="11" t="str">
        <f t="shared" si="11"/>
        <v>Process, plant and machine operatives</v>
      </c>
      <c r="J26" s="11">
        <v>0.21116860314164845</v>
      </c>
      <c r="K26" s="11">
        <v>0.58291990239304659</v>
      </c>
      <c r="L26" s="11">
        <v>0.37175129925139816</v>
      </c>
      <c r="M26" s="11">
        <v>0.25177627711622463</v>
      </c>
      <c r="N26" s="11">
        <v>0.62352757636762268</v>
      </c>
      <c r="O26" s="11"/>
      <c r="P26" s="10" t="str">
        <f>name!D23</f>
        <v>63 Community and civil enforcement occupations</v>
      </c>
      <c r="Q26" s="11">
        <v>1.2396030381239831</v>
      </c>
      <c r="R26" s="11">
        <v>0.96649903684580407</v>
      </c>
      <c r="S26" s="345">
        <f t="shared" si="4"/>
        <v>-0.27310400127817902</v>
      </c>
      <c r="T26" s="345">
        <v>0.36855389044220899</v>
      </c>
      <c r="U26" s="345">
        <f t="shared" si="5"/>
        <v>9.5449889164029966E-2</v>
      </c>
      <c r="V26" s="346">
        <f t="shared" si="6"/>
        <v>1.7504611696831818E-2</v>
      </c>
      <c r="X26" s="10" t="str">
        <f>name!B23</f>
        <v>Health and social work</v>
      </c>
      <c r="Y26" s="11">
        <v>191.56199999999978</v>
      </c>
      <c r="Z26" s="11">
        <v>221.69600000000005</v>
      </c>
      <c r="AA26" s="345">
        <f t="shared" si="7"/>
        <v>30.13400000000027</v>
      </c>
      <c r="AB26" s="11">
        <v>113.06271576172668</v>
      </c>
      <c r="AC26" s="345">
        <f t="shared" si="8"/>
        <v>143.19671576172695</v>
      </c>
      <c r="AD26" s="348">
        <f t="shared" si="9"/>
        <v>3.1407737133547942E-2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112.82024711798906</v>
      </c>
      <c r="C27" s="11">
        <f t="shared" si="12"/>
        <v>101.6059001275564</v>
      </c>
      <c r="D27" s="11">
        <f t="shared" si="12"/>
        <v>-11.214346990432656</v>
      </c>
      <c r="E27" s="11">
        <f t="shared" si="12"/>
        <v>49.206197188946703</v>
      </c>
      <c r="F27" s="11">
        <f t="shared" si="12"/>
        <v>37.991850198514051</v>
      </c>
      <c r="G27" s="200">
        <f t="shared" si="3"/>
        <v>2.4424422638742005E-2</v>
      </c>
      <c r="H27" s="11"/>
      <c r="I27" s="11" t="str">
        <f t="shared" si="11"/>
        <v>Elementary occupations</v>
      </c>
      <c r="J27" s="11">
        <v>0.10630499056660016</v>
      </c>
      <c r="K27" s="11">
        <v>0.19835689884307631</v>
      </c>
      <c r="L27" s="11">
        <v>9.2051908276476149E-2</v>
      </c>
      <c r="M27" s="11">
        <v>8.8285850287290107E-2</v>
      </c>
      <c r="N27" s="11">
        <v>0.18033775856376627</v>
      </c>
      <c r="O27" s="11"/>
      <c r="P27" s="10" t="str">
        <f>name!D24</f>
        <v>71 Sales occupations</v>
      </c>
      <c r="Q27" s="11">
        <v>41.472237914733014</v>
      </c>
      <c r="R27" s="11">
        <v>37.852625374257556</v>
      </c>
      <c r="S27" s="345">
        <f t="shared" si="4"/>
        <v>-3.6196125404754582</v>
      </c>
      <c r="T27" s="345">
        <v>12.794875357203441</v>
      </c>
      <c r="U27" s="345">
        <f t="shared" si="5"/>
        <v>9.1752628167279831</v>
      </c>
      <c r="V27" s="346">
        <f t="shared" si="6"/>
        <v>1.8087917278480914E-2</v>
      </c>
      <c r="X27" s="10" t="str">
        <f>name!B24</f>
        <v>Arts and entertainment</v>
      </c>
      <c r="Y27" s="11">
        <v>39.209999999999916</v>
      </c>
      <c r="Z27" s="11">
        <v>39.286000000000051</v>
      </c>
      <c r="AA27" s="345">
        <f t="shared" si="7"/>
        <v>7.6000000000135515E-2</v>
      </c>
      <c r="AB27" s="11">
        <v>18.205005147852987</v>
      </c>
      <c r="AC27" s="345">
        <f t="shared" si="8"/>
        <v>18.281005147853122</v>
      </c>
      <c r="AD27" s="348">
        <f t="shared" si="9"/>
        <v>2.5750894555730985E-2</v>
      </c>
    </row>
    <row r="28" spans="1:30" x14ac:dyDescent="0.2">
      <c r="A28" s="10" t="str">
        <f>name!D25</f>
        <v>72 Customer service occupations</v>
      </c>
      <c r="B28" s="11">
        <f t="shared" si="12"/>
        <v>33.50197477662914</v>
      </c>
      <c r="C28" s="11">
        <f t="shared" si="12"/>
        <v>51.022213504090587</v>
      </c>
      <c r="D28" s="11">
        <f t="shared" si="12"/>
        <v>17.520238727461447</v>
      </c>
      <c r="E28" s="11">
        <f t="shared" si="12"/>
        <v>19.855602947993738</v>
      </c>
      <c r="F28" s="11">
        <f t="shared" si="12"/>
        <v>37.375841675455185</v>
      </c>
      <c r="G28" s="200">
        <f t="shared" si="3"/>
        <v>3.1513809609782673E-2</v>
      </c>
      <c r="H28" s="11"/>
      <c r="O28" s="11"/>
      <c r="P28" s="10" t="str">
        <f>name!D25</f>
        <v>72 Customer service occupations</v>
      </c>
      <c r="Q28" s="11">
        <v>14.993148021608686</v>
      </c>
      <c r="R28" s="11">
        <v>25.246601347982565</v>
      </c>
      <c r="S28" s="345">
        <f t="shared" si="4"/>
        <v>10.253453326373879</v>
      </c>
      <c r="T28" s="345">
        <v>7.4293941186000918</v>
      </c>
      <c r="U28" s="345">
        <f t="shared" si="5"/>
        <v>17.682847444973973</v>
      </c>
      <c r="V28" s="346">
        <f t="shared" si="6"/>
        <v>2.7194774365978613E-2</v>
      </c>
      <c r="X28" s="10" t="str">
        <f>name!B25</f>
        <v>Other services</v>
      </c>
      <c r="Y28" s="11">
        <v>37.338000000000058</v>
      </c>
      <c r="Z28" s="11">
        <v>36.359000000000002</v>
      </c>
      <c r="AA28" s="345">
        <f t="shared" si="7"/>
        <v>-0.97900000000005605</v>
      </c>
      <c r="AB28" s="11">
        <v>18.285277383066695</v>
      </c>
      <c r="AC28" s="345">
        <f t="shared" si="8"/>
        <v>17.306277383066639</v>
      </c>
      <c r="AD28" s="348">
        <f t="shared" si="9"/>
        <v>2.6928881521303127E-2</v>
      </c>
    </row>
    <row r="29" spans="1:30" x14ac:dyDescent="0.2">
      <c r="A29" s="10" t="str">
        <f>name!D26</f>
        <v>81 Process, plant and machine operatives</v>
      </c>
      <c r="B29" s="11">
        <f t="shared" si="12"/>
        <v>28.932734853970068</v>
      </c>
      <c r="C29" s="11">
        <f t="shared" si="12"/>
        <v>31.929627450409907</v>
      </c>
      <c r="D29" s="11">
        <f t="shared" si="12"/>
        <v>2.9968925964398352</v>
      </c>
      <c r="E29" s="11">
        <f t="shared" si="12"/>
        <v>12.747968585181876</v>
      </c>
      <c r="F29" s="11">
        <f t="shared" si="12"/>
        <v>15.74486118162171</v>
      </c>
      <c r="G29" s="200">
        <f t="shared" si="3"/>
        <v>2.4636219470341336E-2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21.276385252571739</v>
      </c>
      <c r="R29" s="11">
        <v>23.513595075614454</v>
      </c>
      <c r="S29" s="345">
        <f t="shared" si="4"/>
        <v>2.2372098230427149</v>
      </c>
      <c r="T29" s="345">
        <v>8.5003550185079888</v>
      </c>
      <c r="U29" s="345">
        <f t="shared" si="5"/>
        <v>10.737564841550704</v>
      </c>
      <c r="V29" s="346">
        <f t="shared" si="6"/>
        <v>2.2661611588554731E-2</v>
      </c>
      <c r="X29" s="231" t="str">
        <f>name!B3</f>
        <v>All industries</v>
      </c>
      <c r="Y29" s="34">
        <f>SUM(Y7:Y28)</f>
        <v>1487.6449999999991</v>
      </c>
      <c r="Z29" s="34">
        <f>SUM(Z7:Z28)</f>
        <v>1599.0620000000001</v>
      </c>
      <c r="AA29" s="349">
        <f t="shared" si="7"/>
        <v>111.41700000000105</v>
      </c>
      <c r="AB29" s="34">
        <f>SUM(AB7:AB28)</f>
        <v>740.66804071170202</v>
      </c>
      <c r="AC29" s="349">
        <f t="shared" si="8"/>
        <v>852.08504071170307</v>
      </c>
      <c r="AD29" s="350">
        <f t="shared" si="9"/>
        <v>2.7302771243297608E-2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65.882532136549756</v>
      </c>
      <c r="C30" s="11">
        <f t="shared" si="12"/>
        <v>71.328514975044044</v>
      </c>
      <c r="D30" s="11">
        <f t="shared" si="12"/>
        <v>5.4459828384942863</v>
      </c>
      <c r="E30" s="11">
        <f t="shared" si="12"/>
        <v>36.570968102945557</v>
      </c>
      <c r="F30" s="11">
        <f t="shared" si="12"/>
        <v>42.016950941439845</v>
      </c>
      <c r="G30" s="200">
        <f t="shared" si="3"/>
        <v>2.9873226177924872E-2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15.392747654460759</v>
      </c>
      <c r="K30" s="11">
        <f t="array" ref="K30:K38">MMULT(aggregation!$B$13:$AA$21,C65:C90)</f>
        <v>24.006863567476763</v>
      </c>
      <c r="L30" s="11">
        <f t="array" ref="L30:L38">MMULT(aggregation!$B$13:$AA$21,D65:D90)</f>
        <v>8.6141159130160041</v>
      </c>
      <c r="M30" s="11">
        <f t="array" ref="M30:M38">MMULT(aggregation!$B$13:$AA$21,E65:E90)</f>
        <v>11.439269819846732</v>
      </c>
      <c r="N30" s="11">
        <f t="array" ref="N30:N38">MMULT(aggregation!$B$13:$AA$21,F65:F90)</f>
        <v>20.053385732862736</v>
      </c>
      <c r="O30" s="11"/>
      <c r="P30" s="10" t="str">
        <f>name!D27</f>
        <v>82 Transport and mobile machine drivers and operatives</v>
      </c>
      <c r="Q30" s="11">
        <v>63.55834528179146</v>
      </c>
      <c r="R30" s="11">
        <v>67.216228778263286</v>
      </c>
      <c r="S30" s="345">
        <f t="shared" si="4"/>
        <v>3.6578834964718254</v>
      </c>
      <c r="T30" s="345">
        <v>34.407130605006202</v>
      </c>
      <c r="U30" s="345">
        <f t="shared" si="5"/>
        <v>38.065014101478027</v>
      </c>
      <c r="V30" s="346">
        <f t="shared" si="6"/>
        <v>2.9263798721727019E-2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20.236056198565077</v>
      </c>
      <c r="C31" s="11">
        <f t="shared" si="12"/>
        <v>15.814092045710131</v>
      </c>
      <c r="D31" s="11">
        <f t="shared" si="12"/>
        <v>-4.4219641528549474</v>
      </c>
      <c r="E31" s="11">
        <f t="shared" si="12"/>
        <v>6.6329086871677392</v>
      </c>
      <c r="F31" s="11">
        <f t="shared" si="12"/>
        <v>2.2109445343127909</v>
      </c>
      <c r="G31" s="200">
        <f t="shared" si="3"/>
        <v>1.908013810218101E-2</v>
      </c>
      <c r="H31" s="11"/>
      <c r="I31" s="11" t="str">
        <f>I20</f>
        <v>Professional occupations</v>
      </c>
      <c r="J31" s="11">
        <v>87.68046663473946</v>
      </c>
      <c r="K31" s="11">
        <v>133.22222470472803</v>
      </c>
      <c r="L31" s="11">
        <v>45.54175806998856</v>
      </c>
      <c r="M31" s="11">
        <v>55.93542685038333</v>
      </c>
      <c r="N31" s="11">
        <v>101.47718492037188</v>
      </c>
      <c r="O31" s="11"/>
      <c r="P31" s="10" t="str">
        <f>name!D28</f>
        <v>91 Elementary trades and related occupations</v>
      </c>
      <c r="Q31" s="11">
        <v>15.745223270309562</v>
      </c>
      <c r="R31" s="11">
        <v>12.071564992518756</v>
      </c>
      <c r="S31" s="345">
        <f t="shared" si="4"/>
        <v>-3.6736582777908069</v>
      </c>
      <c r="T31" s="345">
        <v>4.290872258589804</v>
      </c>
      <c r="U31" s="345">
        <f t="shared" si="5"/>
        <v>0.61721398079899714</v>
      </c>
      <c r="V31" s="346">
        <f t="shared" si="6"/>
        <v>1.6196320403204512E-2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129.89086294035053</v>
      </c>
      <c r="C32" s="11">
        <f t="shared" si="12"/>
        <v>131.84183548605026</v>
      </c>
      <c r="D32" s="11">
        <f t="shared" si="12"/>
        <v>1.9509725456997238</v>
      </c>
      <c r="E32" s="11">
        <f t="shared" si="12"/>
        <v>63.178096935754077</v>
      </c>
      <c r="F32" s="11">
        <f t="shared" si="12"/>
        <v>65.129069481453811</v>
      </c>
      <c r="G32" s="200">
        <f t="shared" ref="G32" si="13">IF(B32&gt;0,(1+(E32/B32))^(1/($C$6-$B$6))-1,0)</f>
        <v>2.6775719745997906E-2</v>
      </c>
      <c r="H32" s="11"/>
      <c r="I32" s="11" t="str">
        <f>I21</f>
        <v>Associate professional occupations</v>
      </c>
      <c r="J32" s="11">
        <v>21.9668372598464</v>
      </c>
      <c r="K32" s="11">
        <v>32.923790126175305</v>
      </c>
      <c r="L32" s="11">
        <v>10.956952866328903</v>
      </c>
      <c r="M32" s="11">
        <v>13.819410228465262</v>
      </c>
      <c r="N32" s="11">
        <v>24.776363094794167</v>
      </c>
      <c r="O32" s="11"/>
      <c r="P32" s="10" t="str">
        <f>name!D29</f>
        <v>92 Elementary administration and service occupations</v>
      </c>
      <c r="Q32" s="11">
        <v>67.884103727214821</v>
      </c>
      <c r="R32" s="11">
        <v>70.914487832992847</v>
      </c>
      <c r="S32" s="345">
        <f t="shared" ref="S32" si="14">R32-Q32</f>
        <v>3.0303841057780261</v>
      </c>
      <c r="T32" s="345">
        <v>28.556736908018785</v>
      </c>
      <c r="U32" s="345">
        <f>SUM(S32:T32)</f>
        <v>31.587121013796811</v>
      </c>
      <c r="V32" s="346">
        <f t="shared" ref="V32" si="15">IF(Q32&gt;0,(1+(T32/Q32))^(1/($C$6-$B$6))-1,0)</f>
        <v>2.3684654963397334E-2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1487.6449999999998</v>
      </c>
      <c r="C33" s="11">
        <f>SUM(C62,C91,C120,C149,C178,C207,C236,C265,C294)</f>
        <v>1599.0619999999999</v>
      </c>
      <c r="D33" s="11">
        <f t="shared" si="12"/>
        <v>111.4170000000003</v>
      </c>
      <c r="E33" s="11">
        <f t="shared" si="12"/>
        <v>740.66804071170191</v>
      </c>
      <c r="F33" s="11">
        <f t="shared" si="12"/>
        <v>852.08504071170228</v>
      </c>
      <c r="G33" s="200">
        <f t="shared" si="3"/>
        <v>2.7302771243297608E-2</v>
      </c>
      <c r="H33" s="11"/>
      <c r="I33" s="11" t="str">
        <f>I22</f>
        <v>Administrative and secretarial occupations</v>
      </c>
      <c r="J33" s="11">
        <v>11.719293828505394</v>
      </c>
      <c r="K33" s="11">
        <v>20.062145736058049</v>
      </c>
      <c r="L33" s="11">
        <v>8.3428519075526548</v>
      </c>
      <c r="M33" s="11">
        <v>8.8042501184639246</v>
      </c>
      <c r="N33" s="11">
        <v>17.147102026016579</v>
      </c>
      <c r="O33" s="11"/>
      <c r="P33" s="10" t="str">
        <f>name!D3</f>
        <v>All occupations</v>
      </c>
      <c r="Q33" s="11">
        <f>SUM(Q7:Q32)</f>
        <v>774.56142094297695</v>
      </c>
      <c r="R33" s="11">
        <f>SUM(R7:R32)</f>
        <v>818.73842261224058</v>
      </c>
      <c r="S33" s="345">
        <f>R33-Q33</f>
        <v>44.177001669263632</v>
      </c>
      <c r="T33" s="11">
        <f>SUM(T7:T32)</f>
        <v>320.86246146931359</v>
      </c>
      <c r="U33" s="345">
        <f>SUM(S33:T33)</f>
        <v>365.03946313857722</v>
      </c>
      <c r="V33" s="346">
        <f t="shared" si="6"/>
        <v>2.337567427789855E-2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2.0132566699317871</v>
      </c>
      <c r="K34" s="11">
        <v>3.7311989569275896</v>
      </c>
      <c r="L34" s="11">
        <v>1.7179422869958025</v>
      </c>
      <c r="M34" s="11">
        <v>1.5505889202911023</v>
      </c>
      <c r="N34" s="11">
        <v>3.2685312072869053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5.1747863461579442</v>
      </c>
      <c r="K35" s="11">
        <v>9.9916065242964827</v>
      </c>
      <c r="L35" s="11">
        <v>4.8168201781385376</v>
      </c>
      <c r="M35" s="11">
        <v>4.6181542649415377</v>
      </c>
      <c r="N35" s="11">
        <v>9.4349744430800744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1.3938089879007212</v>
      </c>
      <c r="C36" s="11">
        <v>1.9567621181764459</v>
      </c>
      <c r="D36" s="11">
        <f>C36-B36</f>
        <v>0.56295313027572469</v>
      </c>
      <c r="E36" s="11">
        <v>0.88447227301578257</v>
      </c>
      <c r="F36" s="11">
        <f>SUM(D36:E36)</f>
        <v>1.4474254032915073</v>
      </c>
      <c r="G36" s="200">
        <f>IF(B36&gt;0,(1+(E36/B36))^(1/($C$6-$B$6))-1,0)</f>
        <v>3.3301211283144561E-2</v>
      </c>
      <c r="I36" s="11" t="str">
        <f t="shared" si="17"/>
        <v>Sales and customer service occupations</v>
      </c>
      <c r="J36" s="11">
        <v>4.6469325034571201</v>
      </c>
      <c r="K36" s="11">
        <v>8.5114963457493662</v>
      </c>
      <c r="L36" s="11">
        <v>3.8645638422922457</v>
      </c>
      <c r="M36" s="11">
        <v>3.3745128376150193</v>
      </c>
      <c r="N36" s="11">
        <v>7.2390766799072654</v>
      </c>
      <c r="P36" s="10" t="str">
        <f>name!D4</f>
        <v>11 Corporate managers and directors</v>
      </c>
      <c r="Q36" s="11">
        <v>30.823526824838922</v>
      </c>
      <c r="R36" s="11">
        <v>37.500652374774916</v>
      </c>
      <c r="S36" s="345">
        <f>R36-Q36</f>
        <v>6.6771255499359938</v>
      </c>
      <c r="T36" s="345">
        <v>19.484385593343134</v>
      </c>
      <c r="U36" s="345">
        <f>SUM(S36:T36)</f>
        <v>26.161511143279128</v>
      </c>
      <c r="V36" s="346">
        <f>IF(Q36&gt;0,(1+(T36/Q36))^(1/($C$6-$B$6))-1,0)</f>
        <v>3.3198097490690026E-2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0.49325537407474751</v>
      </c>
      <c r="C37" s="11">
        <v>1.0001162812311575</v>
      </c>
      <c r="D37" s="11">
        <f t="shared" ref="D37:D60" si="25">C37-B37</f>
        <v>0.50686090715640997</v>
      </c>
      <c r="E37" s="11">
        <v>0.49339064222095008</v>
      </c>
      <c r="F37" s="11">
        <f t="shared" ref="F37:F60" si="26">SUM(D37:E37)</f>
        <v>1.00025154937736</v>
      </c>
      <c r="G37" s="200">
        <f t="shared" ref="G37:G62" si="27">IF(B37&gt;0,(1+(E37/B37))^(1/($C$6-$B$6))-1,0)</f>
        <v>4.7303695716522931E-2</v>
      </c>
      <c r="I37" s="11" t="str">
        <f t="shared" si="17"/>
        <v>Process, plant and machine operatives</v>
      </c>
      <c r="J37" s="11">
        <v>1.3256458808650247</v>
      </c>
      <c r="K37" s="11">
        <v>2.943842060368695</v>
      </c>
      <c r="L37" s="11">
        <v>1.6181961795036703</v>
      </c>
      <c r="M37" s="11">
        <v>1.2783772917345007</v>
      </c>
      <c r="N37" s="11">
        <v>2.8965734712381712</v>
      </c>
      <c r="P37" s="10" t="str">
        <f>name!D5</f>
        <v>12 Other managers and proprietors</v>
      </c>
      <c r="Q37" s="11">
        <v>19.340926931737215</v>
      </c>
      <c r="R37" s="11">
        <v>27.566824863811387</v>
      </c>
      <c r="S37" s="345">
        <f t="shared" ref="S37:S60" si="28">R37-Q37</f>
        <v>8.2258979320741723</v>
      </c>
      <c r="T37" s="345">
        <v>15.453979441396296</v>
      </c>
      <c r="U37" s="345">
        <f t="shared" ref="U37:U60" si="29">SUM(S37:T37)</f>
        <v>23.679877373470468</v>
      </c>
      <c r="V37" s="346">
        <f t="shared" ref="V37:V62" si="30">IF(Q37&gt;0,(1+(T37/Q37))^(1/($C$6-$B$6))-1,0)</f>
        <v>3.9926293865874207E-2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4.3451179549770993</v>
      </c>
      <c r="C38" s="11">
        <v>6.3571253139491342</v>
      </c>
      <c r="D38" s="11">
        <f t="shared" si="25"/>
        <v>2.0120073589720349</v>
      </c>
      <c r="E38" s="11">
        <v>2.1639908045972698</v>
      </c>
      <c r="F38" s="11">
        <f t="shared" si="26"/>
        <v>4.1759981635693046</v>
      </c>
      <c r="G38" s="200">
        <f t="shared" si="27"/>
        <v>2.730956210609925E-2</v>
      </c>
      <c r="I38" s="11" t="str">
        <f t="shared" si="17"/>
        <v>Elementary occupations</v>
      </c>
      <c r="J38" s="11">
        <v>3.0236677971827213</v>
      </c>
      <c r="K38" s="11">
        <v>6.1197981989357881</v>
      </c>
      <c r="L38" s="11">
        <v>3.0961304017530673</v>
      </c>
      <c r="M38" s="11">
        <v>2.6908888327178211</v>
      </c>
      <c r="N38" s="11">
        <v>5.7870192344708888</v>
      </c>
      <c r="P38" s="10" t="str">
        <f>name!D6</f>
        <v>21 Science, research, engineering and technology professionals</v>
      </c>
      <c r="Q38" s="11">
        <v>17.34640601465534</v>
      </c>
      <c r="R38" s="11">
        <v>25.553136685799576</v>
      </c>
      <c r="S38" s="345">
        <f t="shared" si="28"/>
        <v>8.2067306711442356</v>
      </c>
      <c r="T38" s="345">
        <v>11.207158232584945</v>
      </c>
      <c r="U38" s="345">
        <f t="shared" si="29"/>
        <v>19.41388890372918</v>
      </c>
      <c r="V38" s="346">
        <f t="shared" si="30"/>
        <v>3.3784591332187475E-2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4.1123256111645539</v>
      </c>
      <c r="C39" s="11">
        <v>6.7388088967738691</v>
      </c>
      <c r="D39" s="11">
        <f t="shared" si="25"/>
        <v>2.6264832856093152</v>
      </c>
      <c r="E39" s="11">
        <v>2.7799669109676541</v>
      </c>
      <c r="F39" s="11">
        <f t="shared" si="26"/>
        <v>5.4064501965769693</v>
      </c>
      <c r="G39" s="200">
        <f t="shared" si="27"/>
        <v>3.5027162214324337E-2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46.049800397876133</v>
      </c>
      <c r="R39" s="11">
        <v>56.237690911343329</v>
      </c>
      <c r="S39" s="345">
        <f t="shared" si="28"/>
        <v>10.187890513467195</v>
      </c>
      <c r="T39" s="345">
        <v>29.779115756204313</v>
      </c>
      <c r="U39" s="345">
        <f t="shared" si="29"/>
        <v>39.967006269671508</v>
      </c>
      <c r="V39" s="346">
        <f t="shared" si="30"/>
        <v>3.3809391397858324E-2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7.1529168959259062</v>
      </c>
      <c r="C40" s="11">
        <v>10.365409002156008</v>
      </c>
      <c r="D40" s="11">
        <f>C40-B40</f>
        <v>3.2124921062301022</v>
      </c>
      <c r="E40" s="11">
        <v>4.4436399757958362</v>
      </c>
      <c r="F40" s="11">
        <f>SUM(D40:E40)</f>
        <v>7.6561320820259384</v>
      </c>
      <c r="G40" s="200">
        <f>IF(B40&gt;0,(1+(E40/B40))^(1/($C$6-$B$6))-1,0)</f>
        <v>3.2736973128002722E-2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53.247736438986486</v>
      </c>
      <c r="R40" s="11">
        <v>63.818767458376172</v>
      </c>
      <c r="S40" s="345">
        <f t="shared" si="28"/>
        <v>10.571031019389686</v>
      </c>
      <c r="T40" s="345">
        <v>31.822111735392497</v>
      </c>
      <c r="U40" s="345">
        <f t="shared" si="29"/>
        <v>42.393142754782183</v>
      </c>
      <c r="V40" s="346">
        <f t="shared" si="30"/>
        <v>3.1727406436709904E-2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1.5554028597254299</v>
      </c>
      <c r="C41" s="11">
        <v>2.6686177727748297</v>
      </c>
      <c r="D41" s="11">
        <f t="shared" si="25"/>
        <v>1.1132149130493998</v>
      </c>
      <c r="E41" s="11">
        <v>1.1171080235969508</v>
      </c>
      <c r="F41" s="11">
        <f t="shared" si="26"/>
        <v>2.2303229366463508</v>
      </c>
      <c r="G41" s="200">
        <f t="shared" si="27"/>
        <v>3.6744577689020286E-2</v>
      </c>
      <c r="I41" s="11" t="str">
        <f>I30</f>
        <v>Managers, directors and senior officials</v>
      </c>
      <c r="J41" s="11">
        <f t="array" ref="J41:J49">MMULT(aggregation!$B$13:$AA$21,B94:B119)</f>
        <v>37.024538282615495</v>
      </c>
      <c r="K41" s="11">
        <f t="array" ref="K41:K49">MMULT(aggregation!$B$13:$AA$21,C94:C119)</f>
        <v>51.851199325239165</v>
      </c>
      <c r="L41" s="11">
        <f t="array" ref="L41:L49">MMULT(aggregation!$B$13:$AA$21,D94:D119)</f>
        <v>14.826661042623671</v>
      </c>
      <c r="M41" s="11">
        <f t="array" ref="M41:M49">MMULT(aggregation!$B$13:$AA$21,E94:E119)</f>
        <v>25.723788208948783</v>
      </c>
      <c r="N41" s="11">
        <f t="array" ref="N41:N49">MMULT(aggregation!$B$13:$AA$21,F94:F119)</f>
        <v>40.550449251572452</v>
      </c>
      <c r="P41" s="10" t="str">
        <f>name!D9</f>
        <v>24 Business, media and public service professionals</v>
      </c>
      <c r="Q41" s="11">
        <v>39.091873667638225</v>
      </c>
      <c r="R41" s="11">
        <v>52.816404134064925</v>
      </c>
      <c r="S41" s="345">
        <f t="shared" si="28"/>
        <v>13.7245304664267</v>
      </c>
      <c r="T41" s="345">
        <v>25.472730991581489</v>
      </c>
      <c r="U41" s="345">
        <f t="shared" si="29"/>
        <v>39.197261458008185</v>
      </c>
      <c r="V41" s="346">
        <f t="shared" si="30"/>
        <v>3.4015861201808661E-2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0.67889106780490216</v>
      </c>
      <c r="C42" s="11">
        <v>1.0678064303098262</v>
      </c>
      <c r="D42" s="11">
        <f t="shared" si="25"/>
        <v>0.38891536250492409</v>
      </c>
      <c r="E42" s="11">
        <v>0.40858321035487438</v>
      </c>
      <c r="F42" s="11">
        <f t="shared" si="26"/>
        <v>0.79749857285979853</v>
      </c>
      <c r="G42" s="200">
        <f t="shared" si="27"/>
        <v>3.1908666549422815E-2</v>
      </c>
      <c r="I42" s="11" t="str">
        <f>I31</f>
        <v>Professional occupations</v>
      </c>
      <c r="J42" s="11">
        <v>109.42021646773652</v>
      </c>
      <c r="K42" s="11">
        <v>130.38841896728087</v>
      </c>
      <c r="L42" s="11">
        <v>20.96820249954434</v>
      </c>
      <c r="M42" s="11">
        <v>59.492426384422188</v>
      </c>
      <c r="N42" s="11">
        <v>80.460628883966521</v>
      </c>
      <c r="P42" s="10" t="str">
        <f>name!D10</f>
        <v>31 Science, engineering and technology associate professionals</v>
      </c>
      <c r="Q42" s="11">
        <v>7.8078638470177957</v>
      </c>
      <c r="R42" s="11">
        <v>9.9143280945574368</v>
      </c>
      <c r="S42" s="345">
        <f t="shared" si="28"/>
        <v>2.1064642475396411</v>
      </c>
      <c r="T42" s="345">
        <v>4.3778306886326224</v>
      </c>
      <c r="U42" s="345">
        <f t="shared" si="29"/>
        <v>6.4842949361722635</v>
      </c>
      <c r="V42" s="346">
        <f t="shared" si="30"/>
        <v>3.0120121465320393E-2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0.12667165251920265</v>
      </c>
      <c r="C43" s="11">
        <v>0.25459026587695849</v>
      </c>
      <c r="D43" s="11">
        <f t="shared" si="25"/>
        <v>0.12791861335775584</v>
      </c>
      <c r="E43" s="11">
        <v>0.11705872950121858</v>
      </c>
      <c r="F43" s="11">
        <f t="shared" si="26"/>
        <v>0.24497734285897443</v>
      </c>
      <c r="G43" s="200">
        <f t="shared" si="27"/>
        <v>4.4596778601181164E-2</v>
      </c>
      <c r="I43" s="11" t="str">
        <f>I32</f>
        <v>Associate professional occupations</v>
      </c>
      <c r="J43" s="11">
        <v>51.420302012367017</v>
      </c>
      <c r="K43" s="11">
        <v>63.943350415872885</v>
      </c>
      <c r="L43" s="11">
        <v>12.523048403505873</v>
      </c>
      <c r="M43" s="11">
        <v>28.617511650388256</v>
      </c>
      <c r="N43" s="11">
        <v>41.140560053894127</v>
      </c>
      <c r="P43" s="10" t="str">
        <f>name!D11</f>
        <v>32 Health and social care associate professionals</v>
      </c>
      <c r="Q43" s="11">
        <v>22.870897920436573</v>
      </c>
      <c r="R43" s="11">
        <v>27.55680208001753</v>
      </c>
      <c r="S43" s="345">
        <f t="shared" si="28"/>
        <v>4.6859041595809572</v>
      </c>
      <c r="T43" s="345">
        <v>14.854403387270846</v>
      </c>
      <c r="U43" s="345">
        <f t="shared" si="29"/>
        <v>19.540307546851803</v>
      </c>
      <c r="V43" s="346">
        <f t="shared" si="30"/>
        <v>3.3927214551046081E-2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4.7015611628326209E-2</v>
      </c>
      <c r="C44" s="11">
        <v>0.10324737820532764</v>
      </c>
      <c r="D44" s="11">
        <f t="shared" si="25"/>
        <v>5.6231766577001435E-2</v>
      </c>
      <c r="E44" s="11">
        <v>2.8351118715422573E-2</v>
      </c>
      <c r="F44" s="11">
        <f t="shared" si="26"/>
        <v>8.4582885292424012E-2</v>
      </c>
      <c r="G44" s="200">
        <f t="shared" si="27"/>
        <v>3.1959148796905756E-2</v>
      </c>
      <c r="I44" s="11" t="str">
        <f>I33</f>
        <v>Administrative and secretarial occupations</v>
      </c>
      <c r="J44" s="11">
        <v>37.652731732083865</v>
      </c>
      <c r="K44" s="11">
        <v>52.885928748224394</v>
      </c>
      <c r="L44" s="11">
        <v>15.233197016140526</v>
      </c>
      <c r="M44" s="11">
        <v>25.125731402077285</v>
      </c>
      <c r="N44" s="11">
        <v>40.358928418217808</v>
      </c>
      <c r="P44" s="10" t="str">
        <f>name!D12</f>
        <v>33 Protective service occupations</v>
      </c>
      <c r="Q44" s="11">
        <v>2.8917977444464289</v>
      </c>
      <c r="R44" s="11">
        <v>4.9806706621153483</v>
      </c>
      <c r="S44" s="345">
        <f t="shared" si="28"/>
        <v>2.0888729176689194</v>
      </c>
      <c r="T44" s="345">
        <v>1.9797063272627649</v>
      </c>
      <c r="U44" s="345">
        <f t="shared" si="29"/>
        <v>4.0685792449316844</v>
      </c>
      <c r="V44" s="346">
        <f t="shared" si="30"/>
        <v>3.5379774403441422E-2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0.22663548722620105</v>
      </c>
      <c r="C45" s="11">
        <v>0.32557680717754228</v>
      </c>
      <c r="D45" s="11">
        <f t="shared" ref="D45:D46" si="31">C45-B45</f>
        <v>9.8941319951341228E-2</v>
      </c>
      <c r="E45" s="11">
        <v>0.14787201154213528</v>
      </c>
      <c r="F45" s="11">
        <f t="shared" ref="F45:F46" si="32">SUM(D45:E45)</f>
        <v>0.24681333149347651</v>
      </c>
      <c r="G45" s="200">
        <f t="shared" si="27"/>
        <v>3.4051511109156607E-2</v>
      </c>
      <c r="I45" s="11" t="str">
        <f t="shared" ref="I45:I49" si="33">I34</f>
        <v>Skilled trades occupations</v>
      </c>
      <c r="J45" s="11">
        <v>7.6010727420235416</v>
      </c>
      <c r="K45" s="11">
        <v>12.621829978036073</v>
      </c>
      <c r="L45" s="11">
        <v>5.0207572360125319</v>
      </c>
      <c r="M45" s="11">
        <v>5.5144669112830744</v>
      </c>
      <c r="N45" s="11">
        <v>10.535224147295606</v>
      </c>
      <c r="P45" s="10" t="str">
        <f>name!D13</f>
        <v>34 Culture, media and sports occupations</v>
      </c>
      <c r="Q45" s="11">
        <v>8.9941590677454126</v>
      </c>
      <c r="R45" s="11">
        <v>10.210342207984112</v>
      </c>
      <c r="S45" s="345">
        <f t="shared" si="28"/>
        <v>1.2161831402386998</v>
      </c>
      <c r="T45" s="345">
        <v>4.7910329475997786</v>
      </c>
      <c r="U45" s="345">
        <f t="shared" si="29"/>
        <v>6.0072160878384784</v>
      </c>
      <c r="V45" s="346">
        <f t="shared" si="30"/>
        <v>2.8877058769820163E-2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1.0210575948613636</v>
      </c>
      <c r="C46" s="11">
        <v>1.5562864962420553</v>
      </c>
      <c r="D46" s="11">
        <f t="shared" si="31"/>
        <v>0.53522890138069168</v>
      </c>
      <c r="E46" s="11">
        <v>0.64422622354674208</v>
      </c>
      <c r="F46" s="11">
        <f t="shared" si="32"/>
        <v>1.1794551249274337</v>
      </c>
      <c r="G46" s="200">
        <f t="shared" si="27"/>
        <v>3.3147989262145794E-2</v>
      </c>
      <c r="I46" s="11" t="str">
        <f t="shared" si="33"/>
        <v>Caring, leisure and other service occupations</v>
      </c>
      <c r="J46" s="11">
        <v>16.378886865627827</v>
      </c>
      <c r="K46" s="11">
        <v>26.364164326443355</v>
      </c>
      <c r="L46" s="11">
        <v>9.9852774608155297</v>
      </c>
      <c r="M46" s="11">
        <v>14.152201397625735</v>
      </c>
      <c r="N46" s="11">
        <v>24.137478858441266</v>
      </c>
      <c r="P46" s="10" t="str">
        <f>name!D14</f>
        <v>35 Business and public service associate professionals</v>
      </c>
      <c r="Q46" s="11">
        <v>40.30848354279027</v>
      </c>
      <c r="R46" s="11">
        <v>45.097586470705636</v>
      </c>
      <c r="S46" s="345">
        <f t="shared" si="28"/>
        <v>4.7891029279153656</v>
      </c>
      <c r="T46" s="345">
        <v>22.557466311229561</v>
      </c>
      <c r="U46" s="345">
        <f t="shared" si="29"/>
        <v>27.346569239144927</v>
      </c>
      <c r="V46" s="346">
        <f t="shared" si="30"/>
        <v>3.0072836566102712E-2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0.93520713422935486</v>
      </c>
      <c r="C47" s="11">
        <v>1.5180117041560819</v>
      </c>
      <c r="D47" s="11">
        <f t="shared" si="25"/>
        <v>0.58280456992672702</v>
      </c>
      <c r="E47" s="11">
        <v>0.63315289654037843</v>
      </c>
      <c r="F47" s="11">
        <f t="shared" si="26"/>
        <v>1.2159574664671053</v>
      </c>
      <c r="G47" s="200">
        <f t="shared" si="27"/>
        <v>3.5068750196272314E-2</v>
      </c>
      <c r="I47" s="11" t="str">
        <f t="shared" si="33"/>
        <v>Sales and customer service occupations</v>
      </c>
      <c r="J47" s="11">
        <v>19.857792678884628</v>
      </c>
      <c r="K47" s="11">
        <v>32.749362117774851</v>
      </c>
      <c r="L47" s="11">
        <v>12.891569438890219</v>
      </c>
      <c r="M47" s="11">
        <v>13.934952459437016</v>
      </c>
      <c r="N47" s="11">
        <v>26.826521898327236</v>
      </c>
      <c r="P47" s="10" t="str">
        <f>name!D15</f>
        <v>41 Administrative occupations</v>
      </c>
      <c r="Q47" s="11">
        <v>99.164362462384673</v>
      </c>
      <c r="R47" s="11">
        <v>80.61979399484612</v>
      </c>
      <c r="S47" s="345">
        <f t="shared" si="28"/>
        <v>-18.544568467538554</v>
      </c>
      <c r="T47" s="345">
        <v>49.442391600921219</v>
      </c>
      <c r="U47" s="345">
        <f t="shared" si="29"/>
        <v>30.897823133382666</v>
      </c>
      <c r="V47" s="346">
        <f t="shared" si="30"/>
        <v>2.7335261895288898E-2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6.2076982419015957E-2</v>
      </c>
      <c r="C48" s="11">
        <v>0.16947392906911551</v>
      </c>
      <c r="D48" s="11">
        <f t="shared" si="25"/>
        <v>0.10739694665009955</v>
      </c>
      <c r="E48" s="11">
        <v>6.9408621796682043E-2</v>
      </c>
      <c r="F48" s="11">
        <f t="shared" si="26"/>
        <v>0.17680556844678158</v>
      </c>
      <c r="G48" s="200">
        <f t="shared" si="27"/>
        <v>5.1307688621871295E-2</v>
      </c>
      <c r="I48" s="11" t="str">
        <f t="shared" si="33"/>
        <v>Process, plant and machine operatives</v>
      </c>
      <c r="J48" s="11">
        <v>4.3427700880809184</v>
      </c>
      <c r="K48" s="11">
        <v>9.6022800275341087</v>
      </c>
      <c r="L48" s="11">
        <v>5.2595099394531903</v>
      </c>
      <c r="M48" s="11">
        <v>4.2684532156349571</v>
      </c>
      <c r="N48" s="11">
        <v>9.5279631550881465</v>
      </c>
      <c r="P48" s="10" t="str">
        <f>name!D16</f>
        <v>42 Secretarial and related occupations</v>
      </c>
      <c r="Q48" s="11">
        <v>28.127377058815192</v>
      </c>
      <c r="R48" s="11">
        <v>19.892962498697703</v>
      </c>
      <c r="S48" s="345">
        <f t="shared" si="28"/>
        <v>-8.2344145601174894</v>
      </c>
      <c r="T48" s="345">
        <v>14.313592049179801</v>
      </c>
      <c r="U48" s="345">
        <f t="shared" si="29"/>
        <v>6.079177489062312</v>
      </c>
      <c r="V48" s="346">
        <f t="shared" si="30"/>
        <v>2.7804237287154976E-2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2.7689550132344497E-2</v>
      </c>
      <c r="C49" s="11">
        <v>4.8589388224274714E-2</v>
      </c>
      <c r="D49" s="11">
        <f t="shared" si="25"/>
        <v>2.0899838091930217E-2</v>
      </c>
      <c r="E49" s="11">
        <v>2.5193421777318811E-2</v>
      </c>
      <c r="F49" s="11">
        <f t="shared" si="26"/>
        <v>4.6093259869249031E-2</v>
      </c>
      <c r="G49" s="200">
        <f t="shared" si="27"/>
        <v>4.4078926779991923E-2</v>
      </c>
      <c r="I49" s="11" t="str">
        <f t="shared" si="33"/>
        <v>Elementary occupations</v>
      </c>
      <c r="J49" s="11">
        <v>10.890582749487791</v>
      </c>
      <c r="K49" s="11">
        <v>18.899986242626873</v>
      </c>
      <c r="L49" s="11">
        <v>8.0094034931390823</v>
      </c>
      <c r="M49" s="11">
        <v>9.2751967126789161</v>
      </c>
      <c r="N49" s="11">
        <v>17.284600205817998</v>
      </c>
      <c r="P49" s="10" t="str">
        <f>name!D17</f>
        <v>51 Skilled agricultural and related trades</v>
      </c>
      <c r="Q49" s="11">
        <v>2.1153883932491593</v>
      </c>
      <c r="R49" s="11">
        <v>2.8337116528599782</v>
      </c>
      <c r="S49" s="345">
        <f t="shared" si="28"/>
        <v>0.71832325961081889</v>
      </c>
      <c r="T49" s="345">
        <v>1.6426549939759945</v>
      </c>
      <c r="U49" s="345">
        <f t="shared" si="29"/>
        <v>2.3609782535868131</v>
      </c>
      <c r="V49" s="346">
        <f t="shared" si="30"/>
        <v>3.9053983087605104E-2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5.6143896716589294E-2</v>
      </c>
      <c r="C50" s="11">
        <v>9.5118480047416826E-2</v>
      </c>
      <c r="D50" s="11">
        <f t="shared" si="25"/>
        <v>3.8974583330827532E-2</v>
      </c>
      <c r="E50" s="11">
        <v>3.4934228351296073E-2</v>
      </c>
      <c r="F50" s="11">
        <f t="shared" si="26"/>
        <v>7.3908811682123599E-2</v>
      </c>
      <c r="G50" s="200">
        <f t="shared" si="27"/>
        <v>3.2779087247909233E-2</v>
      </c>
      <c r="O50" s="71"/>
      <c r="P50" s="10" t="str">
        <f>name!D18</f>
        <v>52 Skilled metal, electrical and electronic trades</v>
      </c>
      <c r="Q50" s="11">
        <v>0.82424279573624915</v>
      </c>
      <c r="R50" s="11">
        <v>2.6206272702638556</v>
      </c>
      <c r="S50" s="345">
        <f t="shared" si="28"/>
        <v>1.7963844745276063</v>
      </c>
      <c r="T50" s="345">
        <v>1.1624667585506716</v>
      </c>
      <c r="U50" s="345">
        <f t="shared" si="29"/>
        <v>2.9588512330782777</v>
      </c>
      <c r="V50" s="346">
        <f t="shared" si="30"/>
        <v>6.0405442401641585E-2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1.1907892678416606E-2</v>
      </c>
      <c r="C51" s="11">
        <v>2.1556143840601345E-2</v>
      </c>
      <c r="D51" s="11">
        <f t="shared" ref="D51" si="34">C51-B51</f>
        <v>9.6482511621847396E-3</v>
      </c>
      <c r="E51" s="11">
        <v>9.5916145721105187E-3</v>
      </c>
      <c r="F51" s="11">
        <f t="shared" ref="F51" si="35">SUM(D51:E51)</f>
        <v>1.9239865734295258E-2</v>
      </c>
      <c r="G51" s="200">
        <f t="shared" si="27"/>
        <v>4.0174588251242316E-2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0.58825491397685725</v>
      </c>
      <c r="R51" s="11">
        <v>0.79568573886940219</v>
      </c>
      <c r="S51" s="345">
        <f t="shared" si="28"/>
        <v>0.20743082489254494</v>
      </c>
      <c r="T51" s="345">
        <v>0.37707767241265022</v>
      </c>
      <c r="U51" s="345">
        <f t="shared" si="29"/>
        <v>0.58450849730519516</v>
      </c>
      <c r="V51" s="346">
        <f t="shared" si="30"/>
        <v>3.3572058672801663E-2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8.635325398919777E-2</v>
      </c>
      <c r="C52" s="11">
        <v>0.15757096850704141</v>
      </c>
      <c r="D52" s="11">
        <f t="shared" si="25"/>
        <v>7.1217714517843644E-2</v>
      </c>
      <c r="E52" s="11">
        <v>6.8356075396709959E-2</v>
      </c>
      <c r="F52" s="11">
        <f t="shared" si="26"/>
        <v>0.1395737899145536</v>
      </c>
      <c r="G52" s="200">
        <f t="shared" si="27"/>
        <v>3.9638896854926386E-2</v>
      </c>
      <c r="I52" s="11" t="str">
        <f>I41</f>
        <v>Managers, directors and senior officials</v>
      </c>
      <c r="J52" s="11">
        <f t="array" ref="J52:J60">MMULT(aggregation!$B$13:$AA$21,B123:B148)</f>
        <v>7.7538349101096475</v>
      </c>
      <c r="K52" s="11">
        <f t="array" ref="K52:K60">MMULT(aggregation!$B$13:$AA$21,C123:C148)</f>
        <v>9.8299050932939025</v>
      </c>
      <c r="L52" s="11">
        <f t="array" ref="L52:L60">MMULT(aggregation!$B$13:$AA$21,D123:D148)</f>
        <v>2.076070183184255</v>
      </c>
      <c r="M52" s="11">
        <f t="array" ref="M52:M60">MMULT(aggregation!$B$13:$AA$21,E123:E148)</f>
        <v>4.919690044227278</v>
      </c>
      <c r="N52" s="11">
        <f t="array" ref="N52:N60">MMULT(aggregation!$B$13:$AA$21,F123:F148)</f>
        <v>6.9957602274115338</v>
      </c>
      <c r="P52" s="10" t="str">
        <f>name!D20</f>
        <v>54 Textiles, printing and other skilled trades</v>
      </c>
      <c r="Q52" s="11">
        <v>11.03087813936693</v>
      </c>
      <c r="R52" s="11">
        <v>11.602244862827616</v>
      </c>
      <c r="S52" s="345">
        <f t="shared" si="28"/>
        <v>0.57136672346068629</v>
      </c>
      <c r="T52" s="345">
        <v>6.500154745669934</v>
      </c>
      <c r="U52" s="345">
        <f t="shared" si="29"/>
        <v>7.0715214691306203</v>
      </c>
      <c r="V52" s="346">
        <f t="shared" si="30"/>
        <v>3.1366833105685554E-2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8.4818792359216882E-2</v>
      </c>
      <c r="C53" s="11">
        <v>0.16004562639875675</v>
      </c>
      <c r="D53" s="11">
        <f t="shared" si="25"/>
        <v>7.5226834039539864E-2</v>
      </c>
      <c r="E53" s="11">
        <v>7.1614826348365426E-2</v>
      </c>
      <c r="F53" s="11">
        <f t="shared" si="26"/>
        <v>0.1468416603879053</v>
      </c>
      <c r="G53" s="200">
        <f t="shared" si="27"/>
        <v>4.1651716379886627E-2</v>
      </c>
      <c r="I53" s="11" t="str">
        <f>I42</f>
        <v>Professional occupations</v>
      </c>
      <c r="J53" s="11">
        <v>15.25284374489728</v>
      </c>
      <c r="K53" s="11">
        <v>10.061818383457293</v>
      </c>
      <c r="L53" s="11">
        <v>-5.1910253614399871</v>
      </c>
      <c r="M53" s="11">
        <v>4.1774293445716451</v>
      </c>
      <c r="N53" s="11">
        <v>-1.0135960168683427</v>
      </c>
      <c r="P53" s="10" t="str">
        <f>name!D21</f>
        <v>61 Caring personal service occupations</v>
      </c>
      <c r="Q53" s="11">
        <v>96.75640709041042</v>
      </c>
      <c r="R53" s="11">
        <v>114.84074329068568</v>
      </c>
      <c r="S53" s="345">
        <f t="shared" si="28"/>
        <v>18.08433620027526</v>
      </c>
      <c r="T53" s="345">
        <v>61.843940521075837</v>
      </c>
      <c r="U53" s="345">
        <f t="shared" si="29"/>
        <v>79.928276721351097</v>
      </c>
      <c r="V53" s="346">
        <f t="shared" si="30"/>
        <v>3.3494794341044409E-2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3.5241965438377966E-2</v>
      </c>
      <c r="C54" s="11">
        <v>6.2963312070137389E-2</v>
      </c>
      <c r="D54" s="11">
        <f t="shared" ref="D54:D55" si="36">C54-B54</f>
        <v>2.7721346631759423E-2</v>
      </c>
      <c r="E54" s="11">
        <v>2.7685483590413656E-2</v>
      </c>
      <c r="F54" s="11">
        <f t="shared" ref="F54:F55" si="37">SUM(D54:E54)</f>
        <v>5.5406830222173076E-2</v>
      </c>
      <c r="G54" s="200">
        <f t="shared" si="27"/>
        <v>3.9406273403209013E-2</v>
      </c>
      <c r="I54" s="11" t="str">
        <f>I43</f>
        <v>Associate professional occupations</v>
      </c>
      <c r="J54" s="11">
        <v>13.994795075124797</v>
      </c>
      <c r="K54" s="11">
        <v>14.475125823925689</v>
      </c>
      <c r="L54" s="11">
        <v>0.48033074880089199</v>
      </c>
      <c r="M54" s="11">
        <v>6.2113752341618245</v>
      </c>
      <c r="N54" s="11">
        <v>6.6917059829627163</v>
      </c>
      <c r="P54" s="10" t="str">
        <f>name!D22</f>
        <v>62 Leisure, travel and related personal service occupations</v>
      </c>
      <c r="Q54" s="11">
        <v>19.100771662636969</v>
      </c>
      <c r="R54" s="11">
        <v>18.804415533916181</v>
      </c>
      <c r="S54" s="345">
        <f t="shared" si="28"/>
        <v>-0.29635612872078809</v>
      </c>
      <c r="T54" s="345">
        <v>10.32361715882838</v>
      </c>
      <c r="U54" s="345">
        <f t="shared" si="29"/>
        <v>10.027261030107592</v>
      </c>
      <c r="V54" s="346">
        <f t="shared" si="30"/>
        <v>2.9225258620985128E-2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2.9422129032406399E-3</v>
      </c>
      <c r="C55" s="11">
        <v>4.8420264376917233E-3</v>
      </c>
      <c r="D55" s="11">
        <f t="shared" si="36"/>
        <v>1.8998135344510834E-3</v>
      </c>
      <c r="E55" s="11">
        <v>2.0335988743884741E-3</v>
      </c>
      <c r="F55" s="11">
        <f t="shared" si="37"/>
        <v>3.9334124088395575E-3</v>
      </c>
      <c r="G55" s="200">
        <f t="shared" si="27"/>
        <v>3.5649158257948121E-2</v>
      </c>
      <c r="I55" s="11" t="str">
        <f>I44</f>
        <v>Administrative and secretarial occupations</v>
      </c>
      <c r="J55" s="11">
        <v>12.227506927434762</v>
      </c>
      <c r="K55" s="11">
        <v>15.014806566097695</v>
      </c>
      <c r="L55" s="11">
        <v>2.7872996386629327</v>
      </c>
      <c r="M55" s="11">
        <v>8.0488324060516145</v>
      </c>
      <c r="N55" s="11">
        <v>10.836132044714546</v>
      </c>
      <c r="P55" s="10" t="str">
        <f>name!D23</f>
        <v>63 Community and civil enforcement occupations</v>
      </c>
      <c r="Q55" s="11">
        <v>0.26745958645295737</v>
      </c>
      <c r="R55" s="11">
        <v>0.33310641401062913</v>
      </c>
      <c r="S55" s="345">
        <f t="shared" si="28"/>
        <v>6.5646827557671761E-2</v>
      </c>
      <c r="T55" s="345">
        <v>0.20738414721220175</v>
      </c>
      <c r="U55" s="345">
        <f t="shared" si="29"/>
        <v>0.27303097476987348</v>
      </c>
      <c r="V55" s="346">
        <f t="shared" si="30"/>
        <v>3.9009462572976217E-2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0.25880077157653236</v>
      </c>
      <c r="C56" s="11">
        <v>0.37792752978617455</v>
      </c>
      <c r="D56" s="11">
        <f t="shared" si="25"/>
        <v>0.11912675820964219</v>
      </c>
      <c r="E56" s="11">
        <v>0.16151471826762764</v>
      </c>
      <c r="F56" s="11">
        <f t="shared" si="26"/>
        <v>0.28064147647726984</v>
      </c>
      <c r="G56" s="200">
        <f t="shared" si="27"/>
        <v>3.2858089290325632E-2</v>
      </c>
      <c r="I56" s="11" t="str">
        <f t="shared" ref="I56:I60" si="38">I45</f>
        <v>Skilled trades occupations</v>
      </c>
      <c r="J56" s="11">
        <v>3.2765984384659603</v>
      </c>
      <c r="K56" s="11">
        <v>5.1802112991195282</v>
      </c>
      <c r="L56" s="11">
        <v>1.9036128606535683</v>
      </c>
      <c r="M56" s="11">
        <v>2.3027381203071693</v>
      </c>
      <c r="N56" s="11">
        <v>4.2063509809607371</v>
      </c>
      <c r="P56" s="10" t="str">
        <f>name!D24</f>
        <v>71 Sales occupations</v>
      </c>
      <c r="Q56" s="11">
        <v>71.348009203256055</v>
      </c>
      <c r="R56" s="11">
        <v>63.75327475329884</v>
      </c>
      <c r="S56" s="345">
        <f t="shared" si="28"/>
        <v>-7.5947344499572154</v>
      </c>
      <c r="T56" s="345">
        <v>36.411321831743258</v>
      </c>
      <c r="U56" s="345">
        <f t="shared" si="29"/>
        <v>28.816587381786043</v>
      </c>
      <c r="V56" s="346">
        <f t="shared" si="30"/>
        <v>2.7870026319938734E-2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0.1167200533487939</v>
      </c>
      <c r="C57" s="11">
        <v>0.27795596461942118</v>
      </c>
      <c r="D57" s="11">
        <f t="shared" si="25"/>
        <v>0.16123591127062728</v>
      </c>
      <c r="E57" s="11">
        <v>9.7924737321226751E-2</v>
      </c>
      <c r="F57" s="11">
        <f t="shared" si="26"/>
        <v>0.25916064859185406</v>
      </c>
      <c r="G57" s="200">
        <f t="shared" si="27"/>
        <v>4.1449761915325345E-2</v>
      </c>
      <c r="I57" s="11" t="str">
        <f t="shared" si="38"/>
        <v>Caring, leisure and other service occupations</v>
      </c>
      <c r="J57" s="11">
        <v>12.552030498071296</v>
      </c>
      <c r="K57" s="11">
        <v>15.724380509806705</v>
      </c>
      <c r="L57" s="11">
        <v>3.1723500117354089</v>
      </c>
      <c r="M57" s="11">
        <v>8.5992555424338413</v>
      </c>
      <c r="N57" s="11">
        <v>11.77160555416925</v>
      </c>
      <c r="P57" s="10" t="str">
        <f>name!D25</f>
        <v>72 Customer service occupations</v>
      </c>
      <c r="Q57" s="11">
        <v>18.508826755020433</v>
      </c>
      <c r="R57" s="11">
        <v>25.775612156107993</v>
      </c>
      <c r="S57" s="345">
        <f t="shared" si="28"/>
        <v>7.2667854010875601</v>
      </c>
      <c r="T57" s="345">
        <v>12.426208829393644</v>
      </c>
      <c r="U57" s="345">
        <f t="shared" si="29"/>
        <v>19.692994230481204</v>
      </c>
      <c r="V57" s="346">
        <f t="shared" si="30"/>
        <v>3.4835809469434986E-2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6.8345154790956902E-2</v>
      </c>
      <c r="C58" s="11">
        <v>0.25357348271180136</v>
      </c>
      <c r="D58" s="11">
        <f t="shared" ref="D58:D59" si="39">C58-B58</f>
        <v>0.18522832792084445</v>
      </c>
      <c r="E58" s="11">
        <v>8.5186019366617072E-2</v>
      </c>
      <c r="F58" s="11">
        <f t="shared" ref="F58:F59" si="40">SUM(D58:E58)</f>
        <v>0.2704143472874615</v>
      </c>
      <c r="G58" s="200">
        <f t="shared" si="27"/>
        <v>5.5437666708459288E-2</v>
      </c>
      <c r="I58" s="11" t="str">
        <f t="shared" si="38"/>
        <v>Sales and customer service occupations</v>
      </c>
      <c r="J58" s="11">
        <v>6.3497973612466394</v>
      </c>
      <c r="K58" s="11">
        <v>9.6425259771213359</v>
      </c>
      <c r="L58" s="11">
        <v>3.2927286158746956</v>
      </c>
      <c r="M58" s="11">
        <v>4.3747705556113701</v>
      </c>
      <c r="N58" s="11">
        <v>7.6674991714860656</v>
      </c>
      <c r="P58" s="10" t="str">
        <f>name!D26</f>
        <v>81 Process, plant and machine operatives</v>
      </c>
      <c r="Q58" s="11">
        <v>7.6563496013983565</v>
      </c>
      <c r="R58" s="11">
        <v>8.4160323747954493</v>
      </c>
      <c r="S58" s="345">
        <f t="shared" si="28"/>
        <v>0.75968277339709278</v>
      </c>
      <c r="T58" s="345">
        <v>4.2476135666738868</v>
      </c>
      <c r="U58" s="345">
        <f t="shared" si="29"/>
        <v>5.0072963400709796</v>
      </c>
      <c r="V58" s="346">
        <f t="shared" si="30"/>
        <v>2.9859519885272467E-2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0.14282344835069155</v>
      </c>
      <c r="C59" s="11">
        <v>0.32934641968124523</v>
      </c>
      <c r="D59" s="11">
        <f t="shared" si="39"/>
        <v>0.18652297133055368</v>
      </c>
      <c r="E59" s="11">
        <v>0.16659025774960753</v>
      </c>
      <c r="F59" s="11">
        <f t="shared" si="40"/>
        <v>0.35311322908016118</v>
      </c>
      <c r="G59" s="200">
        <f t="shared" si="27"/>
        <v>5.2889195009902634E-2</v>
      </c>
      <c r="I59" s="11" t="str">
        <f t="shared" si="38"/>
        <v>Process, plant and machine operatives</v>
      </c>
      <c r="J59" s="11">
        <v>2.1120455439791552</v>
      </c>
      <c r="K59" s="11">
        <v>4.4152820607724381</v>
      </c>
      <c r="L59" s="11">
        <v>2.3032365167932829</v>
      </c>
      <c r="M59" s="11">
        <v>1.9143299709445962</v>
      </c>
      <c r="N59" s="11">
        <v>4.2175664877378791</v>
      </c>
      <c r="P59" s="10" t="str">
        <f>name!D27</f>
        <v>82 Transport and mobile machine drivers and operatives</v>
      </c>
      <c r="Q59" s="11">
        <v>2.3241868547582256</v>
      </c>
      <c r="R59" s="11">
        <v>4.112286196780774</v>
      </c>
      <c r="S59" s="345">
        <f t="shared" si="28"/>
        <v>1.7880993420225484</v>
      </c>
      <c r="T59" s="345">
        <v>2.1638374979393542</v>
      </c>
      <c r="U59" s="345">
        <f t="shared" si="29"/>
        <v>3.9519368399619026</v>
      </c>
      <c r="V59" s="346">
        <f t="shared" si="30"/>
        <v>4.4845983586862648E-2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9.5494542117090741E-4</v>
      </c>
      <c r="C60" s="11">
        <v>1.2097401228952113E-3</v>
      </c>
      <c r="D60" s="11">
        <f t="shared" si="25"/>
        <v>2.5479470172430391E-4</v>
      </c>
      <c r="E60" s="11">
        <v>6.1857365965993407E-4</v>
      </c>
      <c r="F60" s="11">
        <f t="shared" si="26"/>
        <v>8.7336836138423798E-4</v>
      </c>
      <c r="G60" s="200">
        <f t="shared" si="27"/>
        <v>3.3854837504522672E-2</v>
      </c>
      <c r="I60" s="11" t="str">
        <f t="shared" si="38"/>
        <v>Elementary occupations</v>
      </c>
      <c r="J60" s="11">
        <v>5.3694042116245289</v>
      </c>
      <c r="K60" s="11">
        <v>9.526517322834005</v>
      </c>
      <c r="L60" s="11">
        <v>4.1571131112094752</v>
      </c>
      <c r="M60" s="11">
        <v>4.4226450883841224</v>
      </c>
      <c r="N60" s="11">
        <v>8.5797581995935968</v>
      </c>
      <c r="P60" s="10" t="str">
        <f>name!D28</f>
        <v>91 Elementary trades and related occupations</v>
      </c>
      <c r="Q60" s="11">
        <v>4.4908329282555268</v>
      </c>
      <c r="R60" s="11">
        <v>3.7425270531913908</v>
      </c>
      <c r="S60" s="345">
        <f t="shared" si="28"/>
        <v>-0.74830587506413604</v>
      </c>
      <c r="T60" s="345">
        <v>2.3420364285779356</v>
      </c>
      <c r="U60" s="345">
        <f t="shared" si="29"/>
        <v>1.5937305535137996</v>
      </c>
      <c r="V60" s="346">
        <f t="shared" si="30"/>
        <v>2.8375562631678619E-2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0.10535004514542926</v>
      </c>
      <c r="C61" s="11">
        <v>0.1971471587201811</v>
      </c>
      <c r="D61" s="11">
        <f t="shared" ref="D61" si="41">C61-B61</f>
        <v>9.1797113574751843E-2</v>
      </c>
      <c r="E61" s="11">
        <v>8.7667276627630172E-2</v>
      </c>
      <c r="F61" s="11">
        <f t="shared" ref="F61" si="42">SUM(D61:E61)</f>
        <v>0.17946439020238203</v>
      </c>
      <c r="G61" s="200">
        <f t="shared" ref="G61" si="43">IF(B61&gt;0,(1+(E61/B61))^(1/($C$6-$B$6))-1,0)</f>
        <v>4.1191875488736818E-2</v>
      </c>
      <c r="P61" s="10" t="str">
        <f>name!D29</f>
        <v>92 Elementary administration and service occupations</v>
      </c>
      <c r="Q61" s="11">
        <v>62.006759213135709</v>
      </c>
      <c r="R61" s="11">
        <v>60.927347653057375</v>
      </c>
      <c r="S61" s="345">
        <f t="shared" ref="S61" si="44">R61-Q61</f>
        <v>-1.0794115600783343</v>
      </c>
      <c r="T61" s="345">
        <v>34.6213600277353</v>
      </c>
      <c r="U61" s="345">
        <f t="shared" ref="U61" si="45">SUM(S61:T61)</f>
        <v>33.541948467656965</v>
      </c>
      <c r="V61" s="346">
        <f t="shared" ref="V61" si="46">IF(Q61&gt;0,(1+(T61/Q61))^(1/($C$6-$B$6))-1,0)</f>
        <v>3.0016779249865344E-2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23.148475197307771</v>
      </c>
      <c r="C62" s="11">
        <f t="shared" ref="C62:F62" si="47">SUM(C36:C61)</f>
        <v>36.06967863726598</v>
      </c>
      <c r="D62" s="11">
        <f t="shared" si="47"/>
        <v>12.921203439958205</v>
      </c>
      <c r="E62" s="11">
        <f t="shared" si="47"/>
        <v>14.770132274094873</v>
      </c>
      <c r="F62" s="11">
        <f t="shared" si="47"/>
        <v>27.691335714053078</v>
      </c>
      <c r="G62" s="200">
        <f t="shared" si="27"/>
        <v>3.3448087886424505E-2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713.08357905702235</v>
      </c>
      <c r="R62" s="11">
        <f>SUM(R36:R61)</f>
        <v>780.32357738775943</v>
      </c>
      <c r="S62" s="345">
        <f>R62-Q62</f>
        <v>67.23999833073708</v>
      </c>
      <c r="T62" s="11">
        <f>SUM(T36:T61)</f>
        <v>419.80557924238826</v>
      </c>
      <c r="U62" s="345">
        <f>SUM(S62:T62)</f>
        <v>487.04557757312534</v>
      </c>
      <c r="V62" s="346">
        <f t="shared" si="30"/>
        <v>3.1343016808344393E-2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10.779664220636135</v>
      </c>
      <c r="K63" s="11">
        <f t="array" ref="K63:K71">MMULT(aggregation!$B$13:$AA$21,C152:C177)</f>
        <v>13.76615772469215</v>
      </c>
      <c r="L63" s="11">
        <f t="array" ref="L63:L71">MMULT(aggregation!$B$13:$AA$21,D152:D177)</f>
        <v>2.9864935040560137</v>
      </c>
      <c r="M63" s="11">
        <f t="array" ref="M63:M71">MMULT(aggregation!$B$13:$AA$21,E152:E177)</f>
        <v>6.6030834439686323</v>
      </c>
      <c r="N63" s="11">
        <f t="array" ref="N63:N71">MMULT(aggregation!$B$13:$AA$21,F152:F177)</f>
        <v>9.5895769480246447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15.799425032678641</v>
      </c>
      <c r="K64" s="11">
        <v>18.811337581696595</v>
      </c>
      <c r="L64" s="11">
        <v>3.0119125490179535</v>
      </c>
      <c r="M64" s="11">
        <v>7.2141911599575081</v>
      </c>
      <c r="N64" s="11">
        <v>10.226103708975462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10.841373355310886</v>
      </c>
      <c r="C65" s="11">
        <v>14.992941929807186</v>
      </c>
      <c r="D65" s="11">
        <f>C65-B65</f>
        <v>4.1515685744963005</v>
      </c>
      <c r="E65" s="11">
        <v>7.0280116162173556</v>
      </c>
      <c r="F65" s="11">
        <f>SUM(D65:E65)</f>
        <v>11.179580190713656</v>
      </c>
      <c r="G65" s="200">
        <f>IF(B65&gt;0,(1+(E65/B65))^(1/($C$6-$B$6))-1,0)</f>
        <v>3.3875761279304362E-2</v>
      </c>
      <c r="I65" s="11" t="str">
        <f>I54</f>
        <v>Associate professional occupations</v>
      </c>
      <c r="J65" s="11">
        <v>12.18892989576395</v>
      </c>
      <c r="K65" s="11">
        <v>12.847231632405517</v>
      </c>
      <c r="L65" s="11">
        <v>0.65830173664156755</v>
      </c>
      <c r="M65" s="11">
        <v>5.4238015845596319</v>
      </c>
      <c r="N65" s="11">
        <v>6.0821033212011999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4.5513742991498738</v>
      </c>
      <c r="C66" s="11">
        <v>9.0139216376695774</v>
      </c>
      <c r="D66" s="11">
        <f t="shared" ref="D66:D89" si="50">C66-B66</f>
        <v>4.4625473385197036</v>
      </c>
      <c r="E66" s="11">
        <v>4.4112582036293766</v>
      </c>
      <c r="F66" s="11">
        <f t="shared" ref="F66:F89" si="51">SUM(D66:E66)</f>
        <v>8.8738055421490802</v>
      </c>
      <c r="G66" s="200">
        <f t="shared" ref="G66:G89" si="52">IF(B66&gt;0,(1+(E66/B66))^(1/($C$6-$B$6))-1,0)</f>
        <v>4.6211611455075241E-2</v>
      </c>
      <c r="I66" s="11" t="str">
        <f>I55</f>
        <v>Administrative and secretarial occupations</v>
      </c>
      <c r="J66" s="11">
        <v>12.659816488350407</v>
      </c>
      <c r="K66" s="11">
        <v>15.251483145713273</v>
      </c>
      <c r="L66" s="11">
        <v>2.5916666573628682</v>
      </c>
      <c r="M66" s="11">
        <v>7.4879017283392875</v>
      </c>
      <c r="N66" s="11">
        <v>10.079568385702155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16.339569297331106</v>
      </c>
      <c r="C67" s="11">
        <v>25.816713497815901</v>
      </c>
      <c r="D67" s="11">
        <f t="shared" si="50"/>
        <v>9.4771442004847941</v>
      </c>
      <c r="E67" s="11">
        <v>8.9111443161863875</v>
      </c>
      <c r="F67" s="11">
        <f t="shared" si="51"/>
        <v>18.388288516671182</v>
      </c>
      <c r="G67" s="200">
        <f t="shared" si="52"/>
        <v>2.9442759652580586E-2</v>
      </c>
      <c r="I67" s="11" t="str">
        <f t="shared" ref="I67:I71" si="53">I56</f>
        <v>Skilled trades occupations</v>
      </c>
      <c r="J67" s="11">
        <v>6.8115333123374313</v>
      </c>
      <c r="K67" s="11">
        <v>10.015507479643706</v>
      </c>
      <c r="L67" s="11">
        <v>3.2039741673062747</v>
      </c>
      <c r="M67" s="11">
        <v>4.0969539384807261</v>
      </c>
      <c r="N67" s="11">
        <v>7.3009281057870004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11.715054084348841</v>
      </c>
      <c r="C68" s="11">
        <v>18.454344981234204</v>
      </c>
      <c r="D68" s="11">
        <f t="shared" si="50"/>
        <v>6.7392908968853629</v>
      </c>
      <c r="E68" s="11">
        <v>8.0567225972915111</v>
      </c>
      <c r="F68" s="11">
        <f t="shared" si="51"/>
        <v>14.796013494176874</v>
      </c>
      <c r="G68" s="200">
        <f t="shared" si="52"/>
        <v>3.5507923971566324E-2</v>
      </c>
      <c r="I68" s="11" t="str">
        <f t="shared" si="53"/>
        <v>Caring, leisure and other service occupations</v>
      </c>
      <c r="J68" s="11">
        <v>8.7478716837800494</v>
      </c>
      <c r="K68" s="11">
        <v>12.618010753733383</v>
      </c>
      <c r="L68" s="11">
        <v>3.8701390699533338</v>
      </c>
      <c r="M68" s="11">
        <v>6.5994732254147213</v>
      </c>
      <c r="N68" s="11">
        <v>10.469612295368055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40.245077363379977</v>
      </c>
      <c r="C69" s="11">
        <v>58.278236515856683</v>
      </c>
      <c r="D69" s="11">
        <f t="shared" ref="D69" si="54">C69-B69</f>
        <v>18.033159152476706</v>
      </c>
      <c r="E69" s="11">
        <v>25.865702522746808</v>
      </c>
      <c r="F69" s="11">
        <f t="shared" ref="F69" si="55">SUM(D69:E69)</f>
        <v>43.898861675223515</v>
      </c>
      <c r="G69" s="200">
        <f t="shared" si="52"/>
        <v>3.3643158009316831E-2</v>
      </c>
      <c r="I69" s="11" t="str">
        <f t="shared" si="53"/>
        <v>Sales and customer service occupations</v>
      </c>
      <c r="J69" s="11">
        <v>6.0885641877463392</v>
      </c>
      <c r="K69" s="11">
        <v>8.9247779684491597</v>
      </c>
      <c r="L69" s="11">
        <v>2.8362137807028209</v>
      </c>
      <c r="M69" s="11">
        <v>3.5553889705513444</v>
      </c>
      <c r="N69" s="11">
        <v>6.3916027512541653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19.380765889679541</v>
      </c>
      <c r="C70" s="11">
        <v>30.672929709821236</v>
      </c>
      <c r="D70" s="11">
        <f t="shared" si="50"/>
        <v>11.292163820141695</v>
      </c>
      <c r="E70" s="11">
        <v>13.101857414158621</v>
      </c>
      <c r="F70" s="11">
        <f t="shared" si="51"/>
        <v>24.394021234300318</v>
      </c>
      <c r="G70" s="200">
        <f t="shared" si="52"/>
        <v>3.5027790312336826E-2</v>
      </c>
      <c r="I70" s="11" t="str">
        <f t="shared" si="53"/>
        <v>Process, plant and machine operatives</v>
      </c>
      <c r="J70" s="11">
        <v>3.6492492799207001</v>
      </c>
      <c r="K70" s="11">
        <v>7.1166074035892732</v>
      </c>
      <c r="L70" s="11">
        <v>3.4673581236685731</v>
      </c>
      <c r="M70" s="11">
        <v>3.1663642597345572</v>
      </c>
      <c r="N70" s="11">
        <v>6.6337223834031303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3.5586700360156889</v>
      </c>
      <c r="C71" s="11">
        <v>4.7043993936195738</v>
      </c>
      <c r="D71" s="11">
        <f t="shared" si="50"/>
        <v>1.1457293576038849</v>
      </c>
      <c r="E71" s="11">
        <v>1.7898083479721199</v>
      </c>
      <c r="F71" s="11">
        <f t="shared" si="51"/>
        <v>2.9355377055760048</v>
      </c>
      <c r="G71" s="200">
        <f t="shared" si="52"/>
        <v>2.7533922153694546E-2</v>
      </c>
      <c r="I71" s="11" t="str">
        <f t="shared" si="53"/>
        <v>Elementary occupations</v>
      </c>
      <c r="J71" s="11">
        <v>4.7932333604285189</v>
      </c>
      <c r="K71" s="11">
        <v>7.7099202473290926</v>
      </c>
      <c r="L71" s="11">
        <v>2.9166868869005742</v>
      </c>
      <c r="M71" s="11">
        <v>3.6378120367970164</v>
      </c>
      <c r="N71" s="11">
        <v>6.5544989236975901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3.0802498223563584</v>
      </c>
      <c r="C72" s="11">
        <v>5.3320090420369226</v>
      </c>
      <c r="D72" s="11">
        <f t="shared" si="50"/>
        <v>2.2517592196805643</v>
      </c>
      <c r="E72" s="11">
        <v>2.4565175403688606</v>
      </c>
      <c r="F72" s="11">
        <f t="shared" si="51"/>
        <v>4.7082767600494249</v>
      </c>
      <c r="G72" s="200">
        <f t="shared" si="52"/>
        <v>3.9867541539875262E-2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0.75888317429178009</v>
      </c>
      <c r="C73" s="11">
        <v>1.516338360246126</v>
      </c>
      <c r="D73" s="11">
        <f t="shared" si="50"/>
        <v>0.75745518595434591</v>
      </c>
      <c r="E73" s="11">
        <v>0.38763041803289827</v>
      </c>
      <c r="F73" s="11">
        <f t="shared" si="51"/>
        <v>1.1450856039872441</v>
      </c>
      <c r="G73" s="200">
        <f t="shared" si="52"/>
        <v>2.7890736756796652E-2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3.5000406790174536</v>
      </c>
      <c r="C74" s="11">
        <v>5.0791676279840976</v>
      </c>
      <c r="D74" s="11">
        <f t="shared" ref="D74:D75" si="56">C74-B74</f>
        <v>1.579126948966644</v>
      </c>
      <c r="E74" s="11">
        <v>2.1136607541480736</v>
      </c>
      <c r="F74" s="11">
        <f t="shared" ref="F74:F75" si="57">SUM(D74:E74)</f>
        <v>3.6927877031147176</v>
      </c>
      <c r="G74" s="200">
        <f t="shared" si="52"/>
        <v>3.1996951963664477E-2</v>
      </c>
      <c r="I74" s="11" t="str">
        <f>I63</f>
        <v>Managers, directors and senior officials</v>
      </c>
      <c r="J74" s="11">
        <f t="array" ref="J74:J82">MMULT(aggregation!$B$13:$AA$21,B181:B206)</f>
        <v>26.101353864924068</v>
      </c>
      <c r="K74" s="11">
        <f t="array" ref="K74:K82">MMULT(aggregation!$B$13:$AA$21,C181:C206)</f>
        <v>24.778228572597747</v>
      </c>
      <c r="L74" s="11">
        <f t="array" ref="L74:L82">MMULT(aggregation!$B$13:$AA$21,D181:D206)</f>
        <v>-1.3231252923263206</v>
      </c>
      <c r="M74" s="11">
        <f t="array" ref="M74:M82">MMULT(aggregation!$B$13:$AA$21,E181:E206)</f>
        <v>11.393666964329928</v>
      </c>
      <c r="N74" s="11">
        <f t="array" ref="N74:N82">MMULT(aggregation!$B$13:$AA$21,F181:F206)</f>
        <v>10.070541672003607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11.068993548165121</v>
      </c>
      <c r="C75" s="11">
        <v>16.291875702288586</v>
      </c>
      <c r="D75" s="11">
        <f t="shared" si="56"/>
        <v>5.2228821541234645</v>
      </c>
      <c r="E75" s="11">
        <v>7.0717931679433113</v>
      </c>
      <c r="F75" s="11">
        <f t="shared" si="57"/>
        <v>12.294675322066777</v>
      </c>
      <c r="G75" s="200">
        <f t="shared" si="52"/>
        <v>3.3482670779505064E-2</v>
      </c>
      <c r="I75" s="11" t="str">
        <f>I64</f>
        <v>Professional occupations</v>
      </c>
      <c r="J75" s="11">
        <v>34.122812493659019</v>
      </c>
      <c r="K75" s="11">
        <v>33.613192092711124</v>
      </c>
      <c r="L75" s="11">
        <v>-0.50962040094789529</v>
      </c>
      <c r="M75" s="11">
        <v>13.934389958927611</v>
      </c>
      <c r="N75" s="11">
        <v>13.424769557979715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10.279787547291772</v>
      </c>
      <c r="C76" s="11">
        <v>16.776499161406985</v>
      </c>
      <c r="D76" s="11">
        <f t="shared" si="50"/>
        <v>6.4967116141152133</v>
      </c>
      <c r="E76" s="11">
        <v>7.3134746824970431</v>
      </c>
      <c r="F76" s="11">
        <f t="shared" si="51"/>
        <v>13.810186296612256</v>
      </c>
      <c r="G76" s="200">
        <f t="shared" si="52"/>
        <v>3.6471780930950493E-2</v>
      </c>
      <c r="I76" s="11" t="str">
        <f>I65</f>
        <v>Associate professional occupations</v>
      </c>
      <c r="J76" s="11">
        <v>33.956767375297034</v>
      </c>
      <c r="K76" s="11">
        <v>28.380785427601687</v>
      </c>
      <c r="L76" s="11">
        <v>-5.5759819476953449</v>
      </c>
      <c r="M76" s="11">
        <v>12.6489817278914</v>
      </c>
      <c r="N76" s="11">
        <v>7.0729997801960538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1.4395062812136232</v>
      </c>
      <c r="C77" s="11">
        <v>3.2856465746510652</v>
      </c>
      <c r="D77" s="11">
        <f t="shared" si="50"/>
        <v>1.846140293437442</v>
      </c>
      <c r="E77" s="11">
        <v>1.4907754359668808</v>
      </c>
      <c r="F77" s="11">
        <f t="shared" si="51"/>
        <v>3.336915729404323</v>
      </c>
      <c r="G77" s="200">
        <f t="shared" si="52"/>
        <v>4.8527247561940268E-2</v>
      </c>
      <c r="I77" s="11" t="str">
        <f>I66</f>
        <v>Administrative and secretarial occupations</v>
      </c>
      <c r="J77" s="11">
        <v>42.559926424412147</v>
      </c>
      <c r="K77" s="11">
        <v>29.376465412251758</v>
      </c>
      <c r="L77" s="11">
        <v>-13.183461012160391</v>
      </c>
      <c r="M77" s="11">
        <v>16.290003327582767</v>
      </c>
      <c r="N77" s="11">
        <v>3.1065423154223764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0.15370033465108979</v>
      </c>
      <c r="C78" s="11">
        <v>0.2677390339138831</v>
      </c>
      <c r="D78" s="11">
        <f t="shared" si="50"/>
        <v>0.11403869926279331</v>
      </c>
      <c r="E78" s="11">
        <v>0.11051658424059345</v>
      </c>
      <c r="F78" s="11">
        <f t="shared" si="51"/>
        <v>0.22455528350338677</v>
      </c>
      <c r="G78" s="200">
        <f t="shared" si="52"/>
        <v>3.6777875003852323E-2</v>
      </c>
      <c r="I78" s="11" t="str">
        <f t="shared" ref="I78:I82" si="58">I67</f>
        <v>Skilled trades occupations</v>
      </c>
      <c r="J78" s="11">
        <v>39.691805870508247</v>
      </c>
      <c r="K78" s="11">
        <v>34.496158574543962</v>
      </c>
      <c r="L78" s="11">
        <v>-5.1956472959642888</v>
      </c>
      <c r="M78" s="11">
        <v>14.183578085175853</v>
      </c>
      <c r="N78" s="11">
        <v>8.9879307892115641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0.77902328261250908</v>
      </c>
      <c r="C79" s="11">
        <v>1.5329707519105926</v>
      </c>
      <c r="D79" s="11">
        <f t="shared" si="50"/>
        <v>0.75394746929808354</v>
      </c>
      <c r="E79" s="11">
        <v>0.58064033635869861</v>
      </c>
      <c r="F79" s="11">
        <f t="shared" si="51"/>
        <v>1.3345878056567821</v>
      </c>
      <c r="G79" s="200">
        <f t="shared" si="52"/>
        <v>3.7828045652810394E-2</v>
      </c>
      <c r="I79" s="11" t="str">
        <f t="shared" si="58"/>
        <v>Caring, leisure and other service occupations</v>
      </c>
      <c r="J79" s="11">
        <v>52.067774948033993</v>
      </c>
      <c r="K79" s="11">
        <v>63.46706489176195</v>
      </c>
      <c r="L79" s="11">
        <v>11.399289943727963</v>
      </c>
      <c r="M79" s="11">
        <v>31.59967232071779</v>
      </c>
      <c r="N79" s="11">
        <v>42.998962264445751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0.32901879556080899</v>
      </c>
      <c r="C80" s="11">
        <v>0.54017426365689369</v>
      </c>
      <c r="D80" s="11">
        <f t="shared" ref="D80" si="59">C80-B80</f>
        <v>0.21115546809608471</v>
      </c>
      <c r="E80" s="11">
        <v>0.23515761890499731</v>
      </c>
      <c r="F80" s="11">
        <f t="shared" ref="F80" si="60">SUM(D80:E80)</f>
        <v>0.44631308700108202</v>
      </c>
      <c r="G80" s="200">
        <f t="shared" si="52"/>
        <v>3.660416120376131E-2</v>
      </c>
      <c r="I80" s="11" t="str">
        <f t="shared" si="58"/>
        <v>Sales and customer service occupations</v>
      </c>
      <c r="J80" s="11">
        <v>39.130513144564326</v>
      </c>
      <c r="K80" s="11">
        <v>41.084584763302658</v>
      </c>
      <c r="L80" s="11">
        <v>1.9540716187383307</v>
      </c>
      <c r="M80" s="11">
        <v>18.186018714052491</v>
      </c>
      <c r="N80" s="11">
        <v>20.140090332790823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0.75151425710737929</v>
      </c>
      <c r="C81" s="11">
        <v>1.3903149074462204</v>
      </c>
      <c r="D81" s="11">
        <f t="shared" si="50"/>
        <v>0.63880065033884115</v>
      </c>
      <c r="E81" s="11">
        <v>0.62427438078681285</v>
      </c>
      <c r="F81" s="11">
        <f t="shared" si="51"/>
        <v>1.263075031125654</v>
      </c>
      <c r="G81" s="200">
        <f t="shared" si="52"/>
        <v>4.1136405994008474E-2</v>
      </c>
      <c r="I81" s="11" t="str">
        <f t="shared" si="58"/>
        <v>Process, plant and machine operatives</v>
      </c>
      <c r="J81" s="11">
        <v>19.647145001323139</v>
      </c>
      <c r="K81" s="11">
        <v>24.761582368433078</v>
      </c>
      <c r="L81" s="11">
        <v>5.1144373671099377</v>
      </c>
      <c r="M81" s="11">
        <v>10.499552582627254</v>
      </c>
      <c r="N81" s="11">
        <v>15.613989949737192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4.4464841962014932</v>
      </c>
      <c r="C82" s="11">
        <v>8.7257488218506882</v>
      </c>
      <c r="D82" s="11">
        <f t="shared" si="50"/>
        <v>4.2792646256491951</v>
      </c>
      <c r="E82" s="11">
        <v>4.0447561036838406</v>
      </c>
      <c r="F82" s="11">
        <f t="shared" si="51"/>
        <v>8.3240207293330357</v>
      </c>
      <c r="G82" s="200">
        <f t="shared" si="52"/>
        <v>4.4071622360704943E-2</v>
      </c>
      <c r="I82" s="11" t="str">
        <f t="shared" si="58"/>
        <v>Elementary occupations</v>
      </c>
      <c r="J82" s="11">
        <v>25.958819626825431</v>
      </c>
      <c r="K82" s="11">
        <v>25.704174028186316</v>
      </c>
      <c r="L82" s="11">
        <v>-0.25464559863911385</v>
      </c>
      <c r="M82" s="11">
        <v>12.090461809420253</v>
      </c>
      <c r="N82" s="11">
        <v>11.83581621078114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0.6760338526924865</v>
      </c>
      <c r="C83" s="11">
        <v>1.1957265234194348</v>
      </c>
      <c r="D83" s="11">
        <f t="shared" ref="D83:D84" si="61">C83-B83</f>
        <v>0.51969267072694825</v>
      </c>
      <c r="E83" s="11">
        <v>0.54336760102238624</v>
      </c>
      <c r="F83" s="11">
        <f t="shared" ref="F83:F84" si="62">SUM(D83:E83)</f>
        <v>1.0630602717493345</v>
      </c>
      <c r="G83" s="200">
        <f t="shared" si="52"/>
        <v>4.0108273490192081E-2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5.2268297263964508E-2</v>
      </c>
      <c r="C84" s="11">
        <v>7.0131179026359097E-2</v>
      </c>
      <c r="D84" s="11">
        <f t="shared" si="61"/>
        <v>1.7862881762394589E-2</v>
      </c>
      <c r="E84" s="11">
        <v>3.0030560235310151E-2</v>
      </c>
      <c r="F84" s="11">
        <f t="shared" si="62"/>
        <v>4.789344199770474E-2</v>
      </c>
      <c r="G84" s="200">
        <f t="shared" si="52"/>
        <v>3.0727105231992846E-2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3.4014327733931782</v>
      </c>
      <c r="C85" s="11">
        <v>5.64937869056092</v>
      </c>
      <c r="D85" s="11">
        <f t="shared" si="50"/>
        <v>2.2479459171677418</v>
      </c>
      <c r="E85" s="11">
        <v>2.2758601306143245</v>
      </c>
      <c r="F85" s="11">
        <f t="shared" si="51"/>
        <v>4.5238060477820667</v>
      </c>
      <c r="G85" s="200">
        <f t="shared" si="52"/>
        <v>3.4741721772303613E-2</v>
      </c>
      <c r="I85" s="11" t="str">
        <f>I74</f>
        <v>Managers, directors and senior officials</v>
      </c>
      <c r="J85" s="11">
        <f t="array" ref="J85:J93">MMULT(aggregation!$B$13:$AA$21,B210:B235)</f>
        <v>21.373157008720007</v>
      </c>
      <c r="K85" s="11">
        <f t="array" ref="K85:K93">MMULT(aggregation!$B$13:$AA$21,C210:C235)</f>
        <v>18.616806332361953</v>
      </c>
      <c r="L85" s="11">
        <f t="array" ref="L85:L93">MMULT(aggregation!$B$13:$AA$21,D210:D235)</f>
        <v>-2.7563506763580552</v>
      </c>
      <c r="M85" s="11">
        <f t="array" ref="M85:M93">MMULT(aggregation!$B$13:$AA$21,E210:E235)</f>
        <v>9.8452228928594412</v>
      </c>
      <c r="N85" s="11">
        <f t="array" ref="N85:N93">MMULT(aggregation!$B$13:$AA$21,F210:F235)</f>
        <v>7.088872216501386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1.2454997300639419</v>
      </c>
      <c r="C86" s="11">
        <v>2.8621176551884457</v>
      </c>
      <c r="D86" s="11">
        <f t="shared" si="50"/>
        <v>1.6166179251245039</v>
      </c>
      <c r="E86" s="11">
        <v>1.0986527070006951</v>
      </c>
      <c r="F86" s="11">
        <f t="shared" si="51"/>
        <v>2.7152706321251987</v>
      </c>
      <c r="G86" s="200">
        <f t="shared" si="52"/>
        <v>4.3060455645700824E-2</v>
      </c>
      <c r="I86" s="11" t="str">
        <f>I75</f>
        <v>Professional occupations</v>
      </c>
      <c r="J86" s="11">
        <v>23.102767857583522</v>
      </c>
      <c r="K86" s="11">
        <v>19.755392962849584</v>
      </c>
      <c r="L86" s="11">
        <v>-3.3473748947339339</v>
      </c>
      <c r="M86" s="11">
        <v>8.724979393864249</v>
      </c>
      <c r="N86" s="11">
        <v>5.3776044991303138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0.47727172270630946</v>
      </c>
      <c r="C87" s="11">
        <v>1.3004104063018489</v>
      </c>
      <c r="D87" s="11">
        <f t="shared" ref="D87:D88" si="63">C87-B87</f>
        <v>0.82313868359553943</v>
      </c>
      <c r="E87" s="11">
        <v>0.46014179477937156</v>
      </c>
      <c r="F87" s="11">
        <f t="shared" ref="F87:F88" si="64">SUM(D87:E87)</f>
        <v>1.283280478374911</v>
      </c>
      <c r="G87" s="200">
        <f t="shared" si="52"/>
        <v>4.6030546641345316E-2</v>
      </c>
      <c r="I87" s="11" t="str">
        <f>I76</f>
        <v>Associate professional occupations</v>
      </c>
      <c r="J87" s="11">
        <v>25.607007455930074</v>
      </c>
      <c r="K87" s="11">
        <v>18.972576133866831</v>
      </c>
      <c r="L87" s="11">
        <v>-6.6344313220632429</v>
      </c>
      <c r="M87" s="11">
        <v>8.6020317337147425</v>
      </c>
      <c r="N87" s="11">
        <v>1.9676004116514991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0.84837415815871531</v>
      </c>
      <c r="C88" s="11">
        <v>1.6434316540668461</v>
      </c>
      <c r="D88" s="11">
        <f t="shared" si="63"/>
        <v>0.7950574959081308</v>
      </c>
      <c r="E88" s="11">
        <v>0.81823549695512909</v>
      </c>
      <c r="F88" s="11">
        <f t="shared" si="64"/>
        <v>1.61329299286326</v>
      </c>
      <c r="G88" s="200">
        <f t="shared" si="52"/>
        <v>4.6043545737550762E-2</v>
      </c>
      <c r="I88" s="11" t="str">
        <f>I77</f>
        <v>Administrative and secretarial occupations</v>
      </c>
      <c r="J88" s="11">
        <v>44.53821774312518</v>
      </c>
      <c r="K88" s="11">
        <v>26.696926829115256</v>
      </c>
      <c r="L88" s="11">
        <v>-17.841290914009921</v>
      </c>
      <c r="M88" s="11">
        <v>15.094954985736985</v>
      </c>
      <c r="N88" s="11">
        <v>-2.746335928272936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0.23842290226601562</v>
      </c>
      <c r="C89" s="11">
        <v>0.40149104832455546</v>
      </c>
      <c r="D89" s="11">
        <f t="shared" si="50"/>
        <v>0.16306814605853984</v>
      </c>
      <c r="E89" s="11">
        <v>0.16128668709082344</v>
      </c>
      <c r="F89" s="11">
        <f t="shared" si="51"/>
        <v>0.32435483314936331</v>
      </c>
      <c r="G89" s="200">
        <f t="shared" si="52"/>
        <v>3.5046290301025795E-2</v>
      </c>
      <c r="I89" s="11" t="str">
        <f t="shared" ref="I89:I93" si="65">I78</f>
        <v>Skilled trades occupations</v>
      </c>
      <c r="J89" s="11">
        <v>32.806979478533464</v>
      </c>
      <c r="K89" s="11">
        <v>29.552070137938532</v>
      </c>
      <c r="L89" s="11">
        <v>-3.2549093405949319</v>
      </c>
      <c r="M89" s="11">
        <v>12.976389032130275</v>
      </c>
      <c r="N89" s="11">
        <v>9.7214796915353432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2.7852448949167057</v>
      </c>
      <c r="C90" s="11">
        <v>5.7183071506112331</v>
      </c>
      <c r="D90" s="11">
        <f t="shared" ref="D90" si="66">C90-B90</f>
        <v>2.9330622556945274</v>
      </c>
      <c r="E90" s="11">
        <v>2.5296021456269977</v>
      </c>
      <c r="F90" s="11">
        <f t="shared" ref="F90" si="67">SUM(D90:E90)</f>
        <v>5.4626644013215255</v>
      </c>
      <c r="G90" s="200">
        <f t="shared" ref="G90:G91" si="68">IF(B90&gt;0,(1+(E90/B90))^(1/($C$6-$B$6))-1,0)</f>
        <v>4.4019215873223771E-2</v>
      </c>
      <c r="I90" s="11" t="str">
        <f t="shared" si="65"/>
        <v>Caring, leisure and other service occupations</v>
      </c>
      <c r="J90" s="11">
        <v>35.332993849960758</v>
      </c>
      <c r="K90" s="11">
        <v>30.742596578740208</v>
      </c>
      <c r="L90" s="11">
        <v>-4.5903972712205476</v>
      </c>
      <c r="M90" s="11">
        <v>16.445518267503942</v>
      </c>
      <c r="N90" s="11">
        <v>11.855120996283397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152.94363457514663</v>
      </c>
      <c r="C91" s="11">
        <f t="shared" ref="C91:F91" si="69">SUM(C65:C90)</f>
        <v>241.51296622071607</v>
      </c>
      <c r="D91" s="11">
        <f t="shared" si="69"/>
        <v>88.569331645569434</v>
      </c>
      <c r="E91" s="11">
        <f t="shared" si="69"/>
        <v>103.51087916445921</v>
      </c>
      <c r="F91" s="11">
        <f t="shared" si="69"/>
        <v>192.08021081002863</v>
      </c>
      <c r="G91" s="200">
        <f t="shared" si="68"/>
        <v>3.5059373562338347E-2</v>
      </c>
      <c r="I91" s="11" t="str">
        <f t="shared" si="65"/>
        <v>Sales and customer service occupations</v>
      </c>
      <c r="J91" s="11">
        <v>36.338995139127277</v>
      </c>
      <c r="K91" s="11">
        <v>32.371905329481407</v>
      </c>
      <c r="L91" s="11">
        <v>-3.9670898096458664</v>
      </c>
      <c r="M91" s="11">
        <v>16.17085925084524</v>
      </c>
      <c r="N91" s="11">
        <v>12.203769441199372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29.034565796574263</v>
      </c>
      <c r="K92" s="11">
        <v>34.043119673834632</v>
      </c>
      <c r="L92" s="11">
        <v>5.0085538772603666</v>
      </c>
      <c r="M92" s="11">
        <v>16.316356497425964</v>
      </c>
      <c r="N92" s="11">
        <v>21.324910374686333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43.170338390429833</v>
      </c>
      <c r="K93" s="11">
        <v>42.76189518636096</v>
      </c>
      <c r="L93" s="11">
        <v>-0.40844320406887391</v>
      </c>
      <c r="M93" s="11">
        <v>20.237604110294761</v>
      </c>
      <c r="N93" s="11">
        <v>19.829160906225887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26.908485679203373</v>
      </c>
      <c r="C94" s="11">
        <v>33.456956417484697</v>
      </c>
      <c r="D94" s="11">
        <f>C94-B94</f>
        <v>6.5484707382813241</v>
      </c>
      <c r="E94" s="11">
        <v>16.49507388519379</v>
      </c>
      <c r="F94" s="11">
        <f>SUM(D94:E94)</f>
        <v>23.043544623475114</v>
      </c>
      <c r="G94" s="200">
        <f>IF(B94&gt;0,(1+(E94/B94))^(1/($C$6-$B$6))-1,0)</f>
        <v>3.2386711913669597E-2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10.116052603412124</v>
      </c>
      <c r="C95" s="11">
        <v>18.394242907754471</v>
      </c>
      <c r="D95" s="11">
        <f t="shared" ref="D95:D118" si="72">C95-B95</f>
        <v>8.2781903043423473</v>
      </c>
      <c r="E95" s="11">
        <v>9.2287143237549927</v>
      </c>
      <c r="F95" s="11">
        <f t="shared" ref="F95:F118" si="73">SUM(D95:E95)</f>
        <v>17.506904628097338</v>
      </c>
      <c r="G95" s="200">
        <f t="shared" ref="G95:G120" si="74">IF(B95&gt;0,(1+(E95/B95))^(1/($C$6-$B$6))-1,0)</f>
        <v>4.4167475843534865E-2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29.275681819486785</v>
      </c>
      <c r="C96" s="11">
        <v>36.072213643618589</v>
      </c>
      <c r="D96" s="11">
        <f t="shared" si="72"/>
        <v>6.7965318241318045</v>
      </c>
      <c r="E96" s="11">
        <v>12.535026207190047</v>
      </c>
      <c r="F96" s="11">
        <f t="shared" si="73"/>
        <v>19.331558031321851</v>
      </c>
      <c r="G96" s="200">
        <f t="shared" si="74"/>
        <v>2.4044195495062537E-2</v>
      </c>
      <c r="I96" s="11" t="str">
        <f>I85</f>
        <v>Managers, directors and senior officials</v>
      </c>
      <c r="J96" s="11">
        <f t="array" ref="J96:J104">MMULT(aggregation!$B$13:$AA$21,B239:B264)</f>
        <v>14.556793427555073</v>
      </c>
      <c r="K96" s="11">
        <f t="array" ref="K96:K104">MMULT(aggregation!$B$13:$AA$21,C239:C264)</f>
        <v>10.347389370969484</v>
      </c>
      <c r="L96" s="11">
        <f t="array" ref="L96:L104">MMULT(aggregation!$B$13:$AA$21,D239:D264)</f>
        <v>-4.2094040565855888</v>
      </c>
      <c r="M96" s="11">
        <f t="array" ref="M96:M104">MMULT(aggregation!$B$13:$AA$21,E239:E264)</f>
        <v>5.8126536838082545</v>
      </c>
      <c r="N96" s="11">
        <f t="array" ref="N96:N104">MMULT(aggregation!$B$13:$AA$21,F239:F264)</f>
        <v>1.6032496272226657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24.105770788189925</v>
      </c>
      <c r="C97" s="11">
        <v>32.913067224266911</v>
      </c>
      <c r="D97" s="11">
        <f t="shared" si="72"/>
        <v>8.8072964360769852</v>
      </c>
      <c r="E97" s="11">
        <v>16.425861744828193</v>
      </c>
      <c r="F97" s="11">
        <f t="shared" si="73"/>
        <v>25.233158180905178</v>
      </c>
      <c r="G97" s="200">
        <f t="shared" si="74"/>
        <v>3.5249123776619928E-2</v>
      </c>
      <c r="I97" s="11" t="str">
        <f>I86</f>
        <v>Professional occupations</v>
      </c>
      <c r="J97" s="11">
        <v>14.290084751474648</v>
      </c>
      <c r="K97" s="11">
        <v>9.4705636323888172</v>
      </c>
      <c r="L97" s="11">
        <v>-4.81952111908583</v>
      </c>
      <c r="M97" s="11">
        <v>4.7423184111411318</v>
      </c>
      <c r="N97" s="11">
        <v>-7.7202707944698745E-2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21.525975356008555</v>
      </c>
      <c r="C98" s="11">
        <v>16.460233045654398</v>
      </c>
      <c r="D98" s="11">
        <f t="shared" ref="D98" si="75">C98-B98</f>
        <v>-5.0657423103541568</v>
      </c>
      <c r="E98" s="11">
        <v>9.7864184190325396</v>
      </c>
      <c r="F98" s="11">
        <f t="shared" ref="F98" si="76">SUM(D98:E98)</f>
        <v>4.7206761086783828</v>
      </c>
      <c r="G98" s="200">
        <f t="shared" si="74"/>
        <v>2.5298279823034342E-2</v>
      </c>
      <c r="I98" s="11" t="str">
        <f>I87</f>
        <v>Associate professional occupations</v>
      </c>
      <c r="J98" s="11">
        <v>15.186995297005442</v>
      </c>
      <c r="K98" s="11">
        <v>8.5708022701351982</v>
      </c>
      <c r="L98" s="11">
        <v>-6.6161930268702438</v>
      </c>
      <c r="M98" s="11">
        <v>4.2781790230603232</v>
      </c>
      <c r="N98" s="11">
        <v>-2.3380140038099197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34.512788504051258</v>
      </c>
      <c r="C99" s="11">
        <v>44.942905053740965</v>
      </c>
      <c r="D99" s="11">
        <f t="shared" si="72"/>
        <v>10.430116549689707</v>
      </c>
      <c r="E99" s="11">
        <v>20.745120013371402</v>
      </c>
      <c r="F99" s="11">
        <f t="shared" si="73"/>
        <v>31.175236563061109</v>
      </c>
      <c r="G99" s="200">
        <f t="shared" si="74"/>
        <v>3.1876272559142604E-2</v>
      </c>
      <c r="I99" s="11" t="str">
        <f>I88</f>
        <v>Administrative and secretarial occupations</v>
      </c>
      <c r="J99" s="11">
        <v>23.683220372434459</v>
      </c>
      <c r="K99" s="11">
        <v>5.9412032925241753</v>
      </c>
      <c r="L99" s="11">
        <v>-17.742017079910283</v>
      </c>
      <c r="M99" s="11">
        <v>5.2991274150238405</v>
      </c>
      <c r="N99" s="11">
        <v>-12.442889664886446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8.8747593167909944</v>
      </c>
      <c r="C100" s="11">
        <v>9.8825666821117935</v>
      </c>
      <c r="D100" s="11">
        <f t="shared" si="72"/>
        <v>1.0078073653207991</v>
      </c>
      <c r="E100" s="11">
        <v>3.9135896355327375</v>
      </c>
      <c r="F100" s="11">
        <f t="shared" si="73"/>
        <v>4.9213970008535366</v>
      </c>
      <c r="G100" s="200">
        <f t="shared" si="74"/>
        <v>2.4653889550857899E-2</v>
      </c>
      <c r="I100" s="11" t="str">
        <f t="shared" ref="I100:I104" si="77">I89</f>
        <v>Skilled trades occupations</v>
      </c>
      <c r="J100" s="11">
        <v>17.647508129528074</v>
      </c>
      <c r="K100" s="11">
        <v>11.947978908553324</v>
      </c>
      <c r="L100" s="11">
        <v>-5.6995292209747479</v>
      </c>
      <c r="M100" s="11">
        <v>5.9243041738039244</v>
      </c>
      <c r="N100" s="11">
        <v>0.22477495282917703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8.8194754701447735</v>
      </c>
      <c r="C101" s="11">
        <v>12.846759932555058</v>
      </c>
      <c r="D101" s="11">
        <f t="shared" si="72"/>
        <v>4.0272844624102841</v>
      </c>
      <c r="E101" s="11">
        <v>6.8445339114116974</v>
      </c>
      <c r="F101" s="11">
        <f t="shared" si="73"/>
        <v>10.871818373821981</v>
      </c>
      <c r="G101" s="200">
        <f t="shared" si="74"/>
        <v>3.9036199751563805E-2</v>
      </c>
      <c r="I101" s="11" t="str">
        <f t="shared" si="77"/>
        <v>Caring, leisure and other service occupations</v>
      </c>
      <c r="J101" s="11">
        <v>9.2266102637148286</v>
      </c>
      <c r="K101" s="11">
        <v>5.7441820282619824</v>
      </c>
      <c r="L101" s="11">
        <v>-3.4824282354528449</v>
      </c>
      <c r="M101" s="11">
        <v>2.7462362390481858</v>
      </c>
      <c r="N101" s="11">
        <v>-0.73619199640465915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3.4698046588837026</v>
      </c>
      <c r="C102" s="11">
        <v>6.6864820798782771</v>
      </c>
      <c r="D102" s="11">
        <f t="shared" si="72"/>
        <v>3.2166774209945745</v>
      </c>
      <c r="E102" s="11">
        <v>2.0104998312514035</v>
      </c>
      <c r="F102" s="11">
        <f t="shared" si="73"/>
        <v>5.2271772522459781</v>
      </c>
      <c r="G102" s="200">
        <f t="shared" si="74"/>
        <v>3.0939811267816308E-2</v>
      </c>
      <c r="I102" s="11" t="str">
        <f t="shared" si="77"/>
        <v>Sales and customer service occupations</v>
      </c>
      <c r="J102" s="11">
        <v>23.328118903242427</v>
      </c>
      <c r="K102" s="11">
        <v>11.024402092144124</v>
      </c>
      <c r="L102" s="11">
        <v>-12.303716811098301</v>
      </c>
      <c r="M102" s="11">
        <v>6.8049908885529202</v>
      </c>
      <c r="N102" s="11">
        <v>-5.4987259225453791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7.6884417328022572</v>
      </c>
      <c r="C103" s="11">
        <v>8.7792681142658946</v>
      </c>
      <c r="D103" s="11">
        <f t="shared" ref="D103:D104" si="78">C103-B103</f>
        <v>1.0908263814636374</v>
      </c>
      <c r="E103" s="11">
        <v>3.8540470707078716</v>
      </c>
      <c r="F103" s="11">
        <f t="shared" ref="F103:F104" si="79">SUM(D103:E103)</f>
        <v>4.9448734521715085</v>
      </c>
      <c r="G103" s="200">
        <f t="shared" si="74"/>
        <v>2.7457994404582742E-2</v>
      </c>
      <c r="I103" s="11" t="str">
        <f t="shared" si="77"/>
        <v>Process, plant and machine operatives</v>
      </c>
      <c r="J103" s="11">
        <v>23.192224975548427</v>
      </c>
      <c r="K103" s="11">
        <v>14.82557475911497</v>
      </c>
      <c r="L103" s="11">
        <v>-8.3666502164334595</v>
      </c>
      <c r="M103" s="11">
        <v>8.9183641616139955</v>
      </c>
      <c r="N103" s="11">
        <v>0.55171394518053551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22.567820833745287</v>
      </c>
      <c r="C104" s="11">
        <v>25.748273607061865</v>
      </c>
      <c r="D104" s="11">
        <f t="shared" si="78"/>
        <v>3.1804527733165777</v>
      </c>
      <c r="E104" s="11">
        <v>11.994841201484544</v>
      </c>
      <c r="F104" s="11">
        <f t="shared" si="79"/>
        <v>15.175293974801122</v>
      </c>
      <c r="G104" s="200">
        <f t="shared" si="74"/>
        <v>2.8824198704253456E-2</v>
      </c>
      <c r="I104" s="11" t="str">
        <f t="shared" si="77"/>
        <v>Elementary occupations</v>
      </c>
      <c r="J104" s="11">
        <v>39.889568899195744</v>
      </c>
      <c r="K104" s="11">
        <v>27.248225111517186</v>
      </c>
      <c r="L104" s="11">
        <v>-12.641343787678558</v>
      </c>
      <c r="M104" s="11">
        <v>14.100037114675482</v>
      </c>
      <c r="N104" s="11">
        <v>1.4586933269969242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33.059437481047439</v>
      </c>
      <c r="C105" s="11">
        <v>44.091723833376193</v>
      </c>
      <c r="D105" s="11">
        <f t="shared" si="72"/>
        <v>11.032286352328754</v>
      </c>
      <c r="E105" s="11">
        <v>20.590110463103887</v>
      </c>
      <c r="F105" s="11">
        <f t="shared" si="73"/>
        <v>31.622396815432641</v>
      </c>
      <c r="G105" s="200">
        <f t="shared" si="74"/>
        <v>3.2804307309183267E-2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4.5932942510364292</v>
      </c>
      <c r="C106" s="11">
        <v>8.7942049148482013</v>
      </c>
      <c r="D106" s="11">
        <f t="shared" si="72"/>
        <v>4.2009106638117721</v>
      </c>
      <c r="E106" s="11">
        <v>4.5356209389733966</v>
      </c>
      <c r="F106" s="11">
        <f t="shared" si="73"/>
        <v>8.7365316027851687</v>
      </c>
      <c r="G106" s="200">
        <f t="shared" si="74"/>
        <v>4.6854506610395585E-2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1.5364103691144662</v>
      </c>
      <c r="C107" s="11">
        <v>2.4983895077009213</v>
      </c>
      <c r="D107" s="11">
        <f t="shared" si="72"/>
        <v>0.96197913858645512</v>
      </c>
      <c r="E107" s="11">
        <v>1.2944284185356036</v>
      </c>
      <c r="F107" s="11">
        <f t="shared" si="73"/>
        <v>2.256407557122059</v>
      </c>
      <c r="G107" s="200">
        <f t="shared" si="74"/>
        <v>4.1582946065747084E-2</v>
      </c>
      <c r="I107" s="11" t="str">
        <f>I96</f>
        <v>Managers, directors and senior officials</v>
      </c>
      <c r="J107" s="11">
        <f t="array" ref="J107:J115">MMULT(aggregation!$B$13:$AA$21,B268:B293)</f>
        <v>4.5361323683556041</v>
      </c>
      <c r="K107" s="11">
        <f t="array" ref="K107:K115">MMULT(aggregation!$B$13:$AA$21,C268:C293)</f>
        <v>6.8551392059774479</v>
      </c>
      <c r="L107" s="11">
        <f t="array" ref="L107:L115">MMULT(aggregation!$B$13:$AA$21,D268:D293)</f>
        <v>2.3190068376218442</v>
      </c>
      <c r="M107" s="11">
        <f t="array" ref="M107:M115">MMULT(aggregation!$B$13:$AA$21,E268:E293)</f>
        <v>2.0809812426287784</v>
      </c>
      <c r="N107" s="11">
        <f t="array" ref="N107:N115">MMULT(aggregation!$B$13:$AA$21,F268:F293)</f>
        <v>4.3999880802506226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2.6414198150707584</v>
      </c>
      <c r="C108" s="11">
        <v>4.3828371689022791</v>
      </c>
      <c r="D108" s="11">
        <f t="shared" si="72"/>
        <v>1.7414173538315207</v>
      </c>
      <c r="E108" s="11">
        <v>1.6441091417722007</v>
      </c>
      <c r="F108" s="11">
        <f t="shared" si="73"/>
        <v>3.3855264956037212</v>
      </c>
      <c r="G108" s="200">
        <f t="shared" si="74"/>
        <v>3.2787881793831186E-2</v>
      </c>
      <c r="I108" s="11" t="str">
        <f>I97</f>
        <v>Professional occupations</v>
      </c>
      <c r="J108" s="11">
        <v>3.6821774570504449</v>
      </c>
      <c r="K108" s="11">
        <v>6.3059404287706204</v>
      </c>
      <c r="L108" s="11">
        <v>2.623762971720176</v>
      </c>
      <c r="M108" s="11">
        <v>1.7914060588356118</v>
      </c>
      <c r="N108" s="11">
        <v>4.4151690305557878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1.2854553817328089</v>
      </c>
      <c r="C109" s="11">
        <v>2.223412176226427</v>
      </c>
      <c r="D109" s="11">
        <f t="shared" ref="D109" si="80">C109-B109</f>
        <v>0.93795679449361802</v>
      </c>
      <c r="E109" s="11">
        <v>0.89602139277762549</v>
      </c>
      <c r="F109" s="11">
        <f t="shared" ref="F109" si="81">SUM(D109:E109)</f>
        <v>1.8339781872712435</v>
      </c>
      <c r="G109" s="200">
        <f t="shared" si="74"/>
        <v>3.5888247262354733E-2</v>
      </c>
      <c r="I109" s="11" t="str">
        <f>I98</f>
        <v>Associate professional occupations</v>
      </c>
      <c r="J109" s="11">
        <v>3.8600263932275172</v>
      </c>
      <c r="K109" s="11">
        <v>5.7371904967394283</v>
      </c>
      <c r="L109" s="11">
        <v>1.8771641035119109</v>
      </c>
      <c r="M109" s="11">
        <v>1.5784785302533995</v>
      </c>
      <c r="N109" s="11">
        <v>3.4556426337653106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2.1377871761055083</v>
      </c>
      <c r="C110" s="11">
        <v>3.5171911252064465</v>
      </c>
      <c r="D110" s="11">
        <f t="shared" si="72"/>
        <v>1.3794039491009382</v>
      </c>
      <c r="E110" s="11">
        <v>1.6799079581976444</v>
      </c>
      <c r="F110" s="11">
        <f t="shared" si="73"/>
        <v>3.0593119072985826</v>
      </c>
      <c r="G110" s="200">
        <f t="shared" si="74"/>
        <v>3.9415331571663881E-2</v>
      </c>
      <c r="I110" s="11" t="str">
        <f>I99</f>
        <v>Administrative and secretarial occupations</v>
      </c>
      <c r="J110" s="11">
        <v>7.7777845087985806</v>
      </c>
      <c r="K110" s="11">
        <v>7.6132197990902073</v>
      </c>
      <c r="L110" s="11">
        <v>-0.16456470970837334</v>
      </c>
      <c r="M110" s="11">
        <v>2.5507668733787741</v>
      </c>
      <c r="N110" s="11">
        <v>2.3862021636704007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13.171298947768214</v>
      </c>
      <c r="C111" s="11">
        <v>21.180527780578139</v>
      </c>
      <c r="D111" s="11">
        <f>C111-B111</f>
        <v>8.0092288328099244</v>
      </c>
      <c r="E111" s="11">
        <v>11.524547313320332</v>
      </c>
      <c r="F111" s="11">
        <f>SUM(D111:E111)</f>
        <v>19.533776146130258</v>
      </c>
      <c r="G111" s="200">
        <f t="shared" si="74"/>
        <v>4.2796793435508462E-2</v>
      </c>
      <c r="I111" s="11" t="str">
        <f t="shared" ref="I111:I115" si="82">I100</f>
        <v>Skilled trades occupations</v>
      </c>
      <c r="J111" s="11">
        <v>9.381321274652251</v>
      </c>
      <c r="K111" s="11">
        <v>5.0567031506335676</v>
      </c>
      <c r="L111" s="11">
        <v>-4.3246181240186843</v>
      </c>
      <c r="M111" s="11">
        <v>2.3253106071193272</v>
      </c>
      <c r="N111" s="11">
        <v>-1.9993075168993573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2.9783035850519335</v>
      </c>
      <c r="C112" s="11">
        <v>4.8468320518395585</v>
      </c>
      <c r="D112" s="11">
        <f t="shared" ref="D112:D113" si="83">C112-B112</f>
        <v>1.868528466787625</v>
      </c>
      <c r="E112" s="11">
        <v>2.4616073977405017</v>
      </c>
      <c r="F112" s="11">
        <f t="shared" ref="F112:F113" si="84">SUM(D112:E112)</f>
        <v>4.3301358645281267</v>
      </c>
      <c r="G112" s="200">
        <f t="shared" si="74"/>
        <v>4.0977929723815532E-2</v>
      </c>
      <c r="I112" s="11" t="str">
        <f t="shared" si="82"/>
        <v>Caring, leisure and other service occupations</v>
      </c>
      <c r="J112" s="11">
        <v>3.3449058590408232</v>
      </c>
      <c r="K112" s="11">
        <v>3.2600241687849212</v>
      </c>
      <c r="L112" s="11">
        <v>-8.4881690255902337E-2</v>
      </c>
      <c r="M112" s="11">
        <v>0.95856469446217252</v>
      </c>
      <c r="N112" s="11">
        <v>0.87368300420627021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0.22928433280767865</v>
      </c>
      <c r="C113" s="11">
        <v>0.33680449402565826</v>
      </c>
      <c r="D113" s="11">
        <f t="shared" si="83"/>
        <v>0.10752016121797961</v>
      </c>
      <c r="E113" s="11">
        <v>0.16604668656490126</v>
      </c>
      <c r="F113" s="11">
        <f t="shared" si="84"/>
        <v>0.27356684778288087</v>
      </c>
      <c r="G113" s="200">
        <f t="shared" si="74"/>
        <v>3.6984903990654461E-2</v>
      </c>
      <c r="I113" s="11" t="str">
        <f t="shared" si="82"/>
        <v>Sales and customer service occupations</v>
      </c>
      <c r="J113" s="11">
        <v>10.205987151424109</v>
      </c>
      <c r="K113" s="11">
        <v>7.6631755432184843</v>
      </c>
      <c r="L113" s="11">
        <v>-2.5428116082056254</v>
      </c>
      <c r="M113" s="11">
        <v>2.4008670046861842</v>
      </c>
      <c r="N113" s="11">
        <v>-0.1419446035194416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14.375430416472485</v>
      </c>
      <c r="C114" s="11">
        <v>21.77766883569209</v>
      </c>
      <c r="D114" s="11">
        <f t="shared" si="72"/>
        <v>7.4022384192196053</v>
      </c>
      <c r="E114" s="11">
        <v>9.6559546658150648</v>
      </c>
      <c r="F114" s="11">
        <f t="shared" si="73"/>
        <v>17.05819308503467</v>
      </c>
      <c r="G114" s="200">
        <f t="shared" si="74"/>
        <v>3.4849505298880201E-2</v>
      </c>
      <c r="I114" s="11" t="str">
        <f t="shared" si="82"/>
        <v>Process, plant and machine operatives</v>
      </c>
      <c r="J114" s="11">
        <v>11.300451821086547</v>
      </c>
      <c r="K114" s="11">
        <v>4.9669341694137081</v>
      </c>
      <c r="L114" s="11">
        <v>-6.3335176516728389</v>
      </c>
      <c r="M114" s="11">
        <v>2.7053624312953821</v>
      </c>
      <c r="N114" s="11">
        <v>-3.6281552203774563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5.4823622624121446</v>
      </c>
      <c r="C115" s="11">
        <v>10.971693282082759</v>
      </c>
      <c r="D115" s="11">
        <f t="shared" si="72"/>
        <v>5.4893310196706144</v>
      </c>
      <c r="E115" s="11">
        <v>4.2789977936219508</v>
      </c>
      <c r="F115" s="11">
        <f t="shared" si="73"/>
        <v>9.7683288132925661</v>
      </c>
      <c r="G115" s="200">
        <f t="shared" si="74"/>
        <v>3.9208858680638059E-2</v>
      </c>
      <c r="I115" s="11" t="str">
        <f t="shared" si="82"/>
        <v>Elementary occupations</v>
      </c>
      <c r="J115" s="11">
        <v>16.924999113174451</v>
      </c>
      <c r="K115" s="11">
        <v>9.4870542951270966</v>
      </c>
      <c r="L115" s="11">
        <v>-7.4379448180473542</v>
      </c>
      <c r="M115" s="11">
        <v>3.2680740676661615</v>
      </c>
      <c r="N115" s="11">
        <v>-4.1698707503811923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1.1360258603123756</v>
      </c>
      <c r="C116" s="11">
        <v>3.2306107788440355</v>
      </c>
      <c r="D116" s="11">
        <f t="shared" ref="D116:D117" si="85">C116-B116</f>
        <v>2.0945849185316598</v>
      </c>
      <c r="E116" s="11">
        <v>1.1460264388385497</v>
      </c>
      <c r="F116" s="11">
        <f t="shared" ref="F116:F117" si="86">SUM(D116:E116)</f>
        <v>3.2406113573702093</v>
      </c>
      <c r="G116" s="200">
        <f t="shared" si="74"/>
        <v>4.7600808756389279E-2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3.2067442277685432</v>
      </c>
      <c r="C117" s="11">
        <v>6.3716692486900737</v>
      </c>
      <c r="D117" s="11">
        <f t="shared" si="85"/>
        <v>3.1649250209215305</v>
      </c>
      <c r="E117" s="11">
        <v>3.1224267767964071</v>
      </c>
      <c r="F117" s="11">
        <f t="shared" si="86"/>
        <v>6.2873517977179372</v>
      </c>
      <c r="G117" s="200">
        <f t="shared" si="74"/>
        <v>4.6370532092487649E-2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0.90140091578894921</v>
      </c>
      <c r="C118" s="11">
        <v>1.0964288846922687</v>
      </c>
      <c r="D118" s="11">
        <f t="shared" si="72"/>
        <v>0.19502796890331953</v>
      </c>
      <c r="E118" s="11">
        <v>0.54401227067212266</v>
      </c>
      <c r="F118" s="11">
        <f t="shared" si="73"/>
        <v>0.73904023957544218</v>
      </c>
      <c r="G118" s="200">
        <f t="shared" si="74"/>
        <v>3.1980761618187969E-2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9.9891818336988418</v>
      </c>
      <c r="C119" s="11">
        <v>17.803557357934604</v>
      </c>
      <c r="D119" s="11">
        <f t="shared" ref="D119" si="87">C119-B119</f>
        <v>7.8143755242357624</v>
      </c>
      <c r="E119" s="11">
        <v>8.7311844420067928</v>
      </c>
      <c r="F119" s="11">
        <f t="shared" ref="F119" si="88">SUM(D119:E119)</f>
        <v>16.545559966242557</v>
      </c>
      <c r="G119" s="200">
        <f t="shared" si="74"/>
        <v>4.2763036866376503E-2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294.58889361890766</v>
      </c>
      <c r="C120" s="11">
        <f t="shared" ref="C120:F120" si="89">SUM(C94:C119)</f>
        <v>399.30652014903262</v>
      </c>
      <c r="D120" s="11">
        <f t="shared" si="89"/>
        <v>104.71762653012495</v>
      </c>
      <c r="E120" s="11">
        <f t="shared" si="89"/>
        <v>186.10472834249623</v>
      </c>
      <c r="F120" s="11">
        <f t="shared" si="89"/>
        <v>290.82235487262119</v>
      </c>
      <c r="G120" s="200">
        <f t="shared" si="74"/>
        <v>3.3181923947888992E-2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5.009673785716771</v>
      </c>
      <c r="C123" s="11">
        <v>5.3659360402035761</v>
      </c>
      <c r="D123" s="11">
        <f>C123-B123</f>
        <v>0.35626225448680504</v>
      </c>
      <c r="E123" s="11">
        <v>2.601166000250267</v>
      </c>
      <c r="F123" s="11">
        <f>SUM(D123:E123)</f>
        <v>2.957428254737072</v>
      </c>
      <c r="G123" s="200">
        <f>IF(B123&gt;0,(1+(E123/B123))^(1/($C$6-$B$6))-1,0)</f>
        <v>2.8272470693273544E-2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2.7441611243928765</v>
      </c>
      <c r="C124" s="11">
        <v>4.4639690530903264</v>
      </c>
      <c r="D124" s="11">
        <f t="shared" ref="D124:D139" si="92">C124-B124</f>
        <v>1.7198079286974499</v>
      </c>
      <c r="E124" s="11">
        <v>2.318524043977011</v>
      </c>
      <c r="F124" s="11">
        <f t="shared" ref="F124:F131" si="93">SUM(D124:E124)</f>
        <v>4.0383319726744613</v>
      </c>
      <c r="G124" s="200">
        <f t="shared" ref="G124:G147" si="94">IF(B124&gt;0,(1+(E124/B124))^(1/($C$6-$B$6))-1,0)</f>
        <v>4.1673032205993055E-2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2.9722089413510888</v>
      </c>
      <c r="C125" s="11">
        <v>3.6948902315329475</v>
      </c>
      <c r="D125" s="11">
        <f t="shared" si="92"/>
        <v>0.72268129018185867</v>
      </c>
      <c r="E125" s="11">
        <v>1.2202438439863281</v>
      </c>
      <c r="F125" s="11">
        <f t="shared" si="93"/>
        <v>1.9429251341681868</v>
      </c>
      <c r="G125" s="200">
        <f t="shared" si="94"/>
        <v>2.3196995619941152E-2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7.6184748062411467</v>
      </c>
      <c r="C126" s="11">
        <v>1.578171719614446</v>
      </c>
      <c r="D126" s="11">
        <f t="shared" si="92"/>
        <v>-6.0403030866267002</v>
      </c>
      <c r="E126" s="11">
        <v>1.4387289424573313</v>
      </c>
      <c r="F126" s="11">
        <f t="shared" si="93"/>
        <v>-4.6015741441693692</v>
      </c>
      <c r="G126" s="200">
        <f t="shared" si="94"/>
        <v>1.1599035959101611E-2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1.8337927683835447</v>
      </c>
      <c r="C127" s="11">
        <v>1.4852424482370126</v>
      </c>
      <c r="D127" s="11">
        <f t="shared" si="92"/>
        <v>-0.34855032014653209</v>
      </c>
      <c r="E127" s="11">
        <v>0.45348692012950542</v>
      </c>
      <c r="F127" s="11">
        <f t="shared" si="93"/>
        <v>0.10493659998297333</v>
      </c>
      <c r="G127" s="200">
        <f>IF(B127&gt;0,(1+(E127/B127))^(1/($C$6-$B$6))-1,0)</f>
        <v>1.4840836254569112E-2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2.8283672289215009</v>
      </c>
      <c r="C128" s="11">
        <v>3.3035139840728873</v>
      </c>
      <c r="D128" s="11">
        <f t="shared" si="92"/>
        <v>0.47514675515138638</v>
      </c>
      <c r="E128" s="11">
        <v>1.0649696379984801</v>
      </c>
      <c r="F128" s="11">
        <f t="shared" si="93"/>
        <v>1.5401163931498665</v>
      </c>
      <c r="G128" s="200">
        <f t="shared" si="94"/>
        <v>2.1533027192073062E-2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1.4680514541385601</v>
      </c>
      <c r="C129" s="11">
        <v>2.0312534329052112</v>
      </c>
      <c r="D129" s="11">
        <f t="shared" si="92"/>
        <v>0.56320197876665112</v>
      </c>
      <c r="E129" s="11">
        <v>0.76037911698110705</v>
      </c>
      <c r="F129" s="11">
        <f t="shared" si="93"/>
        <v>1.3235810957477581</v>
      </c>
      <c r="G129" s="200">
        <f t="shared" si="94"/>
        <v>2.8214810866053819E-2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4.3891917452700557</v>
      </c>
      <c r="C130" s="11">
        <v>1.9937643325365575</v>
      </c>
      <c r="D130" s="11">
        <f t="shared" si="92"/>
        <v>-2.3954274127334982</v>
      </c>
      <c r="E130" s="11">
        <v>1.3010457210119852</v>
      </c>
      <c r="F130" s="11">
        <f t="shared" si="93"/>
        <v>-1.094381691721513</v>
      </c>
      <c r="G130" s="200">
        <f t="shared" si="94"/>
        <v>1.7457761655320425E-2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0.99419151606931855</v>
      </c>
      <c r="C131" s="11">
        <v>1.8498257403895724</v>
      </c>
      <c r="D131" s="11">
        <f t="shared" si="92"/>
        <v>0.85563422432025382</v>
      </c>
      <c r="E131" s="11">
        <v>0.50520877317332713</v>
      </c>
      <c r="F131" s="11">
        <f t="shared" si="93"/>
        <v>1.360842997493581</v>
      </c>
      <c r="G131" s="200">
        <f t="shared" si="94"/>
        <v>2.7771338903999743E-2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1.0253441924546338</v>
      </c>
      <c r="C132" s="11">
        <v>1.3227859336654528</v>
      </c>
      <c r="D132" s="11">
        <f t="shared" si="92"/>
        <v>0.29744174121081901</v>
      </c>
      <c r="E132" s="11">
        <v>0.51194719420310664</v>
      </c>
      <c r="F132" s="11">
        <f t="shared" ref="F132:F133" si="95">SUM(D132:E132)</f>
        <v>0.80938893541392565</v>
      </c>
      <c r="G132" s="200">
        <f t="shared" si="94"/>
        <v>2.7367369507396599E-2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6.118016167192228</v>
      </c>
      <c r="C133" s="11">
        <v>7.2774963844288942</v>
      </c>
      <c r="D133" s="11">
        <f t="shared" si="92"/>
        <v>1.1594802172366663</v>
      </c>
      <c r="E133" s="11">
        <v>3.1327944287922986</v>
      </c>
      <c r="F133" s="11">
        <f t="shared" si="95"/>
        <v>4.2922746460289645</v>
      </c>
      <c r="G133" s="200">
        <f t="shared" si="94"/>
        <v>2.7948312493257133E-2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10.188796255467906</v>
      </c>
      <c r="C134" s="11">
        <v>12.310779899528065</v>
      </c>
      <c r="D134" s="11">
        <f t="shared" si="92"/>
        <v>2.1219836440601583</v>
      </c>
      <c r="E134" s="11">
        <v>6.4970429525688491</v>
      </c>
      <c r="F134" s="11">
        <f t="shared" ref="F134:F137" si="96">SUM(D134:E134)</f>
        <v>8.6190265966290074</v>
      </c>
      <c r="G134" s="200">
        <f t="shared" si="94"/>
        <v>3.3431460258286583E-2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2.0387106719668555</v>
      </c>
      <c r="C135" s="11">
        <v>2.70402666656963</v>
      </c>
      <c r="D135" s="11">
        <f t="shared" si="92"/>
        <v>0.66531599460277446</v>
      </c>
      <c r="E135" s="11">
        <v>1.5517894534827648</v>
      </c>
      <c r="F135" s="11">
        <f t="shared" si="96"/>
        <v>2.2171054480855394</v>
      </c>
      <c r="G135" s="200">
        <f t="shared" si="94"/>
        <v>3.8452469219518948E-2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0.78319682692584169</v>
      </c>
      <c r="C136" s="11">
        <v>1.2803447726198598</v>
      </c>
      <c r="D136" s="11">
        <f t="shared" si="92"/>
        <v>0.4971479456940181</v>
      </c>
      <c r="E136" s="11">
        <v>0.70892043473271538</v>
      </c>
      <c r="F136" s="11">
        <f t="shared" si="96"/>
        <v>1.2060683804267334</v>
      </c>
      <c r="G136" s="200">
        <f t="shared" si="94"/>
        <v>4.3907783348325458E-2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0.93517726586335703</v>
      </c>
      <c r="C137" s="11">
        <v>1.3955920479394286</v>
      </c>
      <c r="D137" s="11">
        <f t="shared" si="92"/>
        <v>0.46041478207607156</v>
      </c>
      <c r="E137" s="11">
        <v>0.49028735098662823</v>
      </c>
      <c r="F137" s="11">
        <f t="shared" si="96"/>
        <v>0.95070213306269979</v>
      </c>
      <c r="G137" s="200">
        <f t="shared" si="94"/>
        <v>2.8499693804114212E-2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0.82868210377065665</v>
      </c>
      <c r="C138" s="11">
        <v>1.4548392302832862</v>
      </c>
      <c r="D138" s="11">
        <f t="shared" si="92"/>
        <v>0.62615712651262956</v>
      </c>
      <c r="E138" s="11">
        <v>0.59614212603903804</v>
      </c>
      <c r="F138" s="11">
        <f t="shared" ref="F138" si="97">SUM(D138:E138)</f>
        <v>1.2222992525516676</v>
      </c>
      <c r="G138" s="200">
        <f t="shared" si="94"/>
        <v>3.6791804216825374E-2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0.72954224190610473</v>
      </c>
      <c r="C139" s="11">
        <v>1.0494352482769538</v>
      </c>
      <c r="D139" s="11">
        <f t="shared" si="92"/>
        <v>0.31989300637084905</v>
      </c>
      <c r="E139" s="11">
        <v>0.5073882085487873</v>
      </c>
      <c r="F139" s="11">
        <f t="shared" ref="F139" si="98">SUM(D139:E139)</f>
        <v>0.82728121491963635</v>
      </c>
      <c r="G139" s="200">
        <f t="shared" si="94"/>
        <v>3.5824842217657027E-2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10.73845924148708</v>
      </c>
      <c r="C140" s="11">
        <v>12.876334956015326</v>
      </c>
      <c r="D140" s="11">
        <f>C140-B140</f>
        <v>2.1378757145282457</v>
      </c>
      <c r="E140" s="11">
        <v>7.1280882505233167</v>
      </c>
      <c r="F140" s="11">
        <f>SUM(D140:E140)</f>
        <v>9.2659639650515615</v>
      </c>
      <c r="G140" s="200">
        <f t="shared" si="94"/>
        <v>3.452242938565675E-2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1.739272239639752</v>
      </c>
      <c r="C141" s="11">
        <v>2.7568191592057598</v>
      </c>
      <c r="D141" s="11">
        <f t="shared" ref="D141:D147" si="99">C141-B141</f>
        <v>1.0175469195660078</v>
      </c>
      <c r="E141" s="11">
        <v>1.4289294796488905</v>
      </c>
      <c r="F141" s="11">
        <f t="shared" ref="F141:F142" si="100">SUM(D141:E141)</f>
        <v>2.4464763992148981</v>
      </c>
      <c r="G141" s="200">
        <f t="shared" si="94"/>
        <v>4.0789775928142369E-2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7.4299016944464488E-2</v>
      </c>
      <c r="C142" s="11">
        <v>9.1226394585620166E-2</v>
      </c>
      <c r="D142" s="11">
        <f t="shared" si="99"/>
        <v>1.6927377641155678E-2</v>
      </c>
      <c r="E142" s="11">
        <v>4.2237812261634256E-2</v>
      </c>
      <c r="F142" s="11">
        <f t="shared" si="100"/>
        <v>5.9165189902789933E-2</v>
      </c>
      <c r="G142" s="200">
        <f t="shared" si="94"/>
        <v>3.0462065424210927E-2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4.848654452634019</v>
      </c>
      <c r="C143" s="11">
        <v>6.7679169667449548</v>
      </c>
      <c r="D143" s="11">
        <f t="shared" si="99"/>
        <v>1.9192625141109358</v>
      </c>
      <c r="E143" s="11">
        <v>3.1454533320417011</v>
      </c>
      <c r="F143" s="11">
        <f t="shared" ref="F143:F144" si="101">SUM(D143:E143)</f>
        <v>5.0647158461526374</v>
      </c>
      <c r="G143" s="200">
        <f t="shared" si="94"/>
        <v>3.389535540258648E-2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1.5011429086126207</v>
      </c>
      <c r="C144" s="11">
        <v>2.8746090103763806</v>
      </c>
      <c r="D144" s="11">
        <f t="shared" si="99"/>
        <v>1.3734661017637599</v>
      </c>
      <c r="E144" s="11">
        <v>1.2293172235696688</v>
      </c>
      <c r="F144" s="11">
        <f t="shared" si="101"/>
        <v>2.6027833253334287</v>
      </c>
      <c r="G144" s="200">
        <f t="shared" si="94"/>
        <v>4.0688894374989237E-2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0.56394336624722108</v>
      </c>
      <c r="C145" s="11">
        <v>1.4501055994568972</v>
      </c>
      <c r="D145" s="11">
        <f t="shared" si="99"/>
        <v>0.88616223320967613</v>
      </c>
      <c r="E145" s="11">
        <v>0.4828489303468555</v>
      </c>
      <c r="F145" s="11">
        <f t="shared" ref="F145:F146" si="102">SUM(D145:E145)</f>
        <v>1.3690111635565316</v>
      </c>
      <c r="G145" s="200">
        <f t="shared" si="94"/>
        <v>4.2097454457089789E-2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1.5481021777319339</v>
      </c>
      <c r="C146" s="11">
        <v>2.9651764613155409</v>
      </c>
      <c r="D146" s="11">
        <f t="shared" si="99"/>
        <v>1.417074283583607</v>
      </c>
      <c r="E146" s="11">
        <v>1.4314810405977407</v>
      </c>
      <c r="F146" s="11">
        <f t="shared" si="102"/>
        <v>2.8485553241813477</v>
      </c>
      <c r="G146" s="200">
        <f t="shared" si="94"/>
        <v>4.461692938010331E-2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0.56594876304115993</v>
      </c>
      <c r="C147" s="11">
        <v>0.81726173700250315</v>
      </c>
      <c r="D147" s="11">
        <f t="shared" si="99"/>
        <v>0.25131297396134322</v>
      </c>
      <c r="E147" s="11">
        <v>0.37164453177026813</v>
      </c>
      <c r="F147" s="11">
        <f t="shared" ref="F147" si="103">SUM(D147:E147)</f>
        <v>0.62295750573161135</v>
      </c>
      <c r="G147" s="200">
        <f t="shared" si="94"/>
        <v>3.4226889771285407E-2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4.8034554485833691</v>
      </c>
      <c r="C148" s="11">
        <v>8.7092555858315013</v>
      </c>
      <c r="D148" s="11">
        <f t="shared" ref="D148" si="104">C148-B148</f>
        <v>3.9058001372481321</v>
      </c>
      <c r="E148" s="11">
        <v>4.0510005566138538</v>
      </c>
      <c r="F148" s="11">
        <f t="shared" ref="F148" si="105">SUM(D148:E148)</f>
        <v>7.956800693861986</v>
      </c>
      <c r="G148" s="200">
        <f t="shared" ref="G148:G149" si="106">IF(B148&gt;0,(1+(E148/B148))^(1/($C$6-$B$6))-1,0)</f>
        <v>4.1614957802250219E-2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78.888856710954045</v>
      </c>
      <c r="C149" s="11">
        <f t="shared" ref="C149:F149" si="107">SUM(C123:C148)</f>
        <v>93.870573036428567</v>
      </c>
      <c r="D149" s="11">
        <f t="shared" si="107"/>
        <v>14.981716325474526</v>
      </c>
      <c r="E149" s="11">
        <f t="shared" si="107"/>
        <v>44.971066306693459</v>
      </c>
      <c r="F149" s="11">
        <f t="shared" si="107"/>
        <v>59.952782632167988</v>
      </c>
      <c r="G149" s="200">
        <f t="shared" si="106"/>
        <v>3.0530878979307063E-2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7.4596945352287767</v>
      </c>
      <c r="C152" s="11">
        <v>8.2246472427215362</v>
      </c>
      <c r="D152" s="11">
        <f>C152-B152</f>
        <v>0.76495270749275956</v>
      </c>
      <c r="E152" s="11">
        <v>3.8669034014395822</v>
      </c>
      <c r="F152" s="11">
        <f>SUM(D152:E152)</f>
        <v>4.6318561089323413</v>
      </c>
      <c r="G152" s="200">
        <f>IF(B152&gt;0,(1+(E152/B152))^(1/($C$6-$B$6))-1,0)</f>
        <v>2.8233847779017385E-2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3.3199696854073593</v>
      </c>
      <c r="C153" s="11">
        <v>5.5415104819706134</v>
      </c>
      <c r="D153" s="11">
        <f t="shared" ref="D153:D168" si="110">C153-B153</f>
        <v>2.2215407965632541</v>
      </c>
      <c r="E153" s="11">
        <v>2.7361800425290497</v>
      </c>
      <c r="F153" s="11">
        <f t="shared" ref="F153:F160" si="111">SUM(D153:E153)</f>
        <v>4.9577208390923033</v>
      </c>
      <c r="G153" s="200">
        <f t="shared" ref="G153:G155" si="112">IF(B153&gt;0,(1+(E153/B153))^(1/($C$6-$B$6))-1,0)</f>
        <v>4.0888392964846254E-2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7.6612351951831084</v>
      </c>
      <c r="C154" s="11">
        <v>7.8155494702831412</v>
      </c>
      <c r="D154" s="11">
        <f t="shared" si="110"/>
        <v>0.15431427510003282</v>
      </c>
      <c r="E154" s="11">
        <v>2.589040923059029</v>
      </c>
      <c r="F154" s="11">
        <f t="shared" si="111"/>
        <v>2.7433551981590618</v>
      </c>
      <c r="G154" s="200">
        <f t="shared" si="112"/>
        <v>1.959833583754711E-2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1.6111368337824021</v>
      </c>
      <c r="C155" s="11">
        <v>2.1483834599361544</v>
      </c>
      <c r="D155" s="11">
        <f t="shared" si="110"/>
        <v>0.53724662615375229</v>
      </c>
      <c r="E155" s="11">
        <v>0.92058118723333082</v>
      </c>
      <c r="F155" s="11">
        <f t="shared" si="111"/>
        <v>1.457827813387083</v>
      </c>
      <c r="G155" s="200">
        <f t="shared" si="112"/>
        <v>3.058905787105104E-2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0.92977038825586078</v>
      </c>
      <c r="C156" s="11">
        <v>0.85484849197734125</v>
      </c>
      <c r="D156" s="11">
        <f t="shared" si="110"/>
        <v>-7.4921896278519529E-2</v>
      </c>
      <c r="E156" s="11">
        <v>0.41386960434122944</v>
      </c>
      <c r="F156" s="11">
        <f t="shared" si="111"/>
        <v>0.33894770806270991</v>
      </c>
      <c r="G156" s="200">
        <f>IF(B156&gt;0,(1+(E156/B156))^(1/($C$6-$B$6))-1,0)</f>
        <v>2.4850413695487239E-2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5.5972826154572708</v>
      </c>
      <c r="C157" s="11">
        <v>7.9925561594999586</v>
      </c>
      <c r="D157" s="11">
        <f t="shared" si="110"/>
        <v>2.3952735440426878</v>
      </c>
      <c r="E157" s="11">
        <v>3.2906994453239187</v>
      </c>
      <c r="F157" s="11">
        <f t="shared" si="111"/>
        <v>5.685972989366606</v>
      </c>
      <c r="G157" s="200">
        <f t="shared" ref="G157:G178" si="113">IF(B157&gt;0,(1+(E157/B157))^(1/($C$6-$B$6))-1,0)</f>
        <v>3.1308021217360649E-2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3.3866397848417944</v>
      </c>
      <c r="C158" s="11">
        <v>2.856160378877223</v>
      </c>
      <c r="D158" s="11">
        <f t="shared" si="110"/>
        <v>-0.53047940596457144</v>
      </c>
      <c r="E158" s="11">
        <v>1.0986039523668412</v>
      </c>
      <c r="F158" s="11">
        <f t="shared" si="111"/>
        <v>0.56812454640226973</v>
      </c>
      <c r="G158" s="200">
        <f t="shared" si="113"/>
        <v>1.8906820752218945E-2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1.3687402075190365</v>
      </c>
      <c r="C159" s="11">
        <v>1.6410382805058197</v>
      </c>
      <c r="D159" s="11">
        <f t="shared" si="110"/>
        <v>0.27229807298678321</v>
      </c>
      <c r="E159" s="11">
        <v>0.82610436200143134</v>
      </c>
      <c r="F159" s="11">
        <f t="shared" si="111"/>
        <v>1.0984024349882144</v>
      </c>
      <c r="G159" s="200">
        <f t="shared" si="113"/>
        <v>3.1982144266448964E-2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0.73585859249718433</v>
      </c>
      <c r="C160" s="11">
        <v>0.91289319325521756</v>
      </c>
      <c r="D160" s="11">
        <f t="shared" si="110"/>
        <v>0.17703460075803323</v>
      </c>
      <c r="E160" s="11">
        <v>0.29395087285651672</v>
      </c>
      <c r="F160" s="11">
        <f t="shared" si="111"/>
        <v>0.47098547361454995</v>
      </c>
      <c r="G160" s="200">
        <f t="shared" si="113"/>
        <v>2.2658975284665983E-2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1.2428645285633282</v>
      </c>
      <c r="C161" s="11">
        <v>1.1980197244114965</v>
      </c>
      <c r="D161" s="11">
        <f t="shared" si="110"/>
        <v>-4.4844804151831674E-2</v>
      </c>
      <c r="E161" s="11">
        <v>0.53158519180723263</v>
      </c>
      <c r="F161" s="11">
        <f t="shared" ref="F161:F162" si="114">SUM(D161:E161)</f>
        <v>0.48674038765540095</v>
      </c>
      <c r="G161" s="200">
        <f t="shared" si="113"/>
        <v>2.4022094048703257E-2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5.4548267823426064</v>
      </c>
      <c r="C162" s="11">
        <v>6.2391200553557606</v>
      </c>
      <c r="D162" s="11">
        <f t="shared" si="110"/>
        <v>0.78429327301315421</v>
      </c>
      <c r="E162" s="11">
        <v>2.6735572055276107</v>
      </c>
      <c r="F162" s="11">
        <f t="shared" si="114"/>
        <v>3.4578504785407649</v>
      </c>
      <c r="G162" s="200">
        <f t="shared" si="113"/>
        <v>2.6947439708878695E-2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11.027039571747075</v>
      </c>
      <c r="C163" s="11">
        <v>13.448542602917328</v>
      </c>
      <c r="D163" s="11">
        <f t="shared" si="110"/>
        <v>2.4215030311702535</v>
      </c>
      <c r="E163" s="11">
        <v>6.4107026571240704</v>
      </c>
      <c r="F163" s="11">
        <f t="shared" ref="F163:F166" si="115">SUM(D163:E163)</f>
        <v>8.832205688294323</v>
      </c>
      <c r="G163" s="200">
        <f t="shared" si="113"/>
        <v>3.102395218367282E-2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1.632776916603331</v>
      </c>
      <c r="C164" s="11">
        <v>1.8029405427959455</v>
      </c>
      <c r="D164" s="11">
        <f t="shared" si="110"/>
        <v>0.17016362619261449</v>
      </c>
      <c r="E164" s="11">
        <v>1.0771990712152171</v>
      </c>
      <c r="F164" s="11">
        <f t="shared" si="115"/>
        <v>1.2473626974078316</v>
      </c>
      <c r="G164" s="200">
        <f t="shared" si="113"/>
        <v>3.4354097934529815E-2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1.033206671156508</v>
      </c>
      <c r="C165" s="11">
        <v>1.6645633070161667</v>
      </c>
      <c r="D165" s="11">
        <f t="shared" si="110"/>
        <v>0.63135663585965873</v>
      </c>
      <c r="E165" s="11">
        <v>0.83646091437056291</v>
      </c>
      <c r="F165" s="11">
        <f t="shared" si="115"/>
        <v>1.4678175502302215</v>
      </c>
      <c r="G165" s="200">
        <f t="shared" si="113"/>
        <v>4.0331654583259935E-2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3.6952258023963709</v>
      </c>
      <c r="C166" s="11">
        <v>5.0750704071922978</v>
      </c>
      <c r="D166" s="11">
        <f t="shared" si="110"/>
        <v>1.379844604795927</v>
      </c>
      <c r="E166" s="11">
        <v>1.8215940808262763</v>
      </c>
      <c r="F166" s="11">
        <f t="shared" si="115"/>
        <v>3.201438685622203</v>
      </c>
      <c r="G166" s="200">
        <f t="shared" si="113"/>
        <v>2.7077435924223625E-2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1.206255533298874</v>
      </c>
      <c r="C167" s="11">
        <v>1.9357742335402282</v>
      </c>
      <c r="D167" s="11">
        <f t="shared" si="110"/>
        <v>0.72951870024135412</v>
      </c>
      <c r="E167" s="11">
        <v>0.82033397685472131</v>
      </c>
      <c r="F167" s="11">
        <f t="shared" ref="F167" si="116">SUM(D167:E167)</f>
        <v>1.5498526770960754</v>
      </c>
      <c r="G167" s="200">
        <f t="shared" si="113"/>
        <v>3.5194044416194004E-2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0.87684530548567896</v>
      </c>
      <c r="C168" s="11">
        <v>1.3400995318950135</v>
      </c>
      <c r="D168" s="11">
        <f t="shared" si="110"/>
        <v>0.46325422640933456</v>
      </c>
      <c r="E168" s="11">
        <v>0.61856496642916581</v>
      </c>
      <c r="F168" s="11">
        <f t="shared" ref="F168" si="117">SUM(D168:E168)</f>
        <v>1.0818191928385004</v>
      </c>
      <c r="G168" s="200">
        <f t="shared" si="113"/>
        <v>3.6229197785630163E-2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6.2527284821062317</v>
      </c>
      <c r="C169" s="11">
        <v>8.328184628264065</v>
      </c>
      <c r="D169" s="11">
        <f>C169-B169</f>
        <v>2.0754561461578334</v>
      </c>
      <c r="E169" s="11">
        <v>4.51025680059489</v>
      </c>
      <c r="F169" s="11">
        <f>SUM(D169:E169)</f>
        <v>6.5857129467527233</v>
      </c>
      <c r="G169" s="200">
        <f t="shared" si="113"/>
        <v>3.6869767514982943E-2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2.4321721188543499</v>
      </c>
      <c r="C170" s="11">
        <v>4.2295559860310128</v>
      </c>
      <c r="D170" s="11">
        <f t="shared" ref="D170:D176" si="118">C170-B170</f>
        <v>1.7973838671766629</v>
      </c>
      <c r="E170" s="11">
        <v>2.0576984882124236</v>
      </c>
      <c r="F170" s="11">
        <f t="shared" ref="F170:F171" si="119">SUM(D170:E170)</f>
        <v>3.8550823553890865</v>
      </c>
      <c r="G170" s="200">
        <f t="shared" si="113"/>
        <v>4.1715920008486229E-2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6.2971082819467145E-2</v>
      </c>
      <c r="C171" s="11">
        <v>6.0270139438304914E-2</v>
      </c>
      <c r="D171" s="11">
        <f t="shared" si="118"/>
        <v>-2.700943381162231E-3</v>
      </c>
      <c r="E171" s="11">
        <v>3.1517936607407607E-2</v>
      </c>
      <c r="F171" s="11">
        <f t="shared" si="119"/>
        <v>2.8816993226245376E-2</v>
      </c>
      <c r="G171" s="200">
        <f t="shared" si="113"/>
        <v>2.7423146027239387E-2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3.7343992310310292</v>
      </c>
      <c r="C172" s="11">
        <v>4.8203534116659652</v>
      </c>
      <c r="D172" s="11">
        <f t="shared" si="118"/>
        <v>1.085954180634936</v>
      </c>
      <c r="E172" s="11">
        <v>2.0039452848389327</v>
      </c>
      <c r="F172" s="11">
        <f t="shared" ref="F172:F173" si="120">SUM(D172:E172)</f>
        <v>3.0898994654738687</v>
      </c>
      <c r="G172" s="200">
        <f t="shared" si="113"/>
        <v>2.9052956919283224E-2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2.3541649567153096</v>
      </c>
      <c r="C173" s="11">
        <v>4.1044245567831945</v>
      </c>
      <c r="D173" s="11">
        <f t="shared" si="118"/>
        <v>1.7502596000678849</v>
      </c>
      <c r="E173" s="11">
        <v>1.5514436857124116</v>
      </c>
      <c r="F173" s="11">
        <f t="shared" si="120"/>
        <v>3.3017032857802966</v>
      </c>
      <c r="G173" s="200">
        <f t="shared" si="113"/>
        <v>3.4324445004456861E-2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1.0872722529345948</v>
      </c>
      <c r="C174" s="11">
        <v>2.4024251579848563</v>
      </c>
      <c r="D174" s="11">
        <f t="shared" si="118"/>
        <v>1.3151529050502615</v>
      </c>
      <c r="E174" s="11">
        <v>0.82275726962073592</v>
      </c>
      <c r="F174" s="11">
        <f t="shared" ref="F174:F175" si="121">SUM(D174:E174)</f>
        <v>2.1379101746709974</v>
      </c>
      <c r="G174" s="200">
        <f t="shared" si="113"/>
        <v>3.8277521353271782E-2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2.5619770269861051</v>
      </c>
      <c r="C175" s="11">
        <v>4.7141822456044169</v>
      </c>
      <c r="D175" s="11">
        <f t="shared" si="118"/>
        <v>2.1522052186183118</v>
      </c>
      <c r="E175" s="11">
        <v>2.343606990113821</v>
      </c>
      <c r="F175" s="11">
        <f t="shared" si="121"/>
        <v>4.4958122087321328</v>
      </c>
      <c r="G175" s="200">
        <f t="shared" si="113"/>
        <v>4.4257730894282421E-2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0.64040396391164278</v>
      </c>
      <c r="C176" s="11">
        <v>0.74770341347969371</v>
      </c>
      <c r="D176" s="11">
        <f t="shared" si="118"/>
        <v>0.10729944956805093</v>
      </c>
      <c r="E176" s="11">
        <v>0.31932909028823275</v>
      </c>
      <c r="F176" s="11">
        <f t="shared" ref="F176" si="122">SUM(D176:E176)</f>
        <v>0.42662853985628368</v>
      </c>
      <c r="G176" s="200">
        <f t="shared" si="113"/>
        <v>2.7337393565272761E-2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4.1528293965168759</v>
      </c>
      <c r="C177" s="11">
        <v>6.962216833849399</v>
      </c>
      <c r="D177" s="11">
        <f t="shared" ref="D177" si="123">C177-B177</f>
        <v>2.8093874373325232</v>
      </c>
      <c r="E177" s="11">
        <v>3.3184829465087837</v>
      </c>
      <c r="F177" s="11">
        <f t="shared" ref="F177" si="124">SUM(D177:E177)</f>
        <v>6.1278703838413069</v>
      </c>
      <c r="G177" s="200">
        <f t="shared" si="113"/>
        <v>3.9928594941006201E-2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81.518287461642188</v>
      </c>
      <c r="C178" s="11">
        <f t="shared" ref="C178:F178" si="125">SUM(C152:C177)</f>
        <v>107.06103393725215</v>
      </c>
      <c r="D178" s="11">
        <f t="shared" si="125"/>
        <v>25.542746475609981</v>
      </c>
      <c r="E178" s="11">
        <f t="shared" si="125"/>
        <v>47.784970347803437</v>
      </c>
      <c r="F178" s="11">
        <f t="shared" si="125"/>
        <v>73.327716823413411</v>
      </c>
      <c r="G178" s="200">
        <f t="shared" si="113"/>
        <v>3.1233377765336412E-2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17.515046349969939</v>
      </c>
      <c r="C181" s="11">
        <v>14.862799805652482</v>
      </c>
      <c r="D181" s="11">
        <f>C181-B181</f>
        <v>-2.6522465443174568</v>
      </c>
      <c r="E181" s="11">
        <v>6.7277608144371648</v>
      </c>
      <c r="F181" s="11">
        <f>SUM(D181:E181)</f>
        <v>4.075514270119708</v>
      </c>
      <c r="G181" s="200">
        <f>IF(B181&gt;0,(1+(E181/B181))^(1/($C$6-$B$6))-1,0)</f>
        <v>2.1907157693396462E-2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8.5863075149541288</v>
      </c>
      <c r="C182" s="11">
        <v>9.915428766945265</v>
      </c>
      <c r="D182" s="11">
        <f t="shared" ref="D182:D197" si="128">C182-B182</f>
        <v>1.3291212519911362</v>
      </c>
      <c r="E182" s="11">
        <v>4.6659061498927636</v>
      </c>
      <c r="F182" s="11">
        <f t="shared" ref="F182:F189" si="129">SUM(D182:E182)</f>
        <v>5.9950274018838998</v>
      </c>
      <c r="G182" s="200">
        <f t="shared" ref="G182:G184" si="130">IF(B182&gt;0,(1+(E182/B182))^(1/($C$6-$B$6))-1,0)</f>
        <v>2.9355681781076948E-2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10.980725158307399</v>
      </c>
      <c r="C183" s="11">
        <v>8.4043340033362082</v>
      </c>
      <c r="D183" s="11">
        <f t="shared" si="128"/>
        <v>-2.5763911549711906</v>
      </c>
      <c r="E183" s="11">
        <v>2.7876790574010979</v>
      </c>
      <c r="F183" s="11">
        <f t="shared" si="129"/>
        <v>0.21128790242990725</v>
      </c>
      <c r="G183" s="200">
        <f t="shared" si="130"/>
        <v>1.5196641643939302E-2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6.6325603291332182</v>
      </c>
      <c r="C184" s="11">
        <v>7.800816292942395</v>
      </c>
      <c r="D184" s="11">
        <f t="shared" si="128"/>
        <v>1.1682559638091767</v>
      </c>
      <c r="E184" s="11">
        <v>3.927724501792178</v>
      </c>
      <c r="F184" s="11">
        <f t="shared" si="129"/>
        <v>5.0959804656013548</v>
      </c>
      <c r="G184" s="200">
        <f t="shared" si="130"/>
        <v>3.1493023275779297E-2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4.2279045072203809</v>
      </c>
      <c r="C185" s="11">
        <v>4.9376789629175688</v>
      </c>
      <c r="D185" s="11">
        <f t="shared" si="128"/>
        <v>0.70977445569718789</v>
      </c>
      <c r="E185" s="11">
        <v>1.961055900950607</v>
      </c>
      <c r="F185" s="11">
        <f t="shared" si="129"/>
        <v>2.6708303566477949</v>
      </c>
      <c r="G185" s="200">
        <f>IF(B185&gt;0,(1+(E185/B185))^(1/($C$6-$B$6))-1,0)</f>
        <v>2.572947553299243E-2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12.28162249899802</v>
      </c>
      <c r="C186" s="11">
        <v>12.470362833514951</v>
      </c>
      <c r="D186" s="11">
        <f t="shared" si="128"/>
        <v>0.18874033451693073</v>
      </c>
      <c r="E186" s="11">
        <v>5.2579304987837281</v>
      </c>
      <c r="F186" s="11">
        <f t="shared" si="129"/>
        <v>5.4466708333006588</v>
      </c>
      <c r="G186" s="200">
        <f t="shared" ref="G186:G205" si="131">IF(B186&gt;0,(1+(E186/B186))^(1/($C$6-$B$6))-1,0)</f>
        <v>2.4041408892506277E-2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5.6890145844567659</v>
      </c>
      <c r="C187" s="11">
        <v>3.1961252985807849</v>
      </c>
      <c r="D187" s="11">
        <f t="shared" si="128"/>
        <v>-2.492889285875981</v>
      </c>
      <c r="E187" s="11">
        <v>1.3429131029685251</v>
      </c>
      <c r="F187" s="11">
        <f t="shared" si="129"/>
        <v>-1.149976182907456</v>
      </c>
      <c r="G187" s="200">
        <f t="shared" si="131"/>
        <v>1.4228530651952953E-2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6.0149004384294074</v>
      </c>
      <c r="C188" s="11">
        <v>7.1978973172317557</v>
      </c>
      <c r="D188" s="11">
        <f t="shared" si="128"/>
        <v>1.1829968788023484</v>
      </c>
      <c r="E188" s="11">
        <v>3.6928007781301364</v>
      </c>
      <c r="F188" s="11">
        <f t="shared" si="129"/>
        <v>4.8757976569324848</v>
      </c>
      <c r="G188" s="200">
        <f t="shared" si="131"/>
        <v>3.242662802810381E-2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3.0154095092201145</v>
      </c>
      <c r="C189" s="11">
        <v>2.8070227595141626</v>
      </c>
      <c r="D189" s="11">
        <f t="shared" si="128"/>
        <v>-0.20838674970595195</v>
      </c>
      <c r="E189" s="11">
        <v>0.75354515865232674</v>
      </c>
      <c r="F189" s="11">
        <f t="shared" si="129"/>
        <v>0.5451584089463748</v>
      </c>
      <c r="G189" s="200">
        <f t="shared" si="131"/>
        <v>1.4981923299875133E-2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2.8831109398519725</v>
      </c>
      <c r="C190" s="11">
        <v>2.2533890566977526</v>
      </c>
      <c r="D190" s="11">
        <f t="shared" si="128"/>
        <v>-0.62972188315421995</v>
      </c>
      <c r="E190" s="11">
        <v>0.91769705291288317</v>
      </c>
      <c r="F190" s="11">
        <f t="shared" ref="F190:F191" si="132">SUM(D190:E190)</f>
        <v>0.28797516975866322</v>
      </c>
      <c r="G190" s="200">
        <f t="shared" si="131"/>
        <v>1.8593667258913094E-2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16.354331903338771</v>
      </c>
      <c r="C191" s="11">
        <v>12.926350995577231</v>
      </c>
      <c r="D191" s="11">
        <f t="shared" si="128"/>
        <v>-3.4279809077615404</v>
      </c>
      <c r="E191" s="11">
        <v>5.9420256352275276</v>
      </c>
      <c r="F191" s="11">
        <f t="shared" si="132"/>
        <v>2.5140447274659872</v>
      </c>
      <c r="G191" s="200">
        <f t="shared" si="131"/>
        <v>2.0876972001327321E-2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36.286312001361232</v>
      </c>
      <c r="C192" s="11">
        <v>27.226809696981395</v>
      </c>
      <c r="D192" s="11">
        <f t="shared" si="128"/>
        <v>-9.0595023043798371</v>
      </c>
      <c r="E192" s="11">
        <v>13.859446197574961</v>
      </c>
      <c r="F192" s="11">
        <f t="shared" ref="F192:F195" si="133">SUM(D192:E192)</f>
        <v>4.7999438931951239</v>
      </c>
      <c r="G192" s="200">
        <f t="shared" si="131"/>
        <v>2.1800454328606333E-2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6.2736144230509172</v>
      </c>
      <c r="C193" s="11">
        <v>2.149655715270363</v>
      </c>
      <c r="D193" s="11">
        <f t="shared" si="128"/>
        <v>-4.1239587077805542</v>
      </c>
      <c r="E193" s="11">
        <v>2.4305571300078066</v>
      </c>
      <c r="F193" s="11">
        <f t="shared" si="133"/>
        <v>-1.6934015777727476</v>
      </c>
      <c r="G193" s="200">
        <f t="shared" si="131"/>
        <v>2.2070000629574427E-2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1.6241063676020602</v>
      </c>
      <c r="C194" s="11">
        <v>1.588335611878255</v>
      </c>
      <c r="D194" s="11">
        <f t="shared" si="128"/>
        <v>-3.577075572380517E-2</v>
      </c>
      <c r="E194" s="11">
        <v>0.84045767294937557</v>
      </c>
      <c r="F194" s="11">
        <f t="shared" si="133"/>
        <v>0.8046869172255704</v>
      </c>
      <c r="G194" s="200">
        <f t="shared" si="131"/>
        <v>2.8193946357388366E-2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19.267182084178753</v>
      </c>
      <c r="C195" s="11">
        <v>15.64485759965215</v>
      </c>
      <c r="D195" s="11">
        <f t="shared" si="128"/>
        <v>-3.6223244845266027</v>
      </c>
      <c r="E195" s="11">
        <v>6.0760455493026493</v>
      </c>
      <c r="F195" s="11">
        <f t="shared" si="133"/>
        <v>2.4537210647760466</v>
      </c>
      <c r="G195" s="200">
        <f t="shared" si="131"/>
        <v>1.8441875941672681E-2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12.958207117393462</v>
      </c>
      <c r="C196" s="11">
        <v>11.432559408075198</v>
      </c>
      <c r="D196" s="11">
        <f t="shared" si="128"/>
        <v>-1.5256477093182639</v>
      </c>
      <c r="E196" s="11">
        <v>4.6920397136439655</v>
      </c>
      <c r="F196" s="11">
        <f t="shared" ref="F196" si="134">SUM(D196:E196)</f>
        <v>3.1663920043257017</v>
      </c>
      <c r="G196" s="200">
        <f t="shared" si="131"/>
        <v>2.081503460759726E-2</v>
      </c>
    </row>
    <row r="197" spans="1:14" x14ac:dyDescent="0.2">
      <c r="A197" t="str">
        <f t="shared" si="127"/>
        <v>54 Textiles, printing and other skilled trades</v>
      </c>
      <c r="B197" s="11">
        <v>5.8423103013339714</v>
      </c>
      <c r="C197" s="11">
        <v>5.830405954938354</v>
      </c>
      <c r="D197" s="11">
        <f t="shared" si="128"/>
        <v>-1.1904346395617438E-2</v>
      </c>
      <c r="E197" s="11">
        <v>2.5750351492798629</v>
      </c>
      <c r="F197" s="11">
        <f t="shared" ref="F197" si="135">SUM(D197:E197)</f>
        <v>2.5631308028842454</v>
      </c>
      <c r="G197" s="200">
        <f t="shared" si="131"/>
        <v>2.4643294048840803E-2</v>
      </c>
    </row>
    <row r="198" spans="1:14" x14ac:dyDescent="0.2">
      <c r="A198" t="str">
        <f t="shared" si="127"/>
        <v>61 Caring personal service occupations</v>
      </c>
      <c r="B198" s="11">
        <v>44.189650026457663</v>
      </c>
      <c r="C198" s="11">
        <v>56.917698960180495</v>
      </c>
      <c r="D198" s="11">
        <f>C198-B198</f>
        <v>12.728048933722832</v>
      </c>
      <c r="E198" s="11">
        <v>28.415146035345145</v>
      </c>
      <c r="F198" s="11">
        <f>SUM(D198:E198)</f>
        <v>41.143194969067977</v>
      </c>
      <c r="G198" s="200">
        <f t="shared" si="131"/>
        <v>3.3656682183107245E-2</v>
      </c>
    </row>
    <row r="199" spans="1:14" x14ac:dyDescent="0.2">
      <c r="A199" t="str">
        <f t="shared" si="127"/>
        <v>62 Leisure, travel and related personal service occupations</v>
      </c>
      <c r="B199" s="11">
        <v>7.6228590220565886</v>
      </c>
      <c r="C199" s="11">
        <v>6.3809937958239207</v>
      </c>
      <c r="D199" s="11">
        <f t="shared" ref="D199:D205" si="136">C199-B199</f>
        <v>-1.2418652262326679</v>
      </c>
      <c r="E199" s="11">
        <v>3.1218731722118624</v>
      </c>
      <c r="F199" s="11">
        <f t="shared" ref="F199:F200" si="137">SUM(D199:E199)</f>
        <v>1.8800079459791945</v>
      </c>
      <c r="G199" s="200">
        <f t="shared" si="131"/>
        <v>2.3148127647864003E-2</v>
      </c>
    </row>
    <row r="200" spans="1:14" x14ac:dyDescent="0.2">
      <c r="A200" t="str">
        <f t="shared" si="127"/>
        <v>63 Community and civil enforcement occupations</v>
      </c>
      <c r="B200" s="11">
        <v>0.25526589951973849</v>
      </c>
      <c r="C200" s="11">
        <v>0.16837213575753848</v>
      </c>
      <c r="D200" s="11">
        <f t="shared" si="136"/>
        <v>-8.689376376220001E-2</v>
      </c>
      <c r="E200" s="11">
        <v>6.2653113160780052E-2</v>
      </c>
      <c r="F200" s="11">
        <f t="shared" si="137"/>
        <v>-2.4240650601419958E-2</v>
      </c>
      <c r="G200" s="200">
        <f t="shared" si="131"/>
        <v>1.4740311016536944E-2</v>
      </c>
    </row>
    <row r="201" spans="1:14" x14ac:dyDescent="0.2">
      <c r="A201" t="str">
        <f t="shared" si="127"/>
        <v>71 Sales occupations</v>
      </c>
      <c r="B201" s="11">
        <v>30.598616625792612</v>
      </c>
      <c r="C201" s="11">
        <v>29.400702491159645</v>
      </c>
      <c r="D201" s="11">
        <f t="shared" si="136"/>
        <v>-1.1979141346329669</v>
      </c>
      <c r="E201" s="11">
        <v>13.711395024199501</v>
      </c>
      <c r="F201" s="11">
        <f t="shared" ref="F201:F202" si="138">SUM(D201:E201)</f>
        <v>12.513480889566534</v>
      </c>
      <c r="G201" s="200">
        <f t="shared" si="131"/>
        <v>2.4990888449707427E-2</v>
      </c>
    </row>
    <row r="202" spans="1:14" x14ac:dyDescent="0.2">
      <c r="A202" t="str">
        <f t="shared" si="127"/>
        <v>72 Customer service occupations</v>
      </c>
      <c r="B202" s="11">
        <v>8.5318965187717115</v>
      </c>
      <c r="C202" s="11">
        <v>11.683882272143009</v>
      </c>
      <c r="D202" s="11">
        <f t="shared" si="136"/>
        <v>3.1519857533712976</v>
      </c>
      <c r="E202" s="11">
        <v>4.474623689852991</v>
      </c>
      <c r="F202" s="11">
        <f t="shared" si="138"/>
        <v>7.6266094432242886</v>
      </c>
      <c r="G202" s="200">
        <f t="shared" si="131"/>
        <v>2.8508067766491507E-2</v>
      </c>
    </row>
    <row r="203" spans="1:14" x14ac:dyDescent="0.2">
      <c r="A203" t="str">
        <f t="shared" si="127"/>
        <v>81 Process, plant and machine operatives</v>
      </c>
      <c r="B203" s="11">
        <v>6.7402619575670766</v>
      </c>
      <c r="C203" s="11">
        <v>9.1345021624852869</v>
      </c>
      <c r="D203" s="11">
        <f t="shared" si="136"/>
        <v>2.3942402049182103</v>
      </c>
      <c r="E203" s="11">
        <v>3.1515379912619337</v>
      </c>
      <c r="F203" s="11">
        <f t="shared" ref="F203:F204" si="139">SUM(D203:E203)</f>
        <v>5.5457781961801444</v>
      </c>
      <c r="G203" s="200">
        <f t="shared" si="131"/>
        <v>2.5903638119622929E-2</v>
      </c>
    </row>
    <row r="204" spans="1:14" x14ac:dyDescent="0.2">
      <c r="A204" t="str">
        <f t="shared" si="127"/>
        <v>82 Transport and mobile machine drivers and operatives</v>
      </c>
      <c r="B204" s="11">
        <v>12.906883043756064</v>
      </c>
      <c r="C204" s="11">
        <v>15.627080205947792</v>
      </c>
      <c r="D204" s="11">
        <f t="shared" si="136"/>
        <v>2.7201971621917274</v>
      </c>
      <c r="E204" s="11">
        <v>7.3480145913653212</v>
      </c>
      <c r="F204" s="11">
        <f t="shared" si="139"/>
        <v>10.068211753557048</v>
      </c>
      <c r="G204" s="200">
        <f t="shared" si="131"/>
        <v>3.0498218215844197E-2</v>
      </c>
    </row>
    <row r="205" spans="1:14" x14ac:dyDescent="0.2">
      <c r="A205" t="str">
        <f t="shared" si="127"/>
        <v>91 Elementary trades and related occupations</v>
      </c>
      <c r="B205" s="11">
        <v>2.8307163296874256</v>
      </c>
      <c r="C205" s="11">
        <v>2.5553758125136281</v>
      </c>
      <c r="D205" s="11">
        <f t="shared" si="136"/>
        <v>-0.27534051717379748</v>
      </c>
      <c r="E205" s="11">
        <v>0.92625508127337208</v>
      </c>
      <c r="F205" s="11">
        <f t="shared" ref="F205" si="140">SUM(D205:E205)</f>
        <v>0.6509145640995746</v>
      </c>
      <c r="G205" s="200">
        <f t="shared" si="131"/>
        <v>1.9051429803781827E-2</v>
      </c>
    </row>
    <row r="206" spans="1:14" x14ac:dyDescent="0.2">
      <c r="A206" t="str">
        <f t="shared" si="127"/>
        <v>92 Elementary administration and service occupations</v>
      </c>
      <c r="B206" s="11">
        <v>23.128103297138004</v>
      </c>
      <c r="C206" s="11">
        <v>23.148798215672688</v>
      </c>
      <c r="D206" s="11">
        <f t="shared" ref="D206" si="141">C206-B206</f>
        <v>2.0694918534683637E-2</v>
      </c>
      <c r="E206" s="11">
        <v>11.164206728146882</v>
      </c>
      <c r="F206" s="11">
        <f t="shared" ref="F206" si="142">SUM(D206:E206)</f>
        <v>11.184901646681565</v>
      </c>
      <c r="G206" s="200">
        <f t="shared" ref="G206:G207" si="143">IF(B206&gt;0,(1+(E206/B206))^(1/($C$6-$B$6))-1,0)</f>
        <v>2.660596068504284E-2</v>
      </c>
    </row>
    <row r="207" spans="1:14" x14ac:dyDescent="0.2">
      <c r="A207" t="str">
        <f t="shared" si="127"/>
        <v>All occupations</v>
      </c>
      <c r="B207" s="11">
        <f>SUM(B181:B206)</f>
        <v>313.2369187495475</v>
      </c>
      <c r="C207" s="11">
        <f t="shared" ref="C207:F207" si="144">SUM(C181:C206)</f>
        <v>305.66223613139022</v>
      </c>
      <c r="D207" s="11">
        <f t="shared" si="144"/>
        <v>-7.5746826181571265</v>
      </c>
      <c r="E207" s="11">
        <f t="shared" si="144"/>
        <v>140.82632549072537</v>
      </c>
      <c r="F207" s="11">
        <f t="shared" si="144"/>
        <v>133.25164287256823</v>
      </c>
      <c r="G207" s="200">
        <f t="shared" si="143"/>
        <v>2.5060645635547107E-2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13.230130706910074</v>
      </c>
      <c r="C210" s="11">
        <v>9.1276443552761872</v>
      </c>
      <c r="D210" s="11">
        <f>C210-B210</f>
        <v>-4.1024863516338872</v>
      </c>
      <c r="E210" s="11">
        <v>4.8313325241636225</v>
      </c>
      <c r="F210" s="11">
        <f>SUM(D210:E210)</f>
        <v>0.72884617252973527</v>
      </c>
      <c r="G210" s="200">
        <f>IF(B210&gt;0,(1+(E210/B210))^(1/($C$6-$B$6))-1,0)</f>
        <v>2.0969072326395999E-2</v>
      </c>
    </row>
    <row r="211" spans="1:7" x14ac:dyDescent="0.2">
      <c r="A211" t="str">
        <f t="shared" si="146"/>
        <v>12 Other managers and proprietors</v>
      </c>
      <c r="B211" s="11">
        <v>8.1430263018099343</v>
      </c>
      <c r="C211" s="11">
        <v>9.4891619770857663</v>
      </c>
      <c r="D211" s="11">
        <f t="shared" ref="D211:D226" si="147">C211-B211</f>
        <v>1.346135675275832</v>
      </c>
      <c r="E211" s="11">
        <v>5.0138903686958187</v>
      </c>
      <c r="F211" s="11">
        <f t="shared" ref="F211:F218" si="148">SUM(D211:E211)</f>
        <v>6.3600260439716507</v>
      </c>
      <c r="G211" s="200">
        <f t="shared" ref="G211:G213" si="149">IF(B211&gt;0,(1+(E211/B211))^(1/($C$6-$B$6))-1,0)</f>
        <v>3.250275489441079E-2</v>
      </c>
    </row>
    <row r="212" spans="1:7" x14ac:dyDescent="0.2">
      <c r="A212" t="str">
        <f t="shared" si="146"/>
        <v>21 Science, research, engineering and technology professionals</v>
      </c>
      <c r="B212" s="11">
        <v>7.9627159427027783</v>
      </c>
      <c r="C212" s="11">
        <v>6.6450044122680278</v>
      </c>
      <c r="D212" s="11">
        <f t="shared" si="147"/>
        <v>-1.3177115304347504</v>
      </c>
      <c r="E212" s="11">
        <v>2.5069312967782764</v>
      </c>
      <c r="F212" s="11">
        <f t="shared" si="148"/>
        <v>1.189219766343526</v>
      </c>
      <c r="G212" s="200">
        <f t="shared" si="149"/>
        <v>1.8414846166993515E-2</v>
      </c>
    </row>
    <row r="213" spans="1:7" x14ac:dyDescent="0.2">
      <c r="A213" t="str">
        <f t="shared" si="146"/>
        <v>22 Health professionals</v>
      </c>
      <c r="B213" s="11">
        <v>4.4263488926121468</v>
      </c>
      <c r="C213" s="11">
        <v>3.7428086753341203</v>
      </c>
      <c r="D213" s="11">
        <f t="shared" si="147"/>
        <v>-0.6835402172780265</v>
      </c>
      <c r="E213" s="11">
        <v>1.9495772114626067</v>
      </c>
      <c r="F213" s="11">
        <f t="shared" si="148"/>
        <v>1.2660369941845802</v>
      </c>
      <c r="G213" s="200">
        <f t="shared" si="149"/>
        <v>2.462868219186598E-2</v>
      </c>
    </row>
    <row r="214" spans="1:7" x14ac:dyDescent="0.2">
      <c r="A214" t="str">
        <f t="shared" si="146"/>
        <v>23 Teaching and other educational professionals</v>
      </c>
      <c r="B214" s="11">
        <v>2.5964533046996707</v>
      </c>
      <c r="C214" s="11">
        <v>2.2978338699452721</v>
      </c>
      <c r="D214" s="11">
        <f t="shared" si="147"/>
        <v>-0.29861943475439867</v>
      </c>
      <c r="E214" s="11">
        <v>1.1288692885092144</v>
      </c>
      <c r="F214" s="11">
        <f t="shared" si="148"/>
        <v>0.83024985375481575</v>
      </c>
      <c r="G214" s="200">
        <f>IF(B214&gt;0,(1+(E214/B214))^(1/($C$6-$B$6))-1,0)</f>
        <v>2.4359087642529476E-2</v>
      </c>
    </row>
    <row r="215" spans="1:7" x14ac:dyDescent="0.2">
      <c r="A215" t="str">
        <f t="shared" si="146"/>
        <v>24 Business, media and public service professionals</v>
      </c>
      <c r="B215" s="11">
        <v>8.1172497175689244</v>
      </c>
      <c r="C215" s="11">
        <v>7.0697460053021661</v>
      </c>
      <c r="D215" s="11">
        <f t="shared" si="147"/>
        <v>-1.0475037122667583</v>
      </c>
      <c r="E215" s="11">
        <v>3.1396015971141504</v>
      </c>
      <c r="F215" s="11">
        <f t="shared" si="148"/>
        <v>2.0920978848473921</v>
      </c>
      <c r="G215" s="200">
        <f t="shared" ref="G215:G234" si="150">IF(B215&gt;0,(1+(E215/B215))^(1/($C$6-$B$6))-1,0)</f>
        <v>2.2038372067449741E-2</v>
      </c>
    </row>
    <row r="216" spans="1:7" x14ac:dyDescent="0.2">
      <c r="A216" t="str">
        <f t="shared" si="146"/>
        <v>31 Science, engineering and technology associate professionals</v>
      </c>
      <c r="B216" s="11">
        <v>4.2441353595234457</v>
      </c>
      <c r="C216" s="11">
        <v>2.9947290088524419</v>
      </c>
      <c r="D216" s="11">
        <f t="shared" si="147"/>
        <v>-1.2494063506710038</v>
      </c>
      <c r="E216" s="11">
        <v>1.2471523837685103</v>
      </c>
      <c r="F216" s="11">
        <f t="shared" si="148"/>
        <v>-2.253966902493465E-3</v>
      </c>
      <c r="G216" s="200">
        <f t="shared" si="150"/>
        <v>1.7323316295050128E-2</v>
      </c>
    </row>
    <row r="217" spans="1:7" x14ac:dyDescent="0.2">
      <c r="A217" t="str">
        <f t="shared" si="146"/>
        <v>32 Health and social care associate professionals</v>
      </c>
      <c r="B217" s="11">
        <v>4.0942824154347841</v>
      </c>
      <c r="C217" s="11">
        <v>3.4657404602164972</v>
      </c>
      <c r="D217" s="11">
        <f t="shared" si="147"/>
        <v>-0.62854195521828693</v>
      </c>
      <c r="E217" s="11">
        <v>1.9432516618237694</v>
      </c>
      <c r="F217" s="11">
        <f t="shared" si="148"/>
        <v>1.3147097066054825</v>
      </c>
      <c r="G217" s="200">
        <f t="shared" si="150"/>
        <v>2.6231764988342343E-2</v>
      </c>
    </row>
    <row r="218" spans="1:7" x14ac:dyDescent="0.2">
      <c r="A218" t="str">
        <f t="shared" si="146"/>
        <v>33 Protective service occupations</v>
      </c>
      <c r="B218" s="11">
        <v>3.262778993038427</v>
      </c>
      <c r="C218" s="11">
        <v>2.8982863497742133</v>
      </c>
      <c r="D218" s="11">
        <f t="shared" si="147"/>
        <v>-0.36449264326421371</v>
      </c>
      <c r="E218" s="11">
        <v>0.92631400876739378</v>
      </c>
      <c r="F218" s="11">
        <f t="shared" si="148"/>
        <v>0.56182136550318007</v>
      </c>
      <c r="G218" s="200">
        <f t="shared" si="150"/>
        <v>1.6799887857499307E-2</v>
      </c>
    </row>
    <row r="219" spans="1:7" x14ac:dyDescent="0.2">
      <c r="A219" t="str">
        <f t="shared" si="146"/>
        <v>34 Culture, media and sports occupations</v>
      </c>
      <c r="B219" s="11">
        <v>1.4171174405672153</v>
      </c>
      <c r="C219" s="11">
        <v>0.79463834086678353</v>
      </c>
      <c r="D219" s="11">
        <f t="shared" si="147"/>
        <v>-0.6224790997004318</v>
      </c>
      <c r="E219" s="11">
        <v>0.3734143382155104</v>
      </c>
      <c r="F219" s="11">
        <f t="shared" ref="F219:F220" si="151">SUM(D219:E219)</f>
        <v>-0.2490647614849214</v>
      </c>
      <c r="G219" s="200">
        <f t="shared" si="150"/>
        <v>1.5714719116717957E-2</v>
      </c>
    </row>
    <row r="220" spans="1:7" x14ac:dyDescent="0.2">
      <c r="A220" t="str">
        <f t="shared" si="146"/>
        <v>35 Business and public service associate professionals</v>
      </c>
      <c r="B220" s="11">
        <v>12.588693247366201</v>
      </c>
      <c r="C220" s="11">
        <v>8.8191819741568942</v>
      </c>
      <c r="D220" s="11">
        <f t="shared" si="147"/>
        <v>-3.7695112732093072</v>
      </c>
      <c r="E220" s="11">
        <v>4.1118993411395586</v>
      </c>
      <c r="F220" s="11">
        <f t="shared" si="151"/>
        <v>0.34238806793025134</v>
      </c>
      <c r="G220" s="200">
        <f t="shared" si="150"/>
        <v>1.9021660077790381E-2</v>
      </c>
    </row>
    <row r="221" spans="1:7" x14ac:dyDescent="0.2">
      <c r="A221" t="str">
        <f t="shared" si="146"/>
        <v>41 Administrative occupations</v>
      </c>
      <c r="B221" s="11">
        <v>38.217599982106954</v>
      </c>
      <c r="C221" s="11">
        <v>24.928455105827744</v>
      </c>
      <c r="D221" s="11">
        <f t="shared" si="147"/>
        <v>-13.289144876279209</v>
      </c>
      <c r="E221" s="11">
        <v>13.159797653683816</v>
      </c>
      <c r="F221" s="11">
        <f t="shared" ref="F221:F224" si="152">SUM(D221:E221)</f>
        <v>-0.12934722259539377</v>
      </c>
      <c r="G221" s="200">
        <f t="shared" si="150"/>
        <v>1.9922672622097348E-2</v>
      </c>
    </row>
    <row r="222" spans="1:7" x14ac:dyDescent="0.2">
      <c r="A222" t="str">
        <f t="shared" si="146"/>
        <v>42 Secretarial and related occupations</v>
      </c>
      <c r="B222" s="11">
        <v>6.3206177610182248</v>
      </c>
      <c r="C222" s="11">
        <v>1.7684717232875133</v>
      </c>
      <c r="D222" s="11">
        <f t="shared" si="147"/>
        <v>-4.5521460377307115</v>
      </c>
      <c r="E222" s="11">
        <v>1.935157332053169</v>
      </c>
      <c r="F222" s="11">
        <f t="shared" si="152"/>
        <v>-2.6169887056775423</v>
      </c>
      <c r="G222" s="200">
        <f t="shared" si="150"/>
        <v>1.7965880227183373E-2</v>
      </c>
    </row>
    <row r="223" spans="1:7" x14ac:dyDescent="0.2">
      <c r="A223" t="str">
        <f t="shared" si="146"/>
        <v>51 Skilled agricultural and related trades</v>
      </c>
      <c r="B223" s="11">
        <v>2.7378635249682413</v>
      </c>
      <c r="C223" s="11">
        <v>2.7083326699706975</v>
      </c>
      <c r="D223" s="11">
        <f t="shared" si="147"/>
        <v>-2.953085499754371E-2</v>
      </c>
      <c r="E223" s="11">
        <v>1.4828482324817414</v>
      </c>
      <c r="F223" s="11">
        <f t="shared" si="152"/>
        <v>1.4533173774841976</v>
      </c>
      <c r="G223" s="200">
        <f t="shared" si="150"/>
        <v>2.9275400204983759E-2</v>
      </c>
    </row>
    <row r="224" spans="1:7" x14ac:dyDescent="0.2">
      <c r="A224" t="str">
        <f t="shared" si="146"/>
        <v>52 Skilled metal, electrical and electronic trades</v>
      </c>
      <c r="B224" s="11">
        <v>11.458116936582067</v>
      </c>
      <c r="C224" s="11">
        <v>8.639581515758735</v>
      </c>
      <c r="D224" s="11">
        <f t="shared" si="147"/>
        <v>-2.8185354208233324</v>
      </c>
      <c r="E224" s="11">
        <v>3.5919284349992933</v>
      </c>
      <c r="F224" s="11">
        <f t="shared" si="152"/>
        <v>0.77339301417596085</v>
      </c>
      <c r="G224" s="200">
        <f t="shared" si="150"/>
        <v>1.8345082590037975E-2</v>
      </c>
    </row>
    <row r="225" spans="1:7" x14ac:dyDescent="0.2">
      <c r="A225" t="str">
        <f t="shared" si="146"/>
        <v>53 Skilled construction and building trades</v>
      </c>
      <c r="B225" s="11">
        <v>12.307796567800002</v>
      </c>
      <c r="C225" s="11">
        <v>12.704160433822887</v>
      </c>
      <c r="D225" s="11">
        <f t="shared" si="147"/>
        <v>0.39636386602288454</v>
      </c>
      <c r="E225" s="11">
        <v>5.6656722743054466</v>
      </c>
      <c r="F225" s="11">
        <f t="shared" ref="F225" si="153">SUM(D225:E225)</f>
        <v>6.0620361403283312</v>
      </c>
      <c r="G225" s="200">
        <f t="shared" si="150"/>
        <v>2.5565586959635178E-2</v>
      </c>
    </row>
    <row r="226" spans="1:7" x14ac:dyDescent="0.2">
      <c r="A226" t="str">
        <f t="shared" si="146"/>
        <v>54 Textiles, printing and other skilled trades</v>
      </c>
      <c r="B226" s="11">
        <v>6.3032024491831518</v>
      </c>
      <c r="C226" s="11">
        <v>5.4999955183862115</v>
      </c>
      <c r="D226" s="11">
        <f t="shared" si="147"/>
        <v>-0.80320693079694028</v>
      </c>
      <c r="E226" s="11">
        <v>2.2359400903437923</v>
      </c>
      <c r="F226" s="11">
        <f t="shared" ref="F226" si="154">SUM(D226:E226)</f>
        <v>1.432733159546852</v>
      </c>
      <c r="G226" s="200">
        <f t="shared" si="150"/>
        <v>2.0446406041645826E-2</v>
      </c>
    </row>
    <row r="227" spans="1:7" x14ac:dyDescent="0.2">
      <c r="A227" t="str">
        <f t="shared" si="146"/>
        <v>61 Caring personal service occupations</v>
      </c>
      <c r="B227" s="11">
        <v>28.053736072265014</v>
      </c>
      <c r="C227" s="11">
        <v>25.221273215538332</v>
      </c>
      <c r="D227" s="11">
        <f>C227-B227</f>
        <v>-2.8324628567266821</v>
      </c>
      <c r="E227" s="11">
        <v>13.558884553225694</v>
      </c>
      <c r="F227" s="11">
        <f>SUM(D227:E227)</f>
        <v>10.726421696499012</v>
      </c>
      <c r="G227" s="200">
        <f t="shared" si="150"/>
        <v>2.6633954884949462E-2</v>
      </c>
    </row>
    <row r="228" spans="1:7" x14ac:dyDescent="0.2">
      <c r="A228" t="str">
        <f t="shared" si="146"/>
        <v>62 Leisure, travel and related personal service occupations</v>
      </c>
      <c r="B228" s="11">
        <v>6.8838859177776914</v>
      </c>
      <c r="C228" s="11">
        <v>5.225043350922884</v>
      </c>
      <c r="D228" s="11">
        <f t="shared" ref="D228:D234" si="155">C228-B228</f>
        <v>-1.6588425668548075</v>
      </c>
      <c r="E228" s="11">
        <v>2.7602407914782461</v>
      </c>
      <c r="F228" s="11">
        <f t="shared" ref="F228:F229" si="156">SUM(D228:E228)</f>
        <v>1.1013982246234386</v>
      </c>
      <c r="G228" s="200">
        <f t="shared" si="150"/>
        <v>2.2732246942901879E-2</v>
      </c>
    </row>
    <row r="229" spans="1:7" x14ac:dyDescent="0.2">
      <c r="A229" t="str">
        <f t="shared" si="146"/>
        <v>63 Community and civil enforcement occupations</v>
      </c>
      <c r="B229" s="11">
        <v>0.39537185991804918</v>
      </c>
      <c r="C229" s="11">
        <v>0.29628001227899137</v>
      </c>
      <c r="D229" s="11">
        <f t="shared" si="155"/>
        <v>-9.9091847639057817E-2</v>
      </c>
      <c r="E229" s="11">
        <v>0.12639292280000267</v>
      </c>
      <c r="F229" s="11">
        <f t="shared" si="156"/>
        <v>2.7301075160944849E-2</v>
      </c>
      <c r="G229" s="200">
        <f t="shared" si="150"/>
        <v>1.8664724370436314E-2</v>
      </c>
    </row>
    <row r="230" spans="1:7" x14ac:dyDescent="0.2">
      <c r="A230" t="str">
        <f t="shared" si="146"/>
        <v>71 Sales occupations</v>
      </c>
      <c r="B230" s="11">
        <v>27.929294480586261</v>
      </c>
      <c r="C230" s="11">
        <v>21.904329993606666</v>
      </c>
      <c r="D230" s="11">
        <f t="shared" si="155"/>
        <v>-6.0249644869795951</v>
      </c>
      <c r="E230" s="11">
        <v>11.515680788512045</v>
      </c>
      <c r="F230" s="11">
        <f t="shared" ref="F230:F231" si="157">SUM(D230:E230)</f>
        <v>5.4907163015324496</v>
      </c>
      <c r="G230" s="200">
        <f t="shared" si="150"/>
        <v>2.3282267289099101E-2</v>
      </c>
    </row>
    <row r="231" spans="1:7" x14ac:dyDescent="0.2">
      <c r="A231" t="str">
        <f t="shared" si="146"/>
        <v>72 Customer service occupations</v>
      </c>
      <c r="B231" s="11">
        <v>8.4097006585410163</v>
      </c>
      <c r="C231" s="11">
        <v>10.467575335874745</v>
      </c>
      <c r="D231" s="11">
        <f t="shared" si="155"/>
        <v>2.0578746773337286</v>
      </c>
      <c r="E231" s="11">
        <v>4.6551784623331933</v>
      </c>
      <c r="F231" s="11">
        <f t="shared" si="157"/>
        <v>6.713053139666922</v>
      </c>
      <c r="G231" s="200">
        <f t="shared" si="150"/>
        <v>2.980498681932553E-2</v>
      </c>
    </row>
    <row r="232" spans="1:7" x14ac:dyDescent="0.2">
      <c r="A232" t="str">
        <f t="shared" si="146"/>
        <v>81 Process, plant and machine operatives</v>
      </c>
      <c r="B232" s="11">
        <v>8.6146744970896538</v>
      </c>
      <c r="C232" s="11">
        <v>10.517485998276587</v>
      </c>
      <c r="D232" s="11">
        <f t="shared" si="155"/>
        <v>1.9028115011869335</v>
      </c>
      <c r="E232" s="11">
        <v>4.0915351080043827</v>
      </c>
      <c r="F232" s="11">
        <f t="shared" ref="F232:F233" si="158">SUM(D232:E232)</f>
        <v>5.9943466091913162</v>
      </c>
      <c r="G232" s="200">
        <f t="shared" si="150"/>
        <v>2.6246784865980644E-2</v>
      </c>
    </row>
    <row r="233" spans="1:7" x14ac:dyDescent="0.2">
      <c r="A233" t="str">
        <f t="shared" si="146"/>
        <v>82 Transport and mobile machine drivers and operatives</v>
      </c>
      <c r="B233" s="11">
        <v>20.419891299484611</v>
      </c>
      <c r="C233" s="11">
        <v>23.525633675558044</v>
      </c>
      <c r="D233" s="11">
        <f t="shared" si="155"/>
        <v>3.1057423760734331</v>
      </c>
      <c r="E233" s="11">
        <v>12.224821389421582</v>
      </c>
      <c r="F233" s="11">
        <f t="shared" si="158"/>
        <v>15.330563765495015</v>
      </c>
      <c r="G233" s="200">
        <f t="shared" si="150"/>
        <v>3.1772531553131866E-2</v>
      </c>
    </row>
    <row r="234" spans="1:7" x14ac:dyDescent="0.2">
      <c r="A234" t="str">
        <f t="shared" si="146"/>
        <v>91 Elementary trades and related occupations</v>
      </c>
      <c r="B234" s="11">
        <v>5.3084145562274649</v>
      </c>
      <c r="C234" s="11">
        <v>4.3240847996460907</v>
      </c>
      <c r="D234" s="11">
        <f t="shared" si="155"/>
        <v>-0.98432975658137423</v>
      </c>
      <c r="E234" s="11">
        <v>1.6837039132713214</v>
      </c>
      <c r="F234" s="11">
        <f t="shared" ref="F234" si="159">SUM(D234:E234)</f>
        <v>0.69937415668994718</v>
      </c>
      <c r="G234" s="200">
        <f t="shared" si="150"/>
        <v>1.8535717236768834E-2</v>
      </c>
    </row>
    <row r="235" spans="1:7" x14ac:dyDescent="0.2">
      <c r="A235" t="str">
        <f t="shared" si="146"/>
        <v>92 Elementary administration and service occupations</v>
      </c>
      <c r="B235" s="11">
        <v>37.861923834202365</v>
      </c>
      <c r="C235" s="11">
        <v>38.437810386714865</v>
      </c>
      <c r="D235" s="11">
        <f t="shared" ref="D235" si="160">C235-B235</f>
        <v>0.57588655251250032</v>
      </c>
      <c r="E235" s="11">
        <v>18.553900197023438</v>
      </c>
      <c r="F235" s="11">
        <f t="shared" ref="F235" si="161">SUM(D235:E235)</f>
        <v>19.129786749535938</v>
      </c>
      <c r="G235" s="200">
        <f t="shared" ref="G235:G236" si="162">IF(B235&gt;0,(1+(E235/B235))^(1/($C$6-$B$6))-1,0)</f>
        <v>2.6943500393897146E-2</v>
      </c>
    </row>
    <row r="236" spans="1:7" x14ac:dyDescent="0.2">
      <c r="A236" t="str">
        <f t="shared" si="146"/>
        <v>All occupations</v>
      </c>
      <c r="B236" s="11">
        <f>SUM(B210:B235)</f>
        <v>291.30502271998438</v>
      </c>
      <c r="C236" s="11">
        <f t="shared" ref="C236:F236" si="163">SUM(C210:C235)</f>
        <v>253.51328916454938</v>
      </c>
      <c r="D236" s="11">
        <f t="shared" si="163"/>
        <v>-37.791733555435002</v>
      </c>
      <c r="E236" s="11">
        <f t="shared" si="163"/>
        <v>124.41391616437558</v>
      </c>
      <c r="F236" s="11">
        <f t="shared" si="163"/>
        <v>86.622182608940577</v>
      </c>
      <c r="G236" s="200">
        <f t="shared" si="162"/>
        <v>2.3992531567427866E-2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9.2446331121829211</v>
      </c>
      <c r="C239" s="11">
        <v>6.1683710364772519</v>
      </c>
      <c r="D239" s="11">
        <f>C239-B239</f>
        <v>-3.0762620757056691</v>
      </c>
      <c r="E239" s="11">
        <v>3.391327540270225</v>
      </c>
      <c r="F239" s="11">
        <f>SUM(D239:E239)</f>
        <v>0.31506546456455586</v>
      </c>
      <c r="G239" s="200">
        <f>IF(B239&gt;0,(1+(E239/B239))^(1/($C$6-$B$6))-1,0)</f>
        <v>2.1052106514041213E-2</v>
      </c>
    </row>
    <row r="240" spans="1:7" x14ac:dyDescent="0.2">
      <c r="A240" t="str">
        <f t="shared" si="165"/>
        <v>12 Other managers and proprietors</v>
      </c>
      <c r="B240" s="11">
        <v>5.3121603153721519</v>
      </c>
      <c r="C240" s="11">
        <v>4.1790183344922323</v>
      </c>
      <c r="D240" s="11">
        <f t="shared" ref="D240:D255" si="166">C240-B240</f>
        <v>-1.1331419808799197</v>
      </c>
      <c r="E240" s="11">
        <v>2.4213261435380296</v>
      </c>
      <c r="F240" s="11">
        <f t="shared" ref="F240:F247" si="167">SUM(D240:E240)</f>
        <v>1.2881841626581099</v>
      </c>
      <c r="G240" s="200">
        <f t="shared" ref="G240:G242" si="168">IF(B240&gt;0,(1+(E240/B240))^(1/($C$6-$B$6))-1,0)</f>
        <v>2.5353481627240271E-2</v>
      </c>
    </row>
    <row r="241" spans="1:7" x14ac:dyDescent="0.2">
      <c r="A241" t="str">
        <f t="shared" si="165"/>
        <v>21 Science, research, engineering and technology professionals</v>
      </c>
      <c r="B241" s="11">
        <v>4.7633967251960465</v>
      </c>
      <c r="C241" s="11">
        <v>3.1103883106297152</v>
      </c>
      <c r="D241" s="11">
        <f t="shared" si="166"/>
        <v>-1.6530084145663313</v>
      </c>
      <c r="E241" s="11">
        <v>1.2731213205288117</v>
      </c>
      <c r="F241" s="11">
        <f t="shared" si="167"/>
        <v>-0.37988709403751963</v>
      </c>
      <c r="G241" s="200">
        <f t="shared" si="168"/>
        <v>1.5916428252183534E-2</v>
      </c>
    </row>
    <row r="242" spans="1:7" x14ac:dyDescent="0.2">
      <c r="A242" t="str">
        <f t="shared" si="165"/>
        <v>22 Health professionals</v>
      </c>
      <c r="B242" s="11">
        <v>2.5753941593387144</v>
      </c>
      <c r="C242" s="11">
        <v>1.7287009782451102</v>
      </c>
      <c r="D242" s="11">
        <f t="shared" si="166"/>
        <v>-0.84669318109360425</v>
      </c>
      <c r="E242" s="11">
        <v>1.0025362223586678</v>
      </c>
      <c r="F242" s="11">
        <f t="shared" si="167"/>
        <v>0.15584304126506354</v>
      </c>
      <c r="G242" s="200">
        <f t="shared" si="168"/>
        <v>2.2160777119290875E-2</v>
      </c>
    </row>
    <row r="243" spans="1:7" x14ac:dyDescent="0.2">
      <c r="A243" t="str">
        <f t="shared" si="165"/>
        <v>23 Teaching and other educational professionals</v>
      </c>
      <c r="B243" s="11">
        <v>2.0024826438059877</v>
      </c>
      <c r="C243" s="11">
        <v>1.4579236286457131</v>
      </c>
      <c r="D243" s="11">
        <f t="shared" si="166"/>
        <v>-0.54455901516027461</v>
      </c>
      <c r="E243" s="11">
        <v>0.78085268972008792</v>
      </c>
      <c r="F243" s="11">
        <f t="shared" si="167"/>
        <v>0.23629367455981332</v>
      </c>
      <c r="G243" s="200">
        <f>IF(B243&gt;0,(1+(E243/B243))^(1/($C$6-$B$6))-1,0)</f>
        <v>2.2193507407330282E-2</v>
      </c>
    </row>
    <row r="244" spans="1:7" x14ac:dyDescent="0.2">
      <c r="A244" t="str">
        <f t="shared" si="165"/>
        <v>24 Business, media and public service professionals</v>
      </c>
      <c r="B244" s="11">
        <v>4.9488112231338972</v>
      </c>
      <c r="C244" s="11">
        <v>3.1735507148682771</v>
      </c>
      <c r="D244" s="11">
        <f t="shared" si="166"/>
        <v>-1.7752605082656201</v>
      </c>
      <c r="E244" s="11">
        <v>1.6858081785335641</v>
      </c>
      <c r="F244" s="11">
        <f t="shared" si="167"/>
        <v>-8.9452329732055968E-2</v>
      </c>
      <c r="G244" s="200">
        <f t="shared" ref="G244:G263" si="169">IF(B244&gt;0,(1+(E244/B244))^(1/($C$6-$B$6))-1,0)</f>
        <v>1.9735820467345233E-2</v>
      </c>
    </row>
    <row r="245" spans="1:7" x14ac:dyDescent="0.2">
      <c r="A245" t="str">
        <f t="shared" si="165"/>
        <v>31 Science, engineering and technology associate professionals</v>
      </c>
      <c r="B245" s="11">
        <v>3.4524584345547904</v>
      </c>
      <c r="C245" s="11">
        <v>2.049303978500788</v>
      </c>
      <c r="D245" s="11">
        <f t="shared" si="166"/>
        <v>-1.4031544560540024</v>
      </c>
      <c r="E245" s="11">
        <v>0.9277269203352152</v>
      </c>
      <c r="F245" s="11">
        <f t="shared" si="167"/>
        <v>-0.47542753571878715</v>
      </c>
      <c r="G245" s="200">
        <f>IF(B245&gt;0,(1+(E245/B245))^(1/($C$6-$B$6))-1,0)</f>
        <v>1.5993513715421903E-2</v>
      </c>
    </row>
    <row r="246" spans="1:7" x14ac:dyDescent="0.2">
      <c r="A246" t="str">
        <f t="shared" si="165"/>
        <v>32 Health and social care associate professionals</v>
      </c>
      <c r="B246" s="11">
        <v>1.2422299100704808</v>
      </c>
      <c r="C246" s="11">
        <v>0.69154153695822285</v>
      </c>
      <c r="D246" s="11">
        <f t="shared" si="166"/>
        <v>-0.55068837311225793</v>
      </c>
      <c r="E246" s="11">
        <v>0.4300509525712552</v>
      </c>
      <c r="F246" s="11">
        <f t="shared" si="167"/>
        <v>-0.12063742054100274</v>
      </c>
      <c r="G246" s="200">
        <f t="shared" si="169"/>
        <v>2.0016387587875828E-2</v>
      </c>
    </row>
    <row r="247" spans="1:7" x14ac:dyDescent="0.2">
      <c r="A247" t="str">
        <f t="shared" si="165"/>
        <v>33 Protective service occupations</v>
      </c>
      <c r="B247" s="11">
        <v>1.721131265099493</v>
      </c>
      <c r="C247" s="11">
        <v>1.366275221348503</v>
      </c>
      <c r="D247" s="11">
        <f t="shared" si="166"/>
        <v>-0.35485604375099</v>
      </c>
      <c r="E247" s="11">
        <v>0.56604258495628268</v>
      </c>
      <c r="F247" s="11">
        <f t="shared" si="167"/>
        <v>0.21118654120529268</v>
      </c>
      <c r="G247" s="200">
        <f t="shared" si="169"/>
        <v>1.9136475540036058E-2</v>
      </c>
    </row>
    <row r="248" spans="1:7" x14ac:dyDescent="0.2">
      <c r="A248" t="str">
        <f t="shared" si="165"/>
        <v>34 Culture, media and sports occupations</v>
      </c>
      <c r="B248" s="11">
        <v>1.3364624411126202</v>
      </c>
      <c r="C248" s="11">
        <v>0.74871066957580745</v>
      </c>
      <c r="D248" s="11">
        <f t="shared" si="166"/>
        <v>-0.58775177153681279</v>
      </c>
      <c r="E248" s="11">
        <v>0.38286595894093722</v>
      </c>
      <c r="F248" s="11">
        <f t="shared" ref="F248:F249" si="170">SUM(D248:E248)</f>
        <v>-0.20488581259587557</v>
      </c>
      <c r="G248" s="200">
        <f t="shared" si="169"/>
        <v>1.6935648968535055E-2</v>
      </c>
    </row>
    <row r="249" spans="1:7" x14ac:dyDescent="0.2">
      <c r="A249" t="str">
        <f t="shared" si="165"/>
        <v>35 Business and public service associate professionals</v>
      </c>
      <c r="B249" s="11">
        <v>7.434713246168057</v>
      </c>
      <c r="C249" s="11">
        <v>3.7149708637518768</v>
      </c>
      <c r="D249" s="11">
        <f t="shared" si="166"/>
        <v>-3.7197423824161802</v>
      </c>
      <c r="E249" s="11">
        <v>1.9714926062566331</v>
      </c>
      <c r="F249" s="11">
        <f t="shared" si="170"/>
        <v>-1.748249776159547</v>
      </c>
      <c r="G249" s="200">
        <f t="shared" si="169"/>
        <v>1.5804230251421192E-2</v>
      </c>
    </row>
    <row r="250" spans="1:7" x14ac:dyDescent="0.2">
      <c r="A250" t="str">
        <f t="shared" si="165"/>
        <v>41 Administrative occupations</v>
      </c>
      <c r="B250" s="11">
        <v>17.517976126560228</v>
      </c>
      <c r="C250" s="11">
        <v>5.0532105180744091</v>
      </c>
      <c r="D250" s="11">
        <f t="shared" si="166"/>
        <v>-12.46476560848582</v>
      </c>
      <c r="E250" s="11">
        <v>3.8658097089709185</v>
      </c>
      <c r="F250" s="11">
        <f t="shared" ref="F250:F253" si="171">SUM(D250:E250)</f>
        <v>-8.5989558995149018</v>
      </c>
      <c r="G250" s="200">
        <f t="shared" si="169"/>
        <v>1.3382447508180073E-2</v>
      </c>
    </row>
    <row r="251" spans="1:7" x14ac:dyDescent="0.2">
      <c r="A251" t="str">
        <f t="shared" si="165"/>
        <v>42 Secretarial and related occupations</v>
      </c>
      <c r="B251" s="11">
        <v>6.1652442458742316</v>
      </c>
      <c r="C251" s="11">
        <v>0.8879927744497661</v>
      </c>
      <c r="D251" s="11">
        <f t="shared" si="166"/>
        <v>-5.2772514714244654</v>
      </c>
      <c r="E251" s="11">
        <v>1.4333177060529221</v>
      </c>
      <c r="F251" s="11">
        <f t="shared" si="171"/>
        <v>-3.8439337653715433</v>
      </c>
      <c r="G251" s="200">
        <f t="shared" si="169"/>
        <v>1.4032967773128124E-2</v>
      </c>
    </row>
    <row r="252" spans="1:7" x14ac:dyDescent="0.2">
      <c r="A252" t="str">
        <f t="shared" si="165"/>
        <v>51 Skilled agricultural and related trades</v>
      </c>
      <c r="B252" s="11">
        <v>2.1029015967033455</v>
      </c>
      <c r="C252" s="11">
        <v>1.9243896027978158</v>
      </c>
      <c r="D252" s="11">
        <f t="shared" si="166"/>
        <v>-0.17851199390552974</v>
      </c>
      <c r="E252" s="11">
        <v>0.91829361107357477</v>
      </c>
      <c r="F252" s="11">
        <f t="shared" si="171"/>
        <v>0.73978161716804502</v>
      </c>
      <c r="G252" s="200">
        <f t="shared" si="169"/>
        <v>2.4449738105035923E-2</v>
      </c>
    </row>
    <row r="253" spans="1:7" x14ac:dyDescent="0.2">
      <c r="A253" t="str">
        <f t="shared" si="165"/>
        <v>52 Skilled metal, electrical and electronic trades</v>
      </c>
      <c r="B253" s="11">
        <v>5.0878333471135928</v>
      </c>
      <c r="C253" s="11">
        <v>2.4677098555279957</v>
      </c>
      <c r="D253" s="11">
        <f t="shared" si="166"/>
        <v>-2.6201234915855971</v>
      </c>
      <c r="E253" s="11">
        <v>1.4143135087517682</v>
      </c>
      <c r="F253" s="11">
        <f t="shared" si="171"/>
        <v>-1.2058099828338289</v>
      </c>
      <c r="G253" s="200">
        <f t="shared" si="169"/>
        <v>1.6486448464499537E-2</v>
      </c>
    </row>
    <row r="254" spans="1:7" x14ac:dyDescent="0.2">
      <c r="A254" t="str">
        <f t="shared" si="165"/>
        <v>53 Skilled construction and building trades</v>
      </c>
      <c r="B254" s="11">
        <v>5.5818103264824463</v>
      </c>
      <c r="C254" s="11">
        <v>4.3471274548225152</v>
      </c>
      <c r="D254" s="11">
        <f t="shared" si="166"/>
        <v>-1.2346828716599312</v>
      </c>
      <c r="E254" s="11">
        <v>2.0172530943809219</v>
      </c>
      <c r="F254" s="11">
        <f t="shared" ref="F254" si="172">SUM(D254:E254)</f>
        <v>0.78257022272099075</v>
      </c>
      <c r="G254" s="200">
        <f t="shared" si="169"/>
        <v>2.0780424403386455E-2</v>
      </c>
    </row>
    <row r="255" spans="1:7" x14ac:dyDescent="0.2">
      <c r="A255" t="str">
        <f t="shared" si="165"/>
        <v>54 Textiles, printing and other skilled trades</v>
      </c>
      <c r="B255" s="11">
        <v>4.8749628592286882</v>
      </c>
      <c r="C255" s="11">
        <v>3.2087519954049988</v>
      </c>
      <c r="D255" s="11">
        <f t="shared" si="166"/>
        <v>-1.6662108638236894</v>
      </c>
      <c r="E255" s="11">
        <v>1.5744439595976596</v>
      </c>
      <c r="F255" s="11">
        <f t="shared" ref="F255" si="173">SUM(D255:E255)</f>
        <v>-9.1766904226029844E-2</v>
      </c>
      <c r="G255" s="200">
        <f t="shared" si="169"/>
        <v>1.8833533529081903E-2</v>
      </c>
    </row>
    <row r="256" spans="1:7" x14ac:dyDescent="0.2">
      <c r="A256" t="str">
        <f t="shared" si="165"/>
        <v>61 Caring personal service occupations</v>
      </c>
      <c r="B256" s="11">
        <v>4.1269331865539316</v>
      </c>
      <c r="C256" s="11">
        <v>2.2183910242006117</v>
      </c>
      <c r="D256" s="11">
        <f>C256-B256</f>
        <v>-1.9085421623533199</v>
      </c>
      <c r="E256" s="11">
        <v>0.88035816593648275</v>
      </c>
      <c r="F256" s="11">
        <f>SUM(D256:E256)</f>
        <v>-1.0281839964168371</v>
      </c>
      <c r="G256" s="200">
        <f t="shared" si="169"/>
        <v>1.2974147246273215E-2</v>
      </c>
    </row>
    <row r="257" spans="1:7" x14ac:dyDescent="0.2">
      <c r="A257" t="str">
        <f t="shared" si="165"/>
        <v>62 Leisure, travel and related personal service occupations</v>
      </c>
      <c r="B257" s="11">
        <v>4.7641345892910731</v>
      </c>
      <c r="C257" s="11">
        <v>3.3090219401150662</v>
      </c>
      <c r="D257" s="11">
        <f t="shared" ref="D257:D263" si="174">C257-B257</f>
        <v>-1.4551126491760069</v>
      </c>
      <c r="E257" s="11">
        <v>1.7664353760192841</v>
      </c>
      <c r="F257" s="11">
        <f t="shared" ref="F257:F258" si="175">SUM(D257:E257)</f>
        <v>0.31132272684327722</v>
      </c>
      <c r="G257" s="200">
        <f t="shared" si="169"/>
        <v>2.1247808624843767E-2</v>
      </c>
    </row>
    <row r="258" spans="1:7" x14ac:dyDescent="0.2">
      <c r="A258" t="str">
        <f t="shared" si="165"/>
        <v>63 Community and civil enforcement occupations</v>
      </c>
      <c r="B258" s="11">
        <v>0.33554248786982255</v>
      </c>
      <c r="C258" s="11">
        <v>0.21676906394630441</v>
      </c>
      <c r="D258" s="11">
        <f t="shared" si="174"/>
        <v>-0.11877342392351814</v>
      </c>
      <c r="E258" s="11">
        <v>9.9442697092418875E-2</v>
      </c>
      <c r="F258" s="11">
        <f t="shared" si="175"/>
        <v>-1.9330726831099265E-2</v>
      </c>
      <c r="G258" s="200">
        <f t="shared" si="169"/>
        <v>1.7454811053521091E-2</v>
      </c>
    </row>
    <row r="259" spans="1:7" x14ac:dyDescent="0.2">
      <c r="A259" t="str">
        <f t="shared" si="165"/>
        <v>71 Sales occupations</v>
      </c>
      <c r="B259" s="11">
        <v>19.00509265076419</v>
      </c>
      <c r="C259" s="11">
        <v>6.434566932370454</v>
      </c>
      <c r="D259" s="11">
        <f t="shared" si="174"/>
        <v>-12.570525718393736</v>
      </c>
      <c r="E259" s="11">
        <v>5.1635759683149294</v>
      </c>
      <c r="F259" s="11">
        <f t="shared" ref="F259:F260" si="176">SUM(D259:E259)</f>
        <v>-7.4069497500788062</v>
      </c>
      <c r="G259" s="200">
        <f t="shared" si="169"/>
        <v>1.6152404271772225E-2</v>
      </c>
    </row>
    <row r="260" spans="1:7" x14ac:dyDescent="0.2">
      <c r="A260" t="str">
        <f t="shared" si="165"/>
        <v>72 Customer service occupations</v>
      </c>
      <c r="B260" s="11">
        <v>4.3230262524782344</v>
      </c>
      <c r="C260" s="11">
        <v>4.5898351597736697</v>
      </c>
      <c r="D260" s="11">
        <f t="shared" si="174"/>
        <v>0.26680890729543538</v>
      </c>
      <c r="E260" s="11">
        <v>1.6414149202379913</v>
      </c>
      <c r="F260" s="11">
        <f t="shared" si="176"/>
        <v>1.9082238275334267</v>
      </c>
      <c r="G260" s="200">
        <f t="shared" si="169"/>
        <v>2.1689176109459751E-2</v>
      </c>
    </row>
    <row r="261" spans="1:7" x14ac:dyDescent="0.2">
      <c r="A261" t="str">
        <f t="shared" si="165"/>
        <v>81 Process, plant and machine operatives</v>
      </c>
      <c r="B261" s="11">
        <v>6.7824139118056141</v>
      </c>
      <c r="C261" s="11">
        <v>2.5935082497751698</v>
      </c>
      <c r="D261" s="11">
        <f t="shared" si="174"/>
        <v>-4.1889056620304448</v>
      </c>
      <c r="E261" s="11">
        <v>2.0290166103254701</v>
      </c>
      <c r="F261" s="11">
        <f t="shared" ref="F261:F262" si="177">SUM(D261:E261)</f>
        <v>-2.1598890517049747</v>
      </c>
      <c r="G261" s="200">
        <f t="shared" si="169"/>
        <v>1.7600883599448336E-2</v>
      </c>
    </row>
    <row r="262" spans="1:7" x14ac:dyDescent="0.2">
      <c r="A262" t="str">
        <f t="shared" si="165"/>
        <v>82 Transport and mobile machine drivers and operatives</v>
      </c>
      <c r="B262" s="11">
        <v>16.409811063742815</v>
      </c>
      <c r="C262" s="11">
        <v>12.2320665093398</v>
      </c>
      <c r="D262" s="11">
        <f t="shared" si="174"/>
        <v>-4.1777445544030147</v>
      </c>
      <c r="E262" s="11">
        <v>6.8893475512885249</v>
      </c>
      <c r="F262" s="11">
        <f t="shared" si="177"/>
        <v>2.7116029968855102</v>
      </c>
      <c r="G262" s="200">
        <f t="shared" si="169"/>
        <v>2.3644389572437641E-2</v>
      </c>
    </row>
    <row r="263" spans="1:7" x14ac:dyDescent="0.2">
      <c r="A263" t="str">
        <f t="shared" si="165"/>
        <v>91 Elementary trades and related occupations</v>
      </c>
      <c r="B263" s="11">
        <v>6.3374795962559523</v>
      </c>
      <c r="C263" s="11">
        <v>3.9676920447392305</v>
      </c>
      <c r="D263" s="11">
        <f t="shared" si="174"/>
        <v>-2.3697875515167217</v>
      </c>
      <c r="E263" s="11">
        <v>1.8881412256032981</v>
      </c>
      <c r="F263" s="11">
        <f t="shared" ref="F263" si="178">SUM(D263:E263)</f>
        <v>-0.4816463259134236</v>
      </c>
      <c r="G263" s="200">
        <f t="shared" si="169"/>
        <v>1.7536837508194125E-2</v>
      </c>
    </row>
    <row r="264" spans="1:7" x14ac:dyDescent="0.2">
      <c r="A264" t="str">
        <f t="shared" si="165"/>
        <v>92 Elementary administration and service occupations</v>
      </c>
      <c r="B264" s="11">
        <v>33.552089302939791</v>
      </c>
      <c r="C264" s="11">
        <v>23.280533066777956</v>
      </c>
      <c r="D264" s="11">
        <f t="shared" ref="D264" si="179">C264-B264</f>
        <v>-10.271556236161835</v>
      </c>
      <c r="E264" s="11">
        <v>12.211895889072183</v>
      </c>
      <c r="F264" s="11">
        <f>SUM(D264:E264)</f>
        <v>1.9403396529103478</v>
      </c>
      <c r="G264" s="200">
        <f t="shared" ref="G264:G265" si="180">IF(B264&gt;0,(1+(E264/B264))^(1/($C$6-$B$6))-1,0)</f>
        <v>2.0908808947796453E-2</v>
      </c>
    </row>
    <row r="265" spans="1:7" x14ac:dyDescent="0.2">
      <c r="A265" t="str">
        <f t="shared" si="165"/>
        <v>All occupations</v>
      </c>
      <c r="B265" s="11">
        <f>SUM(B239:B264)</f>
        <v>181.00112501969909</v>
      </c>
      <c r="C265" s="11">
        <f t="shared" ref="C265:F265" si="181">SUM(C239:C264)</f>
        <v>105.12032146560927</v>
      </c>
      <c r="D265" s="11">
        <f t="shared" si="181"/>
        <v>-75.880803554089852</v>
      </c>
      <c r="E265" s="11">
        <f t="shared" si="181"/>
        <v>58.626211110728057</v>
      </c>
      <c r="F265" s="11">
        <f t="shared" si="181"/>
        <v>-17.254592443361801</v>
      </c>
      <c r="G265" s="200">
        <f t="shared" si="180"/>
        <v>1.8881489718885591E-2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2.2175608684752763</v>
      </c>
      <c r="C268" s="11">
        <v>2.6332210586903018</v>
      </c>
      <c r="D268" s="11">
        <f>C268-B268</f>
        <v>0.41566019021502543</v>
      </c>
      <c r="E268" s="11">
        <v>0.75349617030726457</v>
      </c>
      <c r="F268" s="11">
        <f>SUM(D268:E268)</f>
        <v>1.1691563605222899</v>
      </c>
      <c r="G268" s="200">
        <f>IF(B268&gt;0,(1+(E268/B268))^(1/($C$6-$B$6))-1,0)</f>
        <v>1.9692040594157634E-2</v>
      </c>
    </row>
    <row r="269" spans="1:7" x14ac:dyDescent="0.2">
      <c r="A269" t="str">
        <f t="shared" si="183"/>
        <v>12 Other managers and proprietors</v>
      </c>
      <c r="B269" s="11">
        <v>2.3185714998803277</v>
      </c>
      <c r="C269" s="11">
        <v>4.2219181472871465</v>
      </c>
      <c r="D269" s="11">
        <f t="shared" ref="D269:D284" si="184">C269-B269</f>
        <v>1.9033466474068188</v>
      </c>
      <c r="E269" s="11">
        <v>1.3274850723215139</v>
      </c>
      <c r="F269" s="11">
        <f t="shared" ref="F269:F276" si="185">SUM(D269:E269)</f>
        <v>3.2308317197283327</v>
      </c>
      <c r="G269" s="200">
        <f t="shared" ref="G269:G271" si="186">IF(B269&gt;0,(1+(E269/B269))^(1/($C$6-$B$6))-1,0)</f>
        <v>3.0639684049102334E-2</v>
      </c>
    </row>
    <row r="270" spans="1:7" x14ac:dyDescent="0.2">
      <c r="A270" t="str">
        <f t="shared" si="183"/>
        <v>21 Science, research, engineering and technology professionals</v>
      </c>
      <c r="B270" s="11">
        <v>1.2258650939588747</v>
      </c>
      <c r="C270" s="11">
        <v>2.2310471294292866</v>
      </c>
      <c r="D270" s="11">
        <f t="shared" si="184"/>
        <v>1.005182035470412</v>
      </c>
      <c r="E270" s="11">
        <v>0.55906634756351881</v>
      </c>
      <c r="F270" s="11">
        <f t="shared" si="185"/>
        <v>1.5642483830339309</v>
      </c>
      <c r="G270" s="200">
        <f t="shared" si="186"/>
        <v>2.5365240005361445E-2</v>
      </c>
    </row>
    <row r="271" spans="1:7" x14ac:dyDescent="0.2">
      <c r="A271" t="str">
        <f t="shared" si="183"/>
        <v>22 Health professionals</v>
      </c>
      <c r="B271" s="11">
        <v>0.44301924320413039</v>
      </c>
      <c r="C271" s="11">
        <v>0.95718851162088592</v>
      </c>
      <c r="D271" s="11">
        <f t="shared" si="184"/>
        <v>0.51416926841675559</v>
      </c>
      <c r="E271" s="11">
        <v>0.26155817210340354</v>
      </c>
      <c r="F271" s="11">
        <f t="shared" si="185"/>
        <v>0.77572744052015907</v>
      </c>
      <c r="G271" s="200">
        <f t="shared" si="186"/>
        <v>3.1415709385125945E-2</v>
      </c>
    </row>
    <row r="272" spans="1:7" x14ac:dyDescent="0.2">
      <c r="A272" t="str">
        <f t="shared" si="183"/>
        <v>23 Teaching and other educational professionals</v>
      </c>
      <c r="B272" s="11">
        <v>0.59319044678573607</v>
      </c>
      <c r="C272" s="11">
        <v>0.91557199580911353</v>
      </c>
      <c r="D272" s="11">
        <f t="shared" si="184"/>
        <v>0.32238154902337746</v>
      </c>
      <c r="E272" s="11">
        <v>0.31162426733547294</v>
      </c>
      <c r="F272" s="11">
        <f t="shared" si="185"/>
        <v>0.63400581635885045</v>
      </c>
      <c r="G272" s="200">
        <f>IF(B272&gt;0,(1+(E272/B272))^(1/($C$6-$B$6))-1,0)</f>
        <v>2.8547533548536119E-2</v>
      </c>
    </row>
    <row r="273" spans="1:7" x14ac:dyDescent="0.2">
      <c r="A273" t="str">
        <f t="shared" si="183"/>
        <v>24 Business, media and public service professionals</v>
      </c>
      <c r="B273" s="11">
        <v>1.4201026731017035</v>
      </c>
      <c r="C273" s="11">
        <v>2.2021327919113345</v>
      </c>
      <c r="D273" s="11">
        <f t="shared" si="184"/>
        <v>0.78203011880963103</v>
      </c>
      <c r="E273" s="11">
        <v>0.65915727183321626</v>
      </c>
      <c r="F273" s="11">
        <f t="shared" si="185"/>
        <v>1.4411873906428472</v>
      </c>
      <c r="G273" s="200">
        <f t="shared" ref="G273" si="187">IF(B273&gt;0,(1+(E273/B273))^(1/($C$6-$B$6))-1,0)</f>
        <v>2.5744671283326248E-2</v>
      </c>
    </row>
    <row r="274" spans="1:7" x14ac:dyDescent="0.2">
      <c r="A274" t="str">
        <f t="shared" si="183"/>
        <v>31 Science, engineering and technology associate professionals</v>
      </c>
      <c r="B274" s="11">
        <v>0.91254900030120678</v>
      </c>
      <c r="C274" s="11">
        <v>1.5796463377781291</v>
      </c>
      <c r="D274" s="11">
        <f t="shared" si="184"/>
        <v>0.66709733747692235</v>
      </c>
      <c r="E274" s="11">
        <v>0.45968184240264148</v>
      </c>
      <c r="F274" s="11">
        <f t="shared" si="185"/>
        <v>1.1267791798795639</v>
      </c>
      <c r="G274" s="200">
        <f>IF(B274&gt;0,(1+(E274/B274))^(1/($C$6-$B$6))-1,0)</f>
        <v>2.7569958214276324E-2</v>
      </c>
    </row>
    <row r="275" spans="1:7" x14ac:dyDescent="0.2">
      <c r="A275" t="str">
        <f t="shared" si="183"/>
        <v>32 Health and social care associate professionals</v>
      </c>
      <c r="B275" s="11">
        <v>0.27230478488427284</v>
      </c>
      <c r="C275" s="11">
        <v>0.51991049887341512</v>
      </c>
      <c r="D275" s="11">
        <f t="shared" si="184"/>
        <v>0.24760571398914227</v>
      </c>
      <c r="E275" s="11">
        <v>0.15463159093750811</v>
      </c>
      <c r="F275" s="11">
        <f t="shared" si="185"/>
        <v>0.40223730492665039</v>
      </c>
      <c r="G275" s="200">
        <f t="shared" ref="G275:G292" si="188">IF(B275&gt;0,(1+(E275/B275))^(1/($C$6-$B$6))-1,0)</f>
        <v>3.0434820017439357E-2</v>
      </c>
    </row>
    <row r="276" spans="1:7" x14ac:dyDescent="0.2">
      <c r="A276" t="str">
        <f t="shared" si="183"/>
        <v>33 Protective service occupations</v>
      </c>
      <c r="B276" s="11">
        <v>0.2657883093891148</v>
      </c>
      <c r="C276" s="11">
        <v>0.22334868741644323</v>
      </c>
      <c r="D276" s="11">
        <f t="shared" si="184"/>
        <v>-4.2439621972671565E-2</v>
      </c>
      <c r="E276" s="11">
        <v>4.9015397741432834E-2</v>
      </c>
      <c r="F276" s="11">
        <f t="shared" si="185"/>
        <v>6.5757757687612689E-3</v>
      </c>
      <c r="G276" s="200">
        <f t="shared" si="188"/>
        <v>1.1347171580797788E-2</v>
      </c>
    </row>
    <row r="277" spans="1:7" x14ac:dyDescent="0.2">
      <c r="A277" t="str">
        <f t="shared" si="183"/>
        <v>34 Culture, media and sports occupations</v>
      </c>
      <c r="B277" s="11">
        <v>0.49916847004763576</v>
      </c>
      <c r="C277" s="11">
        <v>0.76527032694993868</v>
      </c>
      <c r="D277" s="11">
        <f t="shared" si="184"/>
        <v>0.26610185690230292</v>
      </c>
      <c r="E277" s="11">
        <v>0.20172732808308996</v>
      </c>
      <c r="F277" s="11">
        <f t="shared" ref="F277:F278" si="189">SUM(D277:E277)</f>
        <v>0.46782918498539289</v>
      </c>
      <c r="G277" s="200">
        <f t="shared" si="188"/>
        <v>2.2885653397234362E-2</v>
      </c>
    </row>
    <row r="278" spans="1:7" x14ac:dyDescent="0.2">
      <c r="A278" t="str">
        <f t="shared" si="183"/>
        <v>35 Business and public service associate professionals</v>
      </c>
      <c r="B278" s="11">
        <v>1.9102158286052868</v>
      </c>
      <c r="C278" s="11">
        <v>2.6490146457215018</v>
      </c>
      <c r="D278" s="11">
        <f t="shared" si="184"/>
        <v>0.73879881711621498</v>
      </c>
      <c r="E278" s="11">
        <v>0.71342237108872697</v>
      </c>
      <c r="F278" s="11">
        <f t="shared" si="189"/>
        <v>1.4522211882049421</v>
      </c>
      <c r="G278" s="200">
        <f t="shared" si="188"/>
        <v>2.1381765921982154E-2</v>
      </c>
    </row>
    <row r="279" spans="1:7" x14ac:dyDescent="0.2">
      <c r="A279" t="str">
        <f t="shared" si="183"/>
        <v>41 Administrative occupations</v>
      </c>
      <c r="B279" s="11">
        <v>5.6428956943593409</v>
      </c>
      <c r="C279" s="11">
        <v>5.2813254542324319</v>
      </c>
      <c r="D279" s="11">
        <f t="shared" si="184"/>
        <v>-0.36157024012690897</v>
      </c>
      <c r="E279" s="11">
        <v>1.6145008697621035</v>
      </c>
      <c r="F279" s="11">
        <f t="shared" ref="F279:F282" si="190">SUM(D279:E279)</f>
        <v>1.2529306296351945</v>
      </c>
      <c r="G279" s="200">
        <f t="shared" si="188"/>
        <v>1.6916409683406464E-2</v>
      </c>
    </row>
    <row r="280" spans="1:7" x14ac:dyDescent="0.2">
      <c r="A280" t="str">
        <f t="shared" si="183"/>
        <v>42 Secretarial and related occupations</v>
      </c>
      <c r="B280" s="11">
        <v>2.1348888144392397</v>
      </c>
      <c r="C280" s="11">
        <v>2.3318943448577754</v>
      </c>
      <c r="D280" s="11">
        <f t="shared" si="184"/>
        <v>0.19700553041853563</v>
      </c>
      <c r="E280" s="11">
        <v>0.93626600361667078</v>
      </c>
      <c r="F280" s="11">
        <f t="shared" si="190"/>
        <v>1.1332715340352064</v>
      </c>
      <c r="G280" s="200">
        <f t="shared" si="188"/>
        <v>2.453884669411055E-2</v>
      </c>
    </row>
    <row r="281" spans="1:7" x14ac:dyDescent="0.2">
      <c r="A281" t="str">
        <f t="shared" si="183"/>
        <v>51 Skilled agricultural and related trades</v>
      </c>
      <c r="B281" s="11">
        <v>1.5229761630399588</v>
      </c>
      <c r="C281" s="11">
        <v>1.0634155651884221</v>
      </c>
      <c r="D281" s="11">
        <f t="shared" si="184"/>
        <v>-0.45956059785153669</v>
      </c>
      <c r="E281" s="11">
        <v>0.526097409721349</v>
      </c>
      <c r="F281" s="11">
        <f t="shared" si="190"/>
        <v>6.6536811869812307E-2</v>
      </c>
      <c r="G281" s="200">
        <f t="shared" si="188"/>
        <v>1.9978372378181897E-2</v>
      </c>
    </row>
    <row r="282" spans="1:7" x14ac:dyDescent="0.2">
      <c r="A282" t="str">
        <f t="shared" si="183"/>
        <v>52 Skilled metal, electrical and electronic trades</v>
      </c>
      <c r="B282" s="11">
        <v>2.3805278815751532</v>
      </c>
      <c r="C282" s="11">
        <v>1.6951423436599613</v>
      </c>
      <c r="D282" s="11">
        <f t="shared" si="184"/>
        <v>-0.68538553791519186</v>
      </c>
      <c r="E282" s="11">
        <v>0.72476515302477129</v>
      </c>
      <c r="F282" s="11">
        <f t="shared" si="190"/>
        <v>3.9379615109579436E-2</v>
      </c>
      <c r="G282" s="200">
        <f t="shared" si="188"/>
        <v>1.7876968698144813E-2</v>
      </c>
    </row>
    <row r="283" spans="1:7" x14ac:dyDescent="0.2">
      <c r="A283" t="str">
        <f t="shared" si="183"/>
        <v>53 Skilled construction and building trades</v>
      </c>
      <c r="B283" s="11">
        <v>2.9601905587569082</v>
      </c>
      <c r="C283" s="11">
        <v>0.6043618681725651</v>
      </c>
      <c r="D283" s="11">
        <f t="shared" si="184"/>
        <v>-2.3558286905843433</v>
      </c>
      <c r="E283" s="11">
        <v>0.4844407687932169</v>
      </c>
      <c r="F283" s="11">
        <f t="shared" ref="F283" si="191">SUM(D283:E283)</f>
        <v>-1.8713879217911265</v>
      </c>
      <c r="G283" s="200">
        <f t="shared" si="188"/>
        <v>1.0155435812201352E-2</v>
      </c>
    </row>
    <row r="284" spans="1:7" x14ac:dyDescent="0.2">
      <c r="A284" t="str">
        <f t="shared" si="183"/>
        <v>54 Textiles, printing and other skilled trades</v>
      </c>
      <c r="B284" s="11">
        <v>2.5176266712802318</v>
      </c>
      <c r="C284" s="11">
        <v>1.6937833736126189</v>
      </c>
      <c r="D284" s="11">
        <f t="shared" si="184"/>
        <v>-0.82384329766761288</v>
      </c>
      <c r="E284" s="11">
        <v>0.59000727557999033</v>
      </c>
      <c r="F284" s="11">
        <f t="shared" ref="F284" si="192">SUM(D284:E284)</f>
        <v>-0.23383602208762255</v>
      </c>
      <c r="G284" s="200">
        <f t="shared" si="188"/>
        <v>1.4135304320537667E-2</v>
      </c>
    </row>
    <row r="285" spans="1:7" x14ac:dyDescent="0.2">
      <c r="A285" t="str">
        <f t="shared" si="183"/>
        <v>61 Caring personal service occupations</v>
      </c>
      <c r="B285" s="11">
        <v>1.2665313240940164</v>
      </c>
      <c r="C285" s="11">
        <v>1.8245487370905837</v>
      </c>
      <c r="D285" s="11">
        <f>C285-B285</f>
        <v>0.55801741299656737</v>
      </c>
      <c r="E285" s="11">
        <v>0.42202744886995397</v>
      </c>
      <c r="F285" s="11">
        <f>SUM(D285:E285)</f>
        <v>0.9800448618665214</v>
      </c>
      <c r="G285" s="200">
        <f t="shared" si="188"/>
        <v>1.9357876626903581E-2</v>
      </c>
    </row>
    <row r="286" spans="1:7" x14ac:dyDescent="0.2">
      <c r="A286" t="str">
        <f t="shared" si="183"/>
        <v>62 Leisure, travel and related personal service occupations</v>
      </c>
      <c r="B286" s="11">
        <v>1.9792571004162918</v>
      </c>
      <c r="C286" s="11">
        <v>1.3805654263343716</v>
      </c>
      <c r="D286" s="11">
        <f t="shared" ref="D286:D292" si="193">C286-B286</f>
        <v>-0.59869167408192014</v>
      </c>
      <c r="E286" s="11">
        <v>0.52095453553465099</v>
      </c>
      <c r="F286" s="11">
        <f t="shared" ref="F286:F287" si="194">SUM(D286:E286)</f>
        <v>-7.7737138547269158E-2</v>
      </c>
      <c r="G286" s="200">
        <f t="shared" si="188"/>
        <v>1.5698873300263205E-2</v>
      </c>
    </row>
    <row r="287" spans="1:7" x14ac:dyDescent="0.2">
      <c r="A287" t="str">
        <f t="shared" si="183"/>
        <v>63 Community and civil enforcement occupations</v>
      </c>
      <c r="B287" s="11">
        <v>9.9117434530515192E-2</v>
      </c>
      <c r="C287" s="11">
        <v>5.4910005359965632E-2</v>
      </c>
      <c r="D287" s="11">
        <f t="shared" si="193"/>
        <v>-4.420742917054956E-2</v>
      </c>
      <c r="E287" s="11">
        <v>1.5582710057567471E-2</v>
      </c>
      <c r="F287" s="11">
        <f t="shared" si="194"/>
        <v>-2.8624719112982089E-2</v>
      </c>
      <c r="G287" s="200">
        <f t="shared" si="188"/>
        <v>9.7819286829570196E-3</v>
      </c>
    </row>
    <row r="288" spans="1:7" x14ac:dyDescent="0.2">
      <c r="A288" t="str">
        <f t="shared" si="183"/>
        <v>71 Sales occupations</v>
      </c>
      <c r="B288" s="11">
        <v>8.6685257157387472</v>
      </c>
      <c r="C288" s="11">
        <v>4.4730552759695268</v>
      </c>
      <c r="D288" s="11">
        <f t="shared" si="193"/>
        <v>-4.1954704397692204</v>
      </c>
      <c r="E288" s="11">
        <v>1.5728172763425772</v>
      </c>
      <c r="F288" s="11">
        <f t="shared" ref="F288:F289" si="195">SUM(D288:E288)</f>
        <v>-2.6226531634266435</v>
      </c>
      <c r="G288" s="200">
        <f t="shared" si="188"/>
        <v>1.1177609880838713E-2</v>
      </c>
    </row>
    <row r="289" spans="1:7" x14ac:dyDescent="0.2">
      <c r="A289" t="str">
        <f t="shared" si="183"/>
        <v>72 Customer service occupations</v>
      </c>
      <c r="B289" s="11">
        <v>1.5374614356853624</v>
      </c>
      <c r="C289" s="11">
        <v>3.1901202672489575</v>
      </c>
      <c r="D289" s="11">
        <f t="shared" si="193"/>
        <v>1.6526588315635951</v>
      </c>
      <c r="E289" s="11">
        <v>0.82804972834360691</v>
      </c>
      <c r="F289" s="11">
        <f t="shared" si="195"/>
        <v>2.4807085599072018</v>
      </c>
      <c r="G289" s="200">
        <f t="shared" si="188"/>
        <v>2.9140615248214319E-2</v>
      </c>
    </row>
    <row r="290" spans="1:7" x14ac:dyDescent="0.2">
      <c r="A290" t="str">
        <f t="shared" si="183"/>
        <v>81 Process, plant and machine operatives</v>
      </c>
      <c r="B290" s="11">
        <v>3.462526130516268</v>
      </c>
      <c r="C290" s="11">
        <v>1.0470056145734217</v>
      </c>
      <c r="D290" s="11">
        <f t="shared" si="193"/>
        <v>-2.4155205159428466</v>
      </c>
      <c r="E290" s="11">
        <v>0.47891842263796003</v>
      </c>
      <c r="F290" s="11">
        <f t="shared" ref="F290:F291" si="196">SUM(D290:E290)</f>
        <v>-1.9366020933048866</v>
      </c>
      <c r="G290" s="200">
        <f t="shared" si="188"/>
        <v>8.6739946765039821E-3</v>
      </c>
    </row>
    <row r="291" spans="1:7" x14ac:dyDescent="0.2">
      <c r="A291" t="str">
        <f t="shared" si="183"/>
        <v>82 Transport and mobile machine drivers and operatives</v>
      </c>
      <c r="B291" s="11">
        <v>7.8379256905702785</v>
      </c>
      <c r="C291" s="11">
        <v>3.9199285548402867</v>
      </c>
      <c r="D291" s="11">
        <f t="shared" si="193"/>
        <v>-3.9179971357299919</v>
      </c>
      <c r="E291" s="11">
        <v>2.2264440086574222</v>
      </c>
      <c r="F291" s="11">
        <f t="shared" si="196"/>
        <v>-1.6915531270725697</v>
      </c>
      <c r="G291" s="200">
        <f t="shared" si="188"/>
        <v>1.6808175215785148E-2</v>
      </c>
    </row>
    <row r="292" spans="1:7" x14ac:dyDescent="0.2">
      <c r="A292" t="str">
        <f t="shared" si="183"/>
        <v>91 Elementary trades and related occupations</v>
      </c>
      <c r="B292" s="11">
        <v>3.4123142259652979</v>
      </c>
      <c r="C292" s="11">
        <v>1.9028445651892658</v>
      </c>
      <c r="D292" s="11">
        <f t="shared" si="193"/>
        <v>-1.5094696607760321</v>
      </c>
      <c r="E292" s="11">
        <v>0.73791731353864076</v>
      </c>
      <c r="F292" s="11">
        <f t="shared" ref="F292" si="197">SUM(D292:E292)</f>
        <v>-0.7715523472373913</v>
      </c>
      <c r="G292" s="200">
        <f t="shared" si="188"/>
        <v>1.3137103739506495E-2</v>
      </c>
    </row>
    <row r="293" spans="1:7" x14ac:dyDescent="0.2">
      <c r="A293" t="str">
        <f t="shared" si="183"/>
        <v>92 Elementary administration and service occupations</v>
      </c>
      <c r="B293" s="11">
        <v>13.512684887209153</v>
      </c>
      <c r="C293" s="11">
        <v>7.5842097299378306</v>
      </c>
      <c r="D293" s="11">
        <f t="shared" ref="D293" si="198">C293-B293</f>
        <v>-5.9284751572713219</v>
      </c>
      <c r="E293" s="11">
        <v>2.5301567541275207</v>
      </c>
      <c r="F293" s="11">
        <f t="shared" ref="F293" si="199">SUM(D293:E293)</f>
        <v>-3.3983184031438012</v>
      </c>
      <c r="G293" s="200">
        <f t="shared" ref="G293:G294" si="200">IF(B293&gt;0,(1+(E293/B293))^(1/($C$6-$B$6))-1,0)</f>
        <v>1.1507971763754954E-2</v>
      </c>
    </row>
    <row r="294" spans="1:7" x14ac:dyDescent="0.2">
      <c r="A294" s="24" t="str">
        <f t="shared" si="183"/>
        <v>All occupations</v>
      </c>
      <c r="B294" s="34">
        <f>SUM(B268:B293)</f>
        <v>71.01378594681033</v>
      </c>
      <c r="C294" s="34">
        <f t="shared" ref="C294:F294" si="201">SUM(C268:C293)</f>
        <v>56.945381257755479</v>
      </c>
      <c r="D294" s="34">
        <f t="shared" si="201"/>
        <v>-14.068404689054846</v>
      </c>
      <c r="E294" s="34">
        <f t="shared" si="201"/>
        <v>19.659811510325795</v>
      </c>
      <c r="F294" s="34">
        <f t="shared" si="201"/>
        <v>5.5914068212709456</v>
      </c>
      <c r="G294" s="234">
        <f t="shared" si="200"/>
        <v>1.6426264375003274E-2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Manchester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-2.470991607155554</v>
      </c>
      <c r="Q7" s="11">
        <f>'Occ T1'!J16</f>
        <v>67.340014015766258</v>
      </c>
    </row>
    <row r="8" spans="1:17" x14ac:dyDescent="0.2">
      <c r="O8" t="str">
        <f>name!E11</f>
        <v>Process, plant and machine operatives</v>
      </c>
      <c r="P8" s="11">
        <f>'Occ T1'!H15</f>
        <v>8.4428754349341801</v>
      </c>
      <c r="Q8" s="11">
        <f>'Occ T1'!J15</f>
        <v>57.761812123061617</v>
      </c>
    </row>
    <row r="9" spans="1:17" x14ac:dyDescent="0.2">
      <c r="O9" t="str">
        <f>name!E10</f>
        <v>Sales and customer service occupations</v>
      </c>
      <c r="P9" s="11">
        <f>'Occ T1'!H14</f>
        <v>6.3058917370286736</v>
      </c>
      <c r="Q9" s="11">
        <f>'Occ T1'!J14</f>
        <v>75.367691873969108</v>
      </c>
    </row>
    <row r="10" spans="1:17" x14ac:dyDescent="0.2">
      <c r="O10" t="str">
        <f>name!E9</f>
        <v>Caring, leisure and other service occupations</v>
      </c>
      <c r="P10" s="11">
        <f>'Occ T1'!H13</f>
        <v>25.191017461647277</v>
      </c>
      <c r="Q10" s="11">
        <f>'Occ T1'!J13</f>
        <v>111.01142732260837</v>
      </c>
    </row>
    <row r="11" spans="1:17" x14ac:dyDescent="0.2">
      <c r="O11" t="str">
        <f>name!E8</f>
        <v>Skilled trades occupations</v>
      </c>
      <c r="P11" s="11">
        <f>'Occ T1'!H12</f>
        <v>-6.4876770434816251</v>
      </c>
      <c r="Q11" s="11">
        <f>'Occ T1'!J12</f>
        <v>42.524728085207258</v>
      </c>
    </row>
    <row r="12" spans="1:17" x14ac:dyDescent="0.2">
      <c r="O12" t="str">
        <f>name!E7</f>
        <v>Administrative and secretarial occupations</v>
      </c>
      <c r="P12" s="11">
        <f>'Occ T1'!H11</f>
        <v>-19.286116979493158</v>
      </c>
      <c r="Q12" s="11">
        <f>'Occ T1'!J11</f>
        <v>70.118012795498359</v>
      </c>
    </row>
    <row r="13" spans="1:17" x14ac:dyDescent="0.2">
      <c r="O13" t="str">
        <f>name!E6</f>
        <v>Associate professional occupations</v>
      </c>
      <c r="P13" s="11">
        <f>'Occ T1'!H10</f>
        <v>8.8764275259321721</v>
      </c>
      <c r="Q13" s="11">
        <f>'Occ T1'!J10</f>
        <v>91.402288532087397</v>
      </c>
    </row>
    <row r="14" spans="1:17" x14ac:dyDescent="0.2">
      <c r="O14" t="str">
        <f>name!E5</f>
        <v>Professional occupations</v>
      </c>
      <c r="P14" s="11">
        <f>'Occ T1'!H9</f>
        <v>67.242291977923969</v>
      </c>
      <c r="Q14" s="11">
        <f>'Occ T1'!J9</f>
        <v>233.75956525498495</v>
      </c>
    </row>
    <row r="15" spans="1:17" x14ac:dyDescent="0.2">
      <c r="O15" t="str">
        <f>name!E4</f>
        <v>Managers, directors and senior officials</v>
      </c>
      <c r="P15" s="11">
        <f>'Occ T1'!H8</f>
        <v>23.603281492663768</v>
      </c>
      <c r="Q15" s="11">
        <f>'Occ T1'!J8</f>
        <v>102.79950070851832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Manchester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2.9688726235907978</v>
      </c>
      <c r="Q37" s="11">
        <f>'Occ T2'!J8</f>
        <v>49.54841684888585</v>
      </c>
    </row>
    <row r="38" spans="1:17" x14ac:dyDescent="0.2">
      <c r="O38" s="10" t="str">
        <f>name!D5</f>
        <v>12 Other managers and proprietors</v>
      </c>
      <c r="P38" s="11">
        <f>'Occ T2'!H9</f>
        <v>20.634408869072978</v>
      </c>
      <c r="Q38" s="11">
        <f>'Occ T2'!J9</f>
        <v>53.25108385963248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14.620749884368664</v>
      </c>
      <c r="Q39" s="11">
        <f>'Occ T2'!J10</f>
        <v>49.166994001659425</v>
      </c>
    </row>
    <row r="40" spans="1:17" x14ac:dyDescent="0.2">
      <c r="O40" s="10" t="str">
        <f>name!D7</f>
        <v>22 Health professionals</v>
      </c>
      <c r="P40" s="11">
        <f>'Occ T2'!H11</f>
        <v>12.82220599195297</v>
      </c>
      <c r="Q40" s="11">
        <f>'Occ T2'!J11</f>
        <v>49.58546348244785</v>
      </c>
    </row>
    <row r="41" spans="1:17" x14ac:dyDescent="0.2">
      <c r="O41" s="10" t="str">
        <f>name!D8</f>
        <v>23 Teaching and other educational professionals</v>
      </c>
      <c r="P41" s="11">
        <f>'Occ T2'!H12</f>
        <v>15.945414286733509</v>
      </c>
      <c r="Q41" s="11">
        <f>'Occ T2'!J12</f>
        <v>61.090933875294809</v>
      </c>
    </row>
    <row r="42" spans="1:17" x14ac:dyDescent="0.2">
      <c r="O42" s="10" t="str">
        <f>name!D9</f>
        <v>24 Business, media and public service professionals</v>
      </c>
      <c r="P42" s="11">
        <f>'Occ T2'!H13</f>
        <v>23.853921814868784</v>
      </c>
      <c r="Q42" s="11">
        <f>'Occ T2'!J13</f>
        <v>73.916173895582816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-1.9031780968923968</v>
      </c>
      <c r="Q43" s="11">
        <f>'Occ T2'!J14</f>
        <v>10.045260415790176</v>
      </c>
    </row>
    <row r="44" spans="1:17" x14ac:dyDescent="0.2">
      <c r="O44" s="10" t="str">
        <f>name!D11</f>
        <v>32 Health and social care associate professionals</v>
      </c>
      <c r="P44" s="11">
        <f>'Occ T2'!H15</f>
        <v>4.5352052201628226</v>
      </c>
      <c r="Q44" s="11">
        <f>'Occ T2'!J15</f>
        <v>22.301200467920683</v>
      </c>
    </row>
    <row r="45" spans="1:17" x14ac:dyDescent="0.2">
      <c r="O45" s="10" t="str">
        <f>name!D12</f>
        <v>33 Protective service occupations</v>
      </c>
      <c r="P45" s="11">
        <f>'Occ T2'!H16</f>
        <v>4.0928581399103887</v>
      </c>
      <c r="Q45" s="11">
        <f>'Occ T2'!J16</f>
        <v>9.6134163040573917</v>
      </c>
    </row>
    <row r="46" spans="1:17" x14ac:dyDescent="0.2">
      <c r="O46" s="10" t="str">
        <f>name!D13</f>
        <v>34 Culture, media and sports occupations</v>
      </c>
      <c r="P46" s="11">
        <f>'Occ T2'!H17</f>
        <v>1.4476406899514167</v>
      </c>
      <c r="Q46" s="11">
        <f>'Occ T2'!J17</f>
        <v>10.482457590512258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0.7039015727999498</v>
      </c>
      <c r="Q47" s="11">
        <f>'Occ T2'!J18</f>
        <v>38.9599537538069</v>
      </c>
    </row>
    <row r="48" spans="1:17" x14ac:dyDescent="0.2">
      <c r="O48" s="10" t="str">
        <f>name!D15</f>
        <v>41 Administrative occupations</v>
      </c>
      <c r="P48" s="11">
        <f>'Occ T2'!H19</f>
        <v>-12.519693817670685</v>
      </c>
      <c r="Q48" s="11">
        <f>'Occ T2'!J19</f>
        <v>61.424344264155323</v>
      </c>
    </row>
    <row r="49" spans="15:17" x14ac:dyDescent="0.2">
      <c r="O49" s="10" t="str">
        <f>name!D16</f>
        <v>42 Secretarial and related occupations</v>
      </c>
      <c r="P49" s="11">
        <f>'Occ T2'!H20</f>
        <v>-6.7664231618224839</v>
      </c>
      <c r="Q49" s="11">
        <f>'Occ T2'!J20</f>
        <v>8.6936685313430235</v>
      </c>
    </row>
    <row r="50" spans="15:17" x14ac:dyDescent="0.2">
      <c r="O50" s="10" t="str">
        <f>name!D17</f>
        <v>51 Skilled agricultural and related trades</v>
      </c>
      <c r="P50" s="11">
        <f>'Occ T2'!H21</f>
        <v>1.5220480550164108</v>
      </c>
      <c r="Q50" s="11">
        <f>'Occ T2'!J21</f>
        <v>8.2652647548992455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-5.3717701415182049</v>
      </c>
      <c r="Q51" s="11">
        <f>'Occ T2'!J22</f>
        <v>11.006847642855377</v>
      </c>
    </row>
    <row r="52" spans="15:17" x14ac:dyDescent="0.2">
      <c r="O52" s="10" t="str">
        <f>name!D19</f>
        <v>53 Skilled construction and building trades</v>
      </c>
      <c r="P52" s="11">
        <f>'Occ T2'!H23</f>
        <v>-2.2053590650337966</v>
      </c>
      <c r="Q52" s="11">
        <f>'Occ T2'!J23</f>
        <v>13.211293515238246</v>
      </c>
    </row>
    <row r="53" spans="15:17" x14ac:dyDescent="0.2">
      <c r="O53" s="10" t="str">
        <f>name!D20</f>
        <v>54 Textiles, printing and other skilled trades</v>
      </c>
      <c r="P53" s="11">
        <f>'Occ T2'!H24</f>
        <v>-0.43259589194604331</v>
      </c>
      <c r="Q53" s="11">
        <f>'Occ T2'!J24</f>
        <v>10.041322172214381</v>
      </c>
    </row>
    <row r="54" spans="15:17" x14ac:dyDescent="0.2">
      <c r="O54" s="10" t="str">
        <f>name!D21</f>
        <v>61 Caring personal service occupations</v>
      </c>
      <c r="P54" s="11">
        <f>'Occ T2'!H25</f>
        <v>25.122113480824169</v>
      </c>
      <c r="Q54" s="11">
        <f>'Occ T2'!J25</f>
        <v>95.677792978672187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0.27636115454362908</v>
      </c>
      <c r="Q55" s="11">
        <f>'Occ T2'!J26</f>
        <v>14.965153480002288</v>
      </c>
    </row>
    <row r="56" spans="15:17" x14ac:dyDescent="0.2">
      <c r="O56" s="10" t="str">
        <f>name!D23</f>
        <v>63 Community and civil enforcement occupations</v>
      </c>
      <c r="P56" s="11">
        <f>'Occ T2'!H27</f>
        <v>-0.20745717372050754</v>
      </c>
      <c r="Q56" s="11">
        <f>'Occ T2'!J27</f>
        <v>0.36848086393390334</v>
      </c>
    </row>
    <row r="57" spans="15:17" x14ac:dyDescent="0.2">
      <c r="O57" s="10" t="str">
        <f>name!D24</f>
        <v>71 Sales occupations</v>
      </c>
      <c r="P57" s="11">
        <f>'Occ T2'!H28</f>
        <v>-11.214346990432759</v>
      </c>
      <c r="Q57" s="11">
        <f>'Occ T2'!J28</f>
        <v>37.991850198513944</v>
      </c>
    </row>
    <row r="58" spans="15:17" x14ac:dyDescent="0.2">
      <c r="O58" s="10" t="str">
        <f>name!D25</f>
        <v>72 Customer service occupations</v>
      </c>
      <c r="P58" s="11">
        <f>'Occ T2'!H29</f>
        <v>17.520238727461411</v>
      </c>
      <c r="Q58" s="11">
        <f>'Occ T2'!J29</f>
        <v>37.375841675455149</v>
      </c>
    </row>
    <row r="59" spans="15:17" x14ac:dyDescent="0.2">
      <c r="O59" s="10" t="str">
        <f>name!D26</f>
        <v>81 Process, plant and machine operatives</v>
      </c>
      <c r="P59" s="11">
        <f>'Occ T2'!H30</f>
        <v>2.9968925964398316</v>
      </c>
      <c r="Q59" s="11">
        <f>'Occ T2'!J30</f>
        <v>15.744861181621708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5.4459828384943592</v>
      </c>
      <c r="Q60" s="11">
        <f>'Occ T2'!J31</f>
        <v>42.016950941439916</v>
      </c>
    </row>
    <row r="61" spans="15:17" x14ac:dyDescent="0.2">
      <c r="O61" s="10" t="str">
        <f>name!D28</f>
        <v>91 Elementary trades and related occupations</v>
      </c>
      <c r="P61" s="11">
        <f>'Occ T2'!H32</f>
        <v>-4.4219641528549243</v>
      </c>
      <c r="Q61" s="11">
        <f>'Occ T2'!J32</f>
        <v>2.2109445343128149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1.9509725456993579</v>
      </c>
      <c r="Q62" s="11">
        <f>'Occ T2'!J33</f>
        <v>65.129069481453428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111.41699999999946</v>
      </c>
      <c r="Q64" s="11">
        <f>'Occ T2'!J35</f>
        <v>852.08504071170137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Manchester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1487.6449999999993</v>
      </c>
      <c r="C8" s="305">
        <f>SUM(C9:C17)</f>
        <v>1532.0940000000005</v>
      </c>
      <c r="D8" s="305">
        <f>SUM(D9:D17)</f>
        <v>1599.0619999999997</v>
      </c>
      <c r="E8" s="304"/>
      <c r="F8" s="305">
        <f>SUM(F9:F17)</f>
        <v>23.148475197307782</v>
      </c>
      <c r="G8" s="305">
        <f>SUM(G9:G17)</f>
        <v>28.019262993681185</v>
      </c>
      <c r="H8" s="305">
        <f>SUM(H9:H17)</f>
        <v>36.06967863726598</v>
      </c>
      <c r="I8" s="304"/>
      <c r="J8" s="305">
        <f>SUM(J9:J17)</f>
        <v>152.94363457514666</v>
      </c>
      <c r="K8" s="305">
        <f>SUM(K9:K17)</f>
        <v>184.65389791465603</v>
      </c>
      <c r="L8" s="305">
        <f>SUM(L9:L17)</f>
        <v>241.51296622071609</v>
      </c>
      <c r="M8" s="304"/>
      <c r="N8" s="305">
        <f>SUM(N9:N17)</f>
        <v>294.58889361890755</v>
      </c>
      <c r="O8" s="305">
        <f>SUM(O9:O17)</f>
        <v>329.39745945325677</v>
      </c>
      <c r="P8" s="305">
        <f>SUM(P9:P17)</f>
        <v>399.30652014903251</v>
      </c>
      <c r="Q8" s="306"/>
      <c r="R8" s="305">
        <f>SUM(R9:R17)</f>
        <v>78.888856710954073</v>
      </c>
      <c r="S8" s="305">
        <f>SUM(S9:S17)</f>
        <v>81.561823846969574</v>
      </c>
      <c r="T8" s="305">
        <f>SUM(T9:T17)</f>
        <v>93.870573036428596</v>
      </c>
      <c r="U8" s="306"/>
      <c r="V8" s="305">
        <f>SUM(V9:V17)</f>
        <v>81.51828746164216</v>
      </c>
      <c r="W8" s="305">
        <f>SUM(W9:W17)</f>
        <v>88.22661816171609</v>
      </c>
      <c r="X8" s="305">
        <f>SUM(X9:X17)</f>
        <v>107.06103393725216</v>
      </c>
      <c r="Y8" s="306"/>
      <c r="Z8" s="305">
        <f>SUM(Z9:Z17)</f>
        <v>313.23691874954739</v>
      </c>
      <c r="AA8" s="305">
        <f>SUM(AA9:AA17)</f>
        <v>307.60255718379631</v>
      </c>
      <c r="AB8" s="305">
        <f>SUM(AB9:AB17)</f>
        <v>305.66223613139022</v>
      </c>
      <c r="AC8" s="306"/>
      <c r="AD8" s="305">
        <f>SUM(AD9:AD17)</f>
        <v>291.30502271998438</v>
      </c>
      <c r="AE8" s="305">
        <f>SUM(AE9:AE17)</f>
        <v>292.1291322118779</v>
      </c>
      <c r="AF8" s="305">
        <f>SUM(AF9:AF17)</f>
        <v>253.51328916454941</v>
      </c>
      <c r="AG8" s="306"/>
      <c r="AH8" s="305">
        <f>SUM(AH9:AH17)</f>
        <v>181.00112501969915</v>
      </c>
      <c r="AI8" s="305">
        <f>SUM(AI9:AI17)</f>
        <v>157.07618341211136</v>
      </c>
      <c r="AJ8" s="305">
        <f>SUM(AJ9:AJ17)</f>
        <v>105.12032146560927</v>
      </c>
      <c r="AK8" s="306"/>
      <c r="AL8" s="305">
        <f>SUM(AL9:AL17)</f>
        <v>71.01378594681033</v>
      </c>
      <c r="AM8" s="305">
        <f>SUM(AM9:AM17)</f>
        <v>63.427064821935176</v>
      </c>
      <c r="AN8" s="305">
        <f>SUM(AN9:AN17)</f>
        <v>56.945381257755486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139.40528609935228</v>
      </c>
      <c r="C9" s="304">
        <f t="shared" ref="B9:D17" si="0">SUM(C21,C33,C51,C63,C75,C93)</f>
        <v>143.91202066641404</v>
      </c>
      <c r="D9" s="304">
        <f t="shared" si="0"/>
        <v>163.00856759201616</v>
      </c>
      <c r="E9" s="304"/>
      <c r="F9" s="304">
        <f t="shared" ref="F9:H17" si="1">SUM(F21,F33,F51,F63,F75,F93)</f>
        <v>1.8870643619754699</v>
      </c>
      <c r="G9" s="304">
        <f t="shared" si="1"/>
        <v>2.2420958365877648</v>
      </c>
      <c r="H9" s="304">
        <f t="shared" si="1"/>
        <v>2.9568783994076044</v>
      </c>
      <c r="I9" s="304"/>
      <c r="J9" s="304">
        <f t="shared" ref="J9:L17" si="2">SUM(J21,J33,J51,J63,J75,J93)</f>
        <v>15.392747654460765</v>
      </c>
      <c r="K9" s="304">
        <f t="shared" si="2"/>
        <v>18.113002432189063</v>
      </c>
      <c r="L9" s="304">
        <f t="shared" si="2"/>
        <v>24.00686356747676</v>
      </c>
      <c r="M9" s="304"/>
      <c r="N9" s="304">
        <f t="shared" ref="N9:P17" si="3">SUM(N21,N33,N51,N63,N75,N93)</f>
        <v>37.024538282615502</v>
      </c>
      <c r="O9" s="304">
        <f t="shared" si="3"/>
        <v>40.784807102600368</v>
      </c>
      <c r="P9" s="304">
        <f t="shared" si="3"/>
        <v>51.851199325239143</v>
      </c>
      <c r="Q9" s="306"/>
      <c r="R9" s="304">
        <f t="shared" ref="R9:T9" si="4">SUM(R21,R33,R51,R63,R75,R93)</f>
        <v>7.7538349101096511</v>
      </c>
      <c r="S9" s="304">
        <f t="shared" si="4"/>
        <v>8.1817440490407467</v>
      </c>
      <c r="T9" s="304">
        <f t="shared" si="4"/>
        <v>9.8299050932939007</v>
      </c>
      <c r="U9" s="306"/>
      <c r="V9" s="304">
        <f t="shared" ref="V9:X9" si="5">SUM(V21,V33,V51,V63,V75,V93)</f>
        <v>10.77966422063613</v>
      </c>
      <c r="W9" s="304">
        <f t="shared" si="5"/>
        <v>11.305547101699648</v>
      </c>
      <c r="X9" s="304">
        <f t="shared" si="5"/>
        <v>13.766157724692148</v>
      </c>
      <c r="Y9" s="306"/>
      <c r="Z9" s="304">
        <f t="shared" ref="Z9:AB9" si="6">SUM(Z21,Z33,Z51,Z63,Z75,Z93)</f>
        <v>26.101353864924079</v>
      </c>
      <c r="AA9" s="304">
        <f t="shared" si="6"/>
        <v>24.335532757728728</v>
      </c>
      <c r="AB9" s="304">
        <f t="shared" si="6"/>
        <v>24.77822857259774</v>
      </c>
      <c r="AC9" s="306"/>
      <c r="AD9" s="304">
        <f>SUM(AD21,AD33,AD51,AD63,AD75,AD93)</f>
        <v>21.373157008720014</v>
      </c>
      <c r="AE9" s="304">
        <f t="shared" ref="AE9:AF9" si="7">SUM(AE21,AE33,AE51,AE63,AE75,AE93)</f>
        <v>20.779087220999564</v>
      </c>
      <c r="AF9" s="304">
        <f t="shared" si="7"/>
        <v>18.61680633236195</v>
      </c>
      <c r="AG9" s="306"/>
      <c r="AH9" s="304">
        <f t="shared" ref="AH9:AJ9" si="8">SUM(AH21,AH33,AH51,AH63,AH75,AH93)</f>
        <v>14.556793427555082</v>
      </c>
      <c r="AI9" s="304">
        <f t="shared" si="8"/>
        <v>13.088354863157152</v>
      </c>
      <c r="AJ9" s="304">
        <f t="shared" si="8"/>
        <v>10.347389370969486</v>
      </c>
      <c r="AK9" s="306"/>
      <c r="AL9" s="304">
        <f t="shared" ref="AL9:AN9" si="9">SUM(AL21,AL33,AL51,AL63,AL75,AL93)</f>
        <v>4.5361323683556058</v>
      </c>
      <c r="AM9" s="304">
        <f t="shared" si="9"/>
        <v>5.0818493024110083</v>
      </c>
      <c r="AN9" s="304">
        <f t="shared" si="9"/>
        <v>6.8551392059774487</v>
      </c>
    </row>
    <row r="10" spans="1:40" x14ac:dyDescent="0.2">
      <c r="A10" s="13" t="str">
        <f>name!E5</f>
        <v>Professional occupations</v>
      </c>
      <c r="B10" s="304">
        <f t="shared" si="0"/>
        <v>320.51655776161249</v>
      </c>
      <c r="C10" s="304">
        <f t="shared" si="0"/>
        <v>347.97613932307627</v>
      </c>
      <c r="D10" s="304">
        <f t="shared" si="0"/>
        <v>387.75884973953674</v>
      </c>
      <c r="E10" s="304"/>
      <c r="F10" s="304">
        <f t="shared" si="1"/>
        <v>17.165763321792987</v>
      </c>
      <c r="G10" s="304">
        <f t="shared" si="1"/>
        <v>20.733949480850278</v>
      </c>
      <c r="H10" s="304">
        <f t="shared" si="1"/>
        <v>26.129960985653838</v>
      </c>
      <c r="I10" s="304"/>
      <c r="J10" s="304">
        <f t="shared" si="2"/>
        <v>87.680466634739503</v>
      </c>
      <c r="K10" s="304">
        <f t="shared" si="2"/>
        <v>105.42154907409461</v>
      </c>
      <c r="L10" s="304">
        <f t="shared" si="2"/>
        <v>133.22222470472803</v>
      </c>
      <c r="M10" s="304"/>
      <c r="N10" s="304">
        <f t="shared" si="3"/>
        <v>109.42021646773649</v>
      </c>
      <c r="O10" s="304">
        <f t="shared" si="3"/>
        <v>118.854080596459</v>
      </c>
      <c r="P10" s="304">
        <f t="shared" si="3"/>
        <v>130.38841896728081</v>
      </c>
      <c r="Q10" s="306"/>
      <c r="R10" s="304">
        <f t="shared" ref="R10:T10" si="10">SUM(R22,R34,R52,R64,R76,R94)</f>
        <v>15.252843744897282</v>
      </c>
      <c r="S10" s="304">
        <f t="shared" si="10"/>
        <v>11.931175659648762</v>
      </c>
      <c r="T10" s="304">
        <f t="shared" si="10"/>
        <v>10.061818383457291</v>
      </c>
      <c r="U10" s="306"/>
      <c r="V10" s="304">
        <f t="shared" ref="V10:X10" si="11">SUM(V22,V34,V52,V64,V76,V94)</f>
        <v>15.799425032678638</v>
      </c>
      <c r="W10" s="304">
        <f t="shared" si="11"/>
        <v>16.444054241999421</v>
      </c>
      <c r="X10" s="304">
        <f t="shared" si="11"/>
        <v>18.811337581696588</v>
      </c>
      <c r="Y10" s="306"/>
      <c r="Z10" s="304">
        <f t="shared" ref="Z10:AB10" si="12">SUM(Z22,Z34,Z52,Z64,Z76,Z94)</f>
        <v>34.122812493659019</v>
      </c>
      <c r="AA10" s="304">
        <f t="shared" si="12"/>
        <v>33.801044147215066</v>
      </c>
      <c r="AB10" s="304">
        <f t="shared" si="12"/>
        <v>33.613192092711117</v>
      </c>
      <c r="AC10" s="306"/>
      <c r="AD10" s="304">
        <f t="shared" ref="AD10:AF10" si="13">SUM(AD22,AD34,AD52,AD64,AD76,AD94)</f>
        <v>23.102767857583522</v>
      </c>
      <c r="AE10" s="304">
        <f t="shared" si="13"/>
        <v>22.920433543803497</v>
      </c>
      <c r="AF10" s="304">
        <f t="shared" si="13"/>
        <v>19.755392962849587</v>
      </c>
      <c r="AG10" s="306"/>
      <c r="AH10" s="304">
        <f t="shared" ref="AH10:AJ10" si="14">SUM(AH22,AH34,AH52,AH64,AH76,AH94)</f>
        <v>14.290084751474652</v>
      </c>
      <c r="AI10" s="304">
        <f t="shared" si="14"/>
        <v>13.192408063735078</v>
      </c>
      <c r="AJ10" s="304">
        <f t="shared" si="14"/>
        <v>9.4705636323888136</v>
      </c>
      <c r="AK10" s="306"/>
      <c r="AL10" s="304">
        <f t="shared" ref="AL10:AN10" si="15">SUM(AL22,AL34,AL52,AL64,AL76,AL94)</f>
        <v>3.682177457050444</v>
      </c>
      <c r="AM10" s="304">
        <f t="shared" si="15"/>
        <v>4.6774445152705493</v>
      </c>
      <c r="AN10" s="304">
        <f t="shared" si="15"/>
        <v>6.3059404287706222</v>
      </c>
    </row>
    <row r="11" spans="1:40" x14ac:dyDescent="0.2">
      <c r="A11" s="13" t="str">
        <f>name!E6</f>
        <v>Associate professional occupations</v>
      </c>
      <c r="B11" s="304">
        <f>SUM(B23,B35,B53,B65,B77,B95)</f>
        <v>180.28193217860223</v>
      </c>
      <c r="C11" s="304">
        <f t="shared" si="0"/>
        <v>175.21306107280211</v>
      </c>
      <c r="D11" s="304">
        <f>SUM(D23,D35,D53,D65,D77,D95)</f>
        <v>189.15835970453423</v>
      </c>
      <c r="E11" s="304"/>
      <c r="F11" s="304">
        <f t="shared" si="1"/>
        <v>2.1002714140399967</v>
      </c>
      <c r="G11" s="304">
        <f t="shared" si="1"/>
        <v>2.4458700608118309</v>
      </c>
      <c r="H11" s="304">
        <f t="shared" si="1"/>
        <v>3.3075073778117097</v>
      </c>
      <c r="I11" s="304"/>
      <c r="J11" s="304">
        <f t="shared" si="2"/>
        <v>21.9668372598464</v>
      </c>
      <c r="K11" s="304">
        <f t="shared" si="2"/>
        <v>24.944965402073016</v>
      </c>
      <c r="L11" s="304">
        <f t="shared" si="2"/>
        <v>32.923790126175298</v>
      </c>
      <c r="M11" s="304"/>
      <c r="N11" s="304">
        <f t="shared" si="3"/>
        <v>51.420302012367024</v>
      </c>
      <c r="O11" s="304">
        <f t="shared" si="3"/>
        <v>53.698266182665719</v>
      </c>
      <c r="P11" s="304">
        <f t="shared" si="3"/>
        <v>63.943350415872871</v>
      </c>
      <c r="Q11" s="306"/>
      <c r="R11" s="304">
        <f t="shared" ref="R11:T11" si="16">SUM(R23,R35,R53,R65,R77,R95)</f>
        <v>13.994795075124799</v>
      </c>
      <c r="S11" s="304">
        <f t="shared" si="16"/>
        <v>13.397579502789116</v>
      </c>
      <c r="T11" s="304">
        <f t="shared" si="16"/>
        <v>14.475125823925687</v>
      </c>
      <c r="U11" s="306"/>
      <c r="V11" s="304">
        <f t="shared" ref="V11:X11" si="17">SUM(V23,V35,V53,V65,V77,V95)</f>
        <v>12.188929895763948</v>
      </c>
      <c r="W11" s="304">
        <f t="shared" si="17"/>
        <v>11.615726058418289</v>
      </c>
      <c r="X11" s="304">
        <f t="shared" si="17"/>
        <v>12.847231632405515</v>
      </c>
      <c r="Y11" s="306"/>
      <c r="Z11" s="304">
        <f t="shared" ref="Z11:AB11" si="18">SUM(Z23,Z35,Z53,Z65,Z77,Z95)</f>
        <v>33.956767375297019</v>
      </c>
      <c r="AA11" s="304">
        <f t="shared" si="18"/>
        <v>29.88598568419955</v>
      </c>
      <c r="AB11" s="304">
        <f t="shared" si="18"/>
        <v>28.38078542760169</v>
      </c>
      <c r="AC11" s="306"/>
      <c r="AD11" s="304">
        <f t="shared" ref="AD11:AF11" si="19">SUM(AD23,AD35,AD53,AD65,AD77,AD95)</f>
        <v>25.607007455930074</v>
      </c>
      <c r="AE11" s="304">
        <f t="shared" si="19"/>
        <v>23.041484682047678</v>
      </c>
      <c r="AF11" s="304">
        <f t="shared" si="19"/>
        <v>18.972576133866838</v>
      </c>
      <c r="AG11" s="306"/>
      <c r="AH11" s="304">
        <f t="shared" ref="AH11:AJ11" si="20">SUM(AH23,AH35,AH53,AH65,AH77,AH95)</f>
        <v>15.186995297005437</v>
      </c>
      <c r="AI11" s="304">
        <f t="shared" si="20"/>
        <v>12.217386979874242</v>
      </c>
      <c r="AJ11" s="304">
        <f t="shared" si="20"/>
        <v>8.5708022701352018</v>
      </c>
      <c r="AK11" s="306"/>
      <c r="AL11" s="304">
        <f t="shared" ref="AL11:AN11" si="21">SUM(AL23,AL35,AL53,AL65,AL77,AL95)</f>
        <v>3.8600263932275167</v>
      </c>
      <c r="AM11" s="304">
        <f t="shared" si="21"/>
        <v>3.9657965199226695</v>
      </c>
      <c r="AN11" s="304">
        <f t="shared" si="21"/>
        <v>5.73719049673943</v>
      </c>
    </row>
    <row r="12" spans="1:40" x14ac:dyDescent="0.2">
      <c r="A12" s="13" t="str">
        <f>name!E7</f>
        <v>Administrative and secretarial occupations</v>
      </c>
      <c r="B12" s="304">
        <f t="shared" si="0"/>
        <v>193.81578214179322</v>
      </c>
      <c r="C12" s="304">
        <f t="shared" si="0"/>
        <v>186.21292898127726</v>
      </c>
      <c r="D12" s="304">
        <f t="shared" si="0"/>
        <v>174.52966516230001</v>
      </c>
      <c r="E12" s="304"/>
      <c r="F12" s="304">
        <f t="shared" si="1"/>
        <v>0.99728411664837058</v>
      </c>
      <c r="G12" s="304">
        <f t="shared" si="1"/>
        <v>1.2035789719764061</v>
      </c>
      <c r="H12" s="304">
        <f t="shared" si="1"/>
        <v>1.6874856332251975</v>
      </c>
      <c r="I12" s="304"/>
      <c r="J12" s="304">
        <f t="shared" si="2"/>
        <v>11.719293828505396</v>
      </c>
      <c r="K12" s="304">
        <f t="shared" si="2"/>
        <v>14.432923408682967</v>
      </c>
      <c r="L12" s="304">
        <f t="shared" si="2"/>
        <v>20.062145736058049</v>
      </c>
      <c r="M12" s="304"/>
      <c r="N12" s="304">
        <f t="shared" si="3"/>
        <v>37.652731732083879</v>
      </c>
      <c r="O12" s="304">
        <f t="shared" si="3"/>
        <v>42.43139809524174</v>
      </c>
      <c r="P12" s="304">
        <f t="shared" si="3"/>
        <v>52.885928748224387</v>
      </c>
      <c r="Q12" s="306"/>
      <c r="R12" s="304">
        <f t="shared" ref="R12:T12" si="22">SUM(R24,R36,R54,R66,R78,R96)</f>
        <v>12.227506927434762</v>
      </c>
      <c r="S12" s="304">
        <f t="shared" si="22"/>
        <v>13.225216260264052</v>
      </c>
      <c r="T12" s="304">
        <f t="shared" si="22"/>
        <v>15.014806566097697</v>
      </c>
      <c r="U12" s="306"/>
      <c r="V12" s="304">
        <f t="shared" ref="V12:X12" si="23">SUM(V24,V36,V54,V66,V78,V96)</f>
        <v>12.659816488350408</v>
      </c>
      <c r="W12" s="304">
        <f t="shared" si="23"/>
        <v>13.276357140323238</v>
      </c>
      <c r="X12" s="304">
        <f t="shared" si="23"/>
        <v>15.251483145713276</v>
      </c>
      <c r="Y12" s="306"/>
      <c r="Z12" s="304">
        <f t="shared" ref="Z12:AA12" si="24">SUM(Z24,Z36,Z54,Z66,Z78,Z96)</f>
        <v>42.55992642441214</v>
      </c>
      <c r="AA12" s="304">
        <f t="shared" si="24"/>
        <v>37.583670302707844</v>
      </c>
      <c r="AB12" s="304">
        <f>SUM(AB24,AB36,AB54,AB66,AB78,AB96)</f>
        <v>29.376465412251751</v>
      </c>
      <c r="AC12" s="306"/>
      <c r="AD12" s="304">
        <f t="shared" ref="AD12:AE12" si="25">SUM(AD24,AD36,AD54,AD66,AD78,AD96)</f>
        <v>44.53821774312518</v>
      </c>
      <c r="AE12" s="304">
        <f t="shared" si="25"/>
        <v>39.975172048562833</v>
      </c>
      <c r="AF12" s="304">
        <f>SUM(AF24,AF36,AF54,AF66,AF78,AF96)</f>
        <v>26.696926829115274</v>
      </c>
      <c r="AG12" s="306"/>
      <c r="AH12" s="304">
        <f t="shared" ref="AH12:AI12" si="26">SUM(AH24,AH36,AH54,AH66,AH78,AH96)</f>
        <v>23.683220372434462</v>
      </c>
      <c r="AI12" s="304">
        <f t="shared" si="26"/>
        <v>16.503111314528269</v>
      </c>
      <c r="AJ12" s="304">
        <f>SUM(AJ24,AJ36,AJ54,AJ66,AJ78,AJ96)</f>
        <v>5.9412032925241745</v>
      </c>
      <c r="AK12" s="306"/>
      <c r="AL12" s="304">
        <f t="shared" ref="AL12:AM12" si="27">SUM(AL24,AL36,AL54,AL66,AL78,AL96)</f>
        <v>7.7777845087985815</v>
      </c>
      <c r="AM12" s="304">
        <f t="shared" si="27"/>
        <v>7.5815014389898963</v>
      </c>
      <c r="AN12" s="304">
        <f>SUM(AN24,AN36,AN54,AN66,AN78,AN96)</f>
        <v>7.6132197990902073</v>
      </c>
    </row>
    <row r="13" spans="1:40" x14ac:dyDescent="0.2">
      <c r="A13" s="13" t="str">
        <f>name!E8</f>
        <v>Skilled trades occupations</v>
      </c>
      <c r="B13" s="304">
        <f t="shared" si="0"/>
        <v>119.41217050949732</v>
      </c>
      <c r="C13" s="304">
        <f t="shared" si="0"/>
        <v>118.36687896258871</v>
      </c>
      <c r="D13" s="304">
        <f t="shared" si="0"/>
        <v>112.92449346601563</v>
      </c>
      <c r="E13" s="304"/>
      <c r="F13" s="304">
        <f t="shared" si="1"/>
        <v>0.18209459351654816</v>
      </c>
      <c r="G13" s="304">
        <f t="shared" si="1"/>
        <v>0.23706011453340325</v>
      </c>
      <c r="H13" s="304">
        <f t="shared" si="1"/>
        <v>0.32283498061933436</v>
      </c>
      <c r="I13" s="304"/>
      <c r="J13" s="304">
        <f t="shared" si="2"/>
        <v>2.0132566699317866</v>
      </c>
      <c r="K13" s="304">
        <f t="shared" si="2"/>
        <v>2.6479213360015263</v>
      </c>
      <c r="L13" s="304">
        <f t="shared" si="2"/>
        <v>3.7311989569275905</v>
      </c>
      <c r="M13" s="304"/>
      <c r="N13" s="304">
        <f t="shared" si="3"/>
        <v>7.6010727420235424</v>
      </c>
      <c r="O13" s="304">
        <f t="shared" si="3"/>
        <v>9.2855471789310702</v>
      </c>
      <c r="P13" s="304">
        <f t="shared" si="3"/>
        <v>12.621829978036073</v>
      </c>
      <c r="Q13" s="306"/>
      <c r="R13" s="304">
        <f t="shared" ref="R13:T13" si="28">SUM(R25,R37,R55,R67,R79,R97)</f>
        <v>3.2765984384659599</v>
      </c>
      <c r="S13" s="304">
        <f t="shared" si="28"/>
        <v>3.8051801393794897</v>
      </c>
      <c r="T13" s="304">
        <f t="shared" si="28"/>
        <v>5.1802112991195282</v>
      </c>
      <c r="U13" s="306"/>
      <c r="V13" s="304">
        <f t="shared" ref="V13:X13" si="29">SUM(V25,V37,V55,V67,V79,V97)</f>
        <v>6.8115333123374322</v>
      </c>
      <c r="W13" s="304">
        <f t="shared" si="29"/>
        <v>7.7124421161243948</v>
      </c>
      <c r="X13" s="304">
        <f t="shared" si="29"/>
        <v>10.015507479643709</v>
      </c>
      <c r="Y13" s="306"/>
      <c r="Z13" s="304">
        <f t="shared" ref="Z13:AB13" si="30">SUM(Z25,Z37,Z55,Z67,Z79,Z97)</f>
        <v>39.691805870508261</v>
      </c>
      <c r="AA13" s="304">
        <f t="shared" si="30"/>
        <v>38.642180962932066</v>
      </c>
      <c r="AB13" s="304">
        <f t="shared" si="30"/>
        <v>34.496158574543955</v>
      </c>
      <c r="AC13" s="306"/>
      <c r="AD13" s="304">
        <f t="shared" ref="AD13:AF13" si="31">SUM(AD25,AD37,AD55,AD67,AD79,AD97)</f>
        <v>32.806979478533471</v>
      </c>
      <c r="AE13" s="304">
        <f t="shared" si="31"/>
        <v>32.170783267322307</v>
      </c>
      <c r="AF13" s="304">
        <f t="shared" si="31"/>
        <v>29.552070137938536</v>
      </c>
      <c r="AG13" s="306"/>
      <c r="AH13" s="304">
        <f t="shared" ref="AH13:AJ13" si="32">SUM(AH25,AH37,AH55,AH67,AH79,AH97)</f>
        <v>17.647508129528067</v>
      </c>
      <c r="AI13" s="304">
        <f t="shared" si="32"/>
        <v>15.651232130490854</v>
      </c>
      <c r="AJ13" s="304">
        <f t="shared" si="32"/>
        <v>11.947978908553322</v>
      </c>
      <c r="AK13" s="306"/>
      <c r="AL13" s="304">
        <f t="shared" ref="AL13:AN13" si="33">SUM(AL25,AL37,AL55,AL67,AL79,AL97)</f>
        <v>9.3813212746522492</v>
      </c>
      <c r="AM13" s="304">
        <f t="shared" si="33"/>
        <v>8.2145317168736067</v>
      </c>
      <c r="AN13" s="304">
        <f t="shared" si="33"/>
        <v>5.0567031506335685</v>
      </c>
    </row>
    <row r="14" spans="1:40" x14ac:dyDescent="0.2">
      <c r="A14" s="13" t="str">
        <f>name!E9</f>
        <v>Caring, leisure and other service occupations</v>
      </c>
      <c r="B14" s="304">
        <f t="shared" si="0"/>
        <v>142.94886328508835</v>
      </c>
      <c r="C14" s="304">
        <f t="shared" si="0"/>
        <v>154.35969365955731</v>
      </c>
      <c r="D14" s="304">
        <f t="shared" si="0"/>
        <v>168.13988074673554</v>
      </c>
      <c r="E14" s="304"/>
      <c r="F14" s="304">
        <f t="shared" si="1"/>
        <v>0.12300297070083546</v>
      </c>
      <c r="G14" s="304">
        <f t="shared" si="1"/>
        <v>0.16380583768383553</v>
      </c>
      <c r="H14" s="304">
        <f t="shared" si="1"/>
        <v>0.2278509649065858</v>
      </c>
      <c r="I14" s="304"/>
      <c r="J14" s="304">
        <f t="shared" si="2"/>
        <v>5.1747863461579451</v>
      </c>
      <c r="K14" s="304">
        <f t="shared" si="2"/>
        <v>6.9609712603260352</v>
      </c>
      <c r="L14" s="304">
        <f t="shared" si="2"/>
        <v>9.9916065242964844</v>
      </c>
      <c r="M14" s="304"/>
      <c r="N14" s="304">
        <f t="shared" si="3"/>
        <v>16.378886865627827</v>
      </c>
      <c r="O14" s="304">
        <f t="shared" si="3"/>
        <v>20.390765523676976</v>
      </c>
      <c r="P14" s="304">
        <f t="shared" si="3"/>
        <v>26.364164326443348</v>
      </c>
      <c r="Q14" s="306"/>
      <c r="R14" s="304">
        <f>SUM(R26,R38,R56,R68,R80,R98)</f>
        <v>12.552030498071296</v>
      </c>
      <c r="S14" s="304">
        <f t="shared" ref="S14:T14" si="34">SUM(S26,S38,S56,S68,S80,S98)</f>
        <v>13.99630096838515</v>
      </c>
      <c r="T14" s="304">
        <f t="shared" si="34"/>
        <v>15.724380509806709</v>
      </c>
      <c r="U14" s="306"/>
      <c r="V14" s="304">
        <f t="shared" ref="V14:X14" si="35">SUM(V26,V38,V56,V68,V80,V98)</f>
        <v>8.7478716837800512</v>
      </c>
      <c r="W14" s="304">
        <f t="shared" si="35"/>
        <v>10.172186044266168</v>
      </c>
      <c r="X14" s="304">
        <f t="shared" si="35"/>
        <v>12.61801075373338</v>
      </c>
      <c r="Y14" s="306"/>
      <c r="Z14" s="304">
        <f t="shared" ref="Z14:AB14" si="36">SUM(Z26,Z38,Z56,Z68,Z80,Z98)</f>
        <v>52.067774948033986</v>
      </c>
      <c r="AA14" s="304">
        <f t="shared" si="36"/>
        <v>55.559173050555614</v>
      </c>
      <c r="AB14" s="304">
        <f t="shared" si="36"/>
        <v>63.467064891761929</v>
      </c>
      <c r="AC14" s="306"/>
      <c r="AD14" s="304">
        <f t="shared" ref="AD14:AF14" si="37">SUM(AD26,AD38,AD56,AD68,AD80,AD98)</f>
        <v>35.332993849960758</v>
      </c>
      <c r="AE14" s="304">
        <f t="shared" si="37"/>
        <v>36.48967604156465</v>
      </c>
      <c r="AF14" s="304">
        <f t="shared" si="37"/>
        <v>30.742596578740205</v>
      </c>
      <c r="AG14" s="306"/>
      <c r="AH14" s="304">
        <f t="shared" ref="AH14:AJ14" si="38">SUM(AH26,AH38,AH56,AH68,AH80,AH98)</f>
        <v>9.2266102637148286</v>
      </c>
      <c r="AI14" s="304">
        <f t="shared" si="38"/>
        <v>7.356180979111933</v>
      </c>
      <c r="AJ14" s="304">
        <f t="shared" si="38"/>
        <v>5.7441820282619833</v>
      </c>
      <c r="AK14" s="306"/>
      <c r="AL14" s="304">
        <f t="shared" ref="AL14:AN14" si="39">SUM(AL26,AL38,AL56,AL68,AL80,AL98)</f>
        <v>3.344905859040824</v>
      </c>
      <c r="AM14" s="304">
        <f t="shared" si="39"/>
        <v>3.2706339539869385</v>
      </c>
      <c r="AN14" s="304">
        <f t="shared" si="39"/>
        <v>3.2600241687849207</v>
      </c>
    </row>
    <row r="15" spans="1:40" x14ac:dyDescent="0.2">
      <c r="A15" s="13" t="str">
        <f>name!E10</f>
        <v>Sales and customer service occupations</v>
      </c>
      <c r="B15" s="304">
        <f t="shared" si="0"/>
        <v>146.3222218946182</v>
      </c>
      <c r="C15" s="304">
        <f t="shared" si="0"/>
        <v>149.93733361494694</v>
      </c>
      <c r="D15" s="304">
        <f t="shared" si="0"/>
        <v>152.62811363164698</v>
      </c>
      <c r="E15" s="304"/>
      <c r="F15" s="304">
        <f t="shared" si="1"/>
        <v>0.37552082492532635</v>
      </c>
      <c r="G15" s="304">
        <f t="shared" si="1"/>
        <v>0.49532036339283414</v>
      </c>
      <c r="H15" s="304">
        <f t="shared" si="1"/>
        <v>0.6558834944055959</v>
      </c>
      <c r="I15" s="304"/>
      <c r="J15" s="304">
        <f t="shared" si="2"/>
        <v>4.6469325034571218</v>
      </c>
      <c r="K15" s="304">
        <f t="shared" si="2"/>
        <v>6.0139836844905021</v>
      </c>
      <c r="L15" s="304">
        <f t="shared" si="2"/>
        <v>8.5114963457493662</v>
      </c>
      <c r="M15" s="304"/>
      <c r="N15" s="304">
        <f t="shared" si="3"/>
        <v>19.857792678884636</v>
      </c>
      <c r="O15" s="304">
        <f t="shared" si="3"/>
        <v>24.086661823071037</v>
      </c>
      <c r="P15" s="304">
        <f t="shared" si="3"/>
        <v>32.749362117774858</v>
      </c>
      <c r="Q15" s="306"/>
      <c r="R15" s="304">
        <f t="shared" ref="R15:T15" si="40">SUM(R27,R39,R57,R69,R81,R99)</f>
        <v>6.3497973612466421</v>
      </c>
      <c r="S15" s="304">
        <f t="shared" si="40"/>
        <v>7.3238011816161928</v>
      </c>
      <c r="T15" s="304">
        <f t="shared" si="40"/>
        <v>9.6425259771213376</v>
      </c>
      <c r="U15" s="306"/>
      <c r="V15" s="304">
        <f t="shared" ref="V15:X15" si="41">SUM(V27,V39,V57,V69,V81,V99)</f>
        <v>6.088564187746341</v>
      </c>
      <c r="W15" s="304">
        <f t="shared" si="41"/>
        <v>7.0998372004567676</v>
      </c>
      <c r="X15" s="304">
        <f t="shared" si="41"/>
        <v>8.9247779684491597</v>
      </c>
      <c r="Y15" s="306"/>
      <c r="Z15" s="304">
        <f t="shared" ref="Z15:AB15" si="42">SUM(Z27,Z39,Z57,Z69,Z81,Z99)</f>
        <v>39.130513144564318</v>
      </c>
      <c r="AA15" s="304">
        <f t="shared" si="42"/>
        <v>39.32669831632245</v>
      </c>
      <c r="AB15" s="304">
        <f t="shared" si="42"/>
        <v>41.084584763302644</v>
      </c>
      <c r="AC15" s="306"/>
      <c r="AD15" s="304">
        <f t="shared" ref="AD15:AF15" si="43">SUM(AD27,AD39,AD57,AD69,AD81,AD99)</f>
        <v>36.338995139127277</v>
      </c>
      <c r="AE15" s="304">
        <f t="shared" si="43"/>
        <v>37.021371179096512</v>
      </c>
      <c r="AF15" s="304">
        <f t="shared" si="43"/>
        <v>32.371905329481407</v>
      </c>
      <c r="AG15" s="306"/>
      <c r="AH15" s="304">
        <f t="shared" ref="AH15:AJ15" si="44">SUM(AH27,AH39,AH57,AH69,AH81,AH99)</f>
        <v>23.328118903242423</v>
      </c>
      <c r="AI15" s="304">
        <f t="shared" si="44"/>
        <v>20.01175466244802</v>
      </c>
      <c r="AJ15" s="304">
        <f t="shared" si="44"/>
        <v>11.024402092144125</v>
      </c>
      <c r="AK15" s="306"/>
      <c r="AL15" s="304">
        <f t="shared" ref="AL15:AN15" si="45">SUM(AL27,AL39,AL57,AL69,AL81,AL99)</f>
        <v>10.205987151424109</v>
      </c>
      <c r="AM15" s="304">
        <f t="shared" si="45"/>
        <v>8.55790520405262</v>
      </c>
      <c r="AN15" s="304">
        <f t="shared" si="45"/>
        <v>7.6631755432184825</v>
      </c>
    </row>
    <row r="16" spans="1:40" x14ac:dyDescent="0.2">
      <c r="A16" s="13" t="str">
        <f>name!E11</f>
        <v>Process, plant and machine operatives</v>
      </c>
      <c r="B16" s="304">
        <f t="shared" si="0"/>
        <v>94.815266990519859</v>
      </c>
      <c r="C16" s="304">
        <f t="shared" si="0"/>
        <v>104.58250429997507</v>
      </c>
      <c r="D16" s="304">
        <f t="shared" si="0"/>
        <v>103.25814242545395</v>
      </c>
      <c r="E16" s="304"/>
      <c r="F16" s="304">
        <f t="shared" si="1"/>
        <v>0.21116860314164845</v>
      </c>
      <c r="G16" s="304">
        <f t="shared" si="1"/>
        <v>0.35042297400314881</v>
      </c>
      <c r="H16" s="304">
        <f t="shared" si="1"/>
        <v>0.5829199023930467</v>
      </c>
      <c r="I16" s="304"/>
      <c r="J16" s="304">
        <f t="shared" si="2"/>
        <v>1.3256458808650249</v>
      </c>
      <c r="K16" s="304">
        <f t="shared" si="2"/>
        <v>1.902606641023864</v>
      </c>
      <c r="L16" s="304">
        <f t="shared" si="2"/>
        <v>2.9438420603686946</v>
      </c>
      <c r="M16" s="304"/>
      <c r="N16" s="304">
        <f t="shared" si="3"/>
        <v>4.3427700880809175</v>
      </c>
      <c r="O16" s="304">
        <f t="shared" si="3"/>
        <v>6.077060677444023</v>
      </c>
      <c r="P16" s="304">
        <f t="shared" si="3"/>
        <v>9.6022800275341123</v>
      </c>
      <c r="Q16" s="306"/>
      <c r="R16" s="304">
        <f t="shared" ref="R16:T16" si="46">SUM(R28,R40,R58,R70,R82,R100)</f>
        <v>2.1120455439791552</v>
      </c>
      <c r="S16" s="304">
        <f t="shared" si="46"/>
        <v>2.9293444632288979</v>
      </c>
      <c r="T16" s="304">
        <f t="shared" si="46"/>
        <v>4.4152820607724399</v>
      </c>
      <c r="U16" s="306"/>
      <c r="V16" s="304">
        <f t="shared" ref="V16:X16" si="47">SUM(V28,V40,V58,V70,V82,V100)</f>
        <v>3.6492492799207015</v>
      </c>
      <c r="W16" s="304">
        <f t="shared" si="47"/>
        <v>4.9069398108844364</v>
      </c>
      <c r="X16" s="304">
        <f t="shared" si="47"/>
        <v>7.1166074035892732</v>
      </c>
      <c r="Y16" s="306"/>
      <c r="Z16" s="304">
        <f t="shared" ref="Z16:AB16" si="48">SUM(Z28,Z40,Z58,Z70,Z82,Z100)</f>
        <v>19.64714500132315</v>
      </c>
      <c r="AA16" s="304">
        <f t="shared" si="48"/>
        <v>23.189500319368911</v>
      </c>
      <c r="AB16" s="304">
        <f t="shared" si="48"/>
        <v>24.761582368433078</v>
      </c>
      <c r="AC16" s="306"/>
      <c r="AD16" s="304">
        <f t="shared" ref="AD16:AF16" si="49">SUM(AD28,AD40,AD58,AD70,AD82,AD100)</f>
        <v>29.034565796574274</v>
      </c>
      <c r="AE16" s="304">
        <f t="shared" si="49"/>
        <v>33.722755036509838</v>
      </c>
      <c r="AF16" s="304">
        <f t="shared" si="49"/>
        <v>34.043119673834646</v>
      </c>
      <c r="AG16" s="306"/>
      <c r="AH16" s="304">
        <f t="shared" ref="AH16:AJ16" si="50">SUM(AH28,AH40,AH58,AH70,AH82,AH100)</f>
        <v>23.192224975548431</v>
      </c>
      <c r="AI16" s="304">
        <f t="shared" si="50"/>
        <v>22.201475107390202</v>
      </c>
      <c r="AJ16" s="304">
        <f t="shared" si="50"/>
        <v>14.825574759114966</v>
      </c>
      <c r="AK16" s="306"/>
      <c r="AL16" s="304">
        <f t="shared" ref="AL16:AN16" si="51">SUM(AL28,AL40,AL58,AL70,AL82,AL100)</f>
        <v>11.300451821086543</v>
      </c>
      <c r="AM16" s="304">
        <f t="shared" si="51"/>
        <v>9.3023992701217271</v>
      </c>
      <c r="AN16" s="304">
        <f t="shared" si="51"/>
        <v>4.9669341694137081</v>
      </c>
    </row>
    <row r="17" spans="1:40" x14ac:dyDescent="0.2">
      <c r="A17" s="13" t="str">
        <f>name!E12</f>
        <v>Elementary occupations</v>
      </c>
      <c r="B17" s="304">
        <f t="shared" si="0"/>
        <v>150.12691913891564</v>
      </c>
      <c r="C17" s="304">
        <f t="shared" si="0"/>
        <v>151.53343941936271</v>
      </c>
      <c r="D17" s="304">
        <f t="shared" si="0"/>
        <v>147.65592753176043</v>
      </c>
      <c r="E17" s="304"/>
      <c r="F17" s="304">
        <f t="shared" si="1"/>
        <v>0.10630499056660017</v>
      </c>
      <c r="G17" s="304">
        <f t="shared" si="1"/>
        <v>0.14715935384168327</v>
      </c>
      <c r="H17" s="304">
        <f t="shared" si="1"/>
        <v>0.19835689884307636</v>
      </c>
      <c r="I17" s="304"/>
      <c r="J17" s="304">
        <f t="shared" si="2"/>
        <v>3.0236677971827199</v>
      </c>
      <c r="K17" s="304">
        <f t="shared" si="2"/>
        <v>4.2159746757744534</v>
      </c>
      <c r="L17" s="304">
        <f t="shared" si="2"/>
        <v>6.1197981989357864</v>
      </c>
      <c r="M17" s="304"/>
      <c r="N17" s="304">
        <f t="shared" si="3"/>
        <v>10.890582749487791</v>
      </c>
      <c r="O17" s="304">
        <f t="shared" si="3"/>
        <v>13.788872273166843</v>
      </c>
      <c r="P17" s="304">
        <f t="shared" si="3"/>
        <v>18.899986242626873</v>
      </c>
      <c r="Q17" s="306"/>
      <c r="R17" s="304">
        <f t="shared" ref="R17:T17" si="52">SUM(R29,R41,R59,R71,R83,R101)</f>
        <v>5.3694042116245289</v>
      </c>
      <c r="S17" s="304">
        <f t="shared" si="52"/>
        <v>6.7714816226171681</v>
      </c>
      <c r="T17" s="304">
        <f t="shared" si="52"/>
        <v>9.526517322834005</v>
      </c>
      <c r="U17" s="306"/>
      <c r="V17" s="304">
        <f t="shared" ref="V17:X17" si="53">SUM(V29,V41,V59,V71,V83,V101)</f>
        <v>4.7932333604285171</v>
      </c>
      <c r="W17" s="304">
        <f t="shared" si="53"/>
        <v>5.6935284475437227</v>
      </c>
      <c r="X17" s="304">
        <f t="shared" si="53"/>
        <v>7.7099202473290944</v>
      </c>
      <c r="Y17" s="306"/>
      <c r="Z17" s="304">
        <f t="shared" ref="Z17:AB17" si="54">SUM(Z29,Z41,Z59,Z71,Z83,Z101)</f>
        <v>25.958819626825431</v>
      </c>
      <c r="AA17" s="304">
        <f t="shared" si="54"/>
        <v>25.278771642766063</v>
      </c>
      <c r="AB17" s="304">
        <f t="shared" si="54"/>
        <v>25.704174028186312</v>
      </c>
      <c r="AC17" s="306"/>
      <c r="AD17" s="304">
        <f t="shared" ref="AD17:AF17" si="55">SUM(AD29,AD41,AD59,AD71,AD83,AD101)</f>
        <v>43.170338390429826</v>
      </c>
      <c r="AE17" s="304">
        <f t="shared" si="55"/>
        <v>46.008369191970971</v>
      </c>
      <c r="AF17" s="304">
        <f t="shared" si="55"/>
        <v>42.761895186360995</v>
      </c>
      <c r="AG17" s="306"/>
      <c r="AH17" s="304">
        <f t="shared" ref="AH17:AJ17" si="56">SUM(AH29,AH41,AH59,AH71,AH83,AH101)</f>
        <v>39.889568899195758</v>
      </c>
      <c r="AI17" s="304">
        <f t="shared" si="56"/>
        <v>36.85427931137562</v>
      </c>
      <c r="AJ17" s="304">
        <f t="shared" si="56"/>
        <v>27.248225111517179</v>
      </c>
      <c r="AK17" s="306"/>
      <c r="AL17" s="304">
        <f t="shared" ref="AL17:AN17" si="57">SUM(AL29,AL41,AL59,AL71,AL83,AL101)</f>
        <v>16.924999113174447</v>
      </c>
      <c r="AM17" s="304">
        <f t="shared" si="57"/>
        <v>12.775002900306164</v>
      </c>
      <c r="AN17" s="304">
        <f t="shared" si="57"/>
        <v>9.4870542951270966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25.950000000000017</v>
      </c>
      <c r="C20" s="305">
        <f>SUM(C21:C29)</f>
        <v>25.344000000000015</v>
      </c>
      <c r="D20" s="305">
        <f>SUM(D21:D29)</f>
        <v>25.101999999999993</v>
      </c>
      <c r="E20" s="304"/>
      <c r="F20" s="305">
        <f>SUM(F21:F29)</f>
        <v>0.30564154459215304</v>
      </c>
      <c r="G20" s="305">
        <f>SUM(G21:G29)</f>
        <v>0.35008615996139159</v>
      </c>
      <c r="H20" s="305">
        <f>SUM(H21:H29)</f>
        <v>0.43854137690925504</v>
      </c>
      <c r="I20" s="304"/>
      <c r="J20" s="305">
        <f>SUM(J21:J29)</f>
        <v>1.6861279396088154</v>
      </c>
      <c r="K20" s="305">
        <f>SUM(K21:K29)</f>
        <v>1.8833821305482645</v>
      </c>
      <c r="L20" s="305">
        <f>SUM(L21:L29)</f>
        <v>2.2838525243783967</v>
      </c>
      <c r="M20" s="304"/>
      <c r="N20" s="305">
        <f>SUM(N21:N29)</f>
        <v>4.9537163048133603</v>
      </c>
      <c r="O20" s="305">
        <f>SUM(O21:O29)</f>
        <v>5.1378418387769624</v>
      </c>
      <c r="P20" s="305">
        <f>SUM(P21:P29)</f>
        <v>6.0518494784904364</v>
      </c>
      <c r="Q20" s="306"/>
      <c r="R20" s="305">
        <f>SUM(R21:R29)</f>
        <v>0.93403544427563545</v>
      </c>
      <c r="S20" s="305">
        <f>SUM(S21:S29)</f>
        <v>0.99037560234090405</v>
      </c>
      <c r="T20" s="305">
        <f>SUM(T21:T29)</f>
        <v>1.2287679814978769</v>
      </c>
      <c r="U20" s="306"/>
      <c r="V20" s="305">
        <f>SUM(V21:V29)</f>
        <v>2.2118872837041854</v>
      </c>
      <c r="W20" s="305">
        <f>SUM(W21:W29)</f>
        <v>2.1785001748845514</v>
      </c>
      <c r="X20" s="305">
        <f>SUM(X21:X29)</f>
        <v>2.3971414844572085</v>
      </c>
      <c r="Y20" s="306"/>
      <c r="Z20" s="305">
        <f>SUM(Z21:Z29)</f>
        <v>5.3882648005951506</v>
      </c>
      <c r="AA20" s="305">
        <f>SUM(AA21:AA29)</f>
        <v>4.8955231188319903</v>
      </c>
      <c r="AB20" s="305">
        <f>SUM(AB21:AB29)</f>
        <v>4.5274451820448016</v>
      </c>
      <c r="AC20" s="306"/>
      <c r="AD20" s="305">
        <f>SUM(AD21:AD29)</f>
        <v>4.9830383977403194</v>
      </c>
      <c r="AE20" s="305">
        <f>SUM(AE21:AE29)</f>
        <v>4.7611733264092804</v>
      </c>
      <c r="AF20" s="305">
        <f>SUM(AF21:AF29)</f>
        <v>4.2547345013669382</v>
      </c>
      <c r="AG20" s="306"/>
      <c r="AH20" s="305">
        <f>SUM(AH21:AH29)</f>
        <v>3.2736635459757641</v>
      </c>
      <c r="AI20" s="305">
        <f>SUM(AI21:AI29)</f>
        <v>2.7487007463326298</v>
      </c>
      <c r="AJ20" s="305">
        <f>SUM(AJ21:AJ29)</f>
        <v>1.998546693902453</v>
      </c>
      <c r="AK20" s="306"/>
      <c r="AL20" s="305">
        <f>SUM(AL21:AL29)</f>
        <v>2.2136247386946346</v>
      </c>
      <c r="AM20" s="305">
        <f>SUM(AM21:AM29)</f>
        <v>2.3984169019140396</v>
      </c>
      <c r="AN20" s="305">
        <f>SUM(AN21:AN29)</f>
        <v>1.921120776952628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2.675802272558494</v>
      </c>
      <c r="C21" s="304">
        <f t="shared" ref="C21:D21" si="59">SUM(G21,K21,O21,S21,W21,AA21,AE21,AI21,AM21)</f>
        <v>2.721529827377474</v>
      </c>
      <c r="D21" s="304">
        <f t="shared" si="59"/>
        <v>2.8867026157709246</v>
      </c>
      <c r="E21" s="304"/>
      <c r="F21" s="304">
        <v>4.7941077943819035E-2</v>
      </c>
      <c r="G21" s="304">
        <v>5.0362359043879236E-2</v>
      </c>
      <c r="H21" s="304">
        <v>5.7012462934274241E-2</v>
      </c>
      <c r="I21" s="304"/>
      <c r="J21" s="304">
        <v>0.38172436850905794</v>
      </c>
      <c r="K21" s="304">
        <v>0.38996354977179654</v>
      </c>
      <c r="L21" s="304">
        <v>0.42327221370242762</v>
      </c>
      <c r="M21" s="304"/>
      <c r="N21" s="304">
        <v>0.78079753729194268</v>
      </c>
      <c r="O21" s="304">
        <v>0.79422560356940841</v>
      </c>
      <c r="P21" s="304">
        <v>0.93081811065501963</v>
      </c>
      <c r="Q21" s="306"/>
      <c r="R21" s="304">
        <v>0.1558947707502534</v>
      </c>
      <c r="S21" s="304">
        <v>0.16839445417357202</v>
      </c>
      <c r="T21" s="304">
        <v>0.20291431953758859</v>
      </c>
      <c r="U21" s="306"/>
      <c r="V21" s="304">
        <v>0.27069358225376894</v>
      </c>
      <c r="W21" s="304">
        <v>0.23972596879327862</v>
      </c>
      <c r="X21" s="304">
        <v>0.23278382154092087</v>
      </c>
      <c r="Y21" s="306"/>
      <c r="Z21" s="304">
        <v>0.35120649872816567</v>
      </c>
      <c r="AA21" s="304">
        <v>0.38738478750013627</v>
      </c>
      <c r="AB21" s="304">
        <v>0.44861851697656302</v>
      </c>
      <c r="AC21" s="306"/>
      <c r="AD21" s="304">
        <v>0.26930318841492928</v>
      </c>
      <c r="AE21" s="304">
        <v>0.28281671499611405</v>
      </c>
      <c r="AF21" s="304">
        <v>0.23596290086892827</v>
      </c>
      <c r="AG21" s="306"/>
      <c r="AH21" s="304">
        <v>0.26767318251430416</v>
      </c>
      <c r="AI21" s="304">
        <v>0.23337659514613582</v>
      </c>
      <c r="AJ21" s="304">
        <v>0.141030942988115</v>
      </c>
      <c r="AK21" s="306"/>
      <c r="AL21" s="304">
        <v>0.15056806615225343</v>
      </c>
      <c r="AM21" s="304">
        <v>0.17527979438315316</v>
      </c>
      <c r="AN21" s="304">
        <v>0.21428932656708741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4.0298522383604762</v>
      </c>
      <c r="C22" s="304">
        <f t="shared" ref="C22:C29" si="61">SUM(G22,K22,O22,S22,W22,AA22,AE22,AI22,AM22)</f>
        <v>4.0429486348169297</v>
      </c>
      <c r="D22" s="304">
        <f t="shared" ref="D22:D29" si="62">SUM(H22,L22,P22,T22,X22,AB22,AF22,AJ22,AN22)</f>
        <v>4.2539110900599209</v>
      </c>
      <c r="E22" s="304"/>
      <c r="F22" s="304">
        <v>0.16800354761092592</v>
      </c>
      <c r="G22" s="304">
        <v>0.20274526258165451</v>
      </c>
      <c r="H22" s="304">
        <v>0.26049110711410101</v>
      </c>
      <c r="I22" s="304"/>
      <c r="J22" s="304">
        <v>0.73170855410559732</v>
      </c>
      <c r="K22" s="304">
        <v>0.85989646912627482</v>
      </c>
      <c r="L22" s="304">
        <v>1.0948899549694757</v>
      </c>
      <c r="M22" s="304"/>
      <c r="N22" s="304">
        <v>1.3358954904189946</v>
      </c>
      <c r="O22" s="304">
        <v>1.3490149982940525</v>
      </c>
      <c r="P22" s="304">
        <v>1.4283462005514702</v>
      </c>
      <c r="Q22" s="306"/>
      <c r="R22" s="304">
        <v>0.16998775543479111</v>
      </c>
      <c r="S22" s="304">
        <v>0.17404576713333411</v>
      </c>
      <c r="T22" s="304">
        <v>0.20469735292439742</v>
      </c>
      <c r="U22" s="306"/>
      <c r="V22" s="304">
        <v>0.50281196763183422</v>
      </c>
      <c r="W22" s="304">
        <v>0.44947042854433128</v>
      </c>
      <c r="X22" s="304">
        <v>0.3915479919305499</v>
      </c>
      <c r="Y22" s="306"/>
      <c r="Z22" s="304">
        <v>0.56606397817875875</v>
      </c>
      <c r="AA22" s="304">
        <v>0.50323793193187494</v>
      </c>
      <c r="AB22" s="304">
        <v>0.40087876276988305</v>
      </c>
      <c r="AC22" s="306"/>
      <c r="AD22" s="304">
        <v>0.25645203460307586</v>
      </c>
      <c r="AE22" s="304">
        <v>0.20464509381984983</v>
      </c>
      <c r="AF22" s="304">
        <v>0.19951113840417445</v>
      </c>
      <c r="AG22" s="306"/>
      <c r="AH22" s="304">
        <v>0.1959142321117783</v>
      </c>
      <c r="AI22" s="304">
        <v>0.17952746512039669</v>
      </c>
      <c r="AJ22" s="304">
        <v>0.13965794149528321</v>
      </c>
      <c r="AK22" s="306"/>
      <c r="AL22" s="304">
        <v>0.10301467826472024</v>
      </c>
      <c r="AM22" s="304">
        <v>0.12036521826516079</v>
      </c>
      <c r="AN22" s="304">
        <v>0.13389063990058633</v>
      </c>
    </row>
    <row r="23" spans="1:40" x14ac:dyDescent="0.2">
      <c r="A23" s="13" t="str">
        <f t="shared" si="58"/>
        <v>Associate professional occupations</v>
      </c>
      <c r="B23" s="304">
        <f t="shared" si="60"/>
        <v>2.8963274029476493</v>
      </c>
      <c r="C23" s="304">
        <f t="shared" si="61"/>
        <v>2.5820592357716254</v>
      </c>
      <c r="D23" s="304">
        <f t="shared" si="62"/>
        <v>2.6353511251484951</v>
      </c>
      <c r="E23" s="304"/>
      <c r="F23" s="304">
        <v>4.4699247534750242E-2</v>
      </c>
      <c r="G23" s="304">
        <v>4.6294027133673928E-2</v>
      </c>
      <c r="H23" s="304">
        <v>5.8565772464305915E-2</v>
      </c>
      <c r="I23" s="304"/>
      <c r="J23" s="304">
        <v>0.20082958578432925</v>
      </c>
      <c r="K23" s="304">
        <v>0.21693309080789078</v>
      </c>
      <c r="L23" s="304">
        <v>0.25867986088049599</v>
      </c>
      <c r="M23" s="304"/>
      <c r="N23" s="304">
        <v>0.74065227173328696</v>
      </c>
      <c r="O23" s="304">
        <v>0.68144492108246668</v>
      </c>
      <c r="P23" s="304">
        <v>0.71890121399267826</v>
      </c>
      <c r="Q23" s="306"/>
      <c r="R23" s="304">
        <v>6.4813516229224308E-2</v>
      </c>
      <c r="S23" s="304">
        <v>6.0456363653862366E-2</v>
      </c>
      <c r="T23" s="304">
        <v>6.646982037075802E-2</v>
      </c>
      <c r="U23" s="306"/>
      <c r="V23" s="304">
        <v>0.35515500032305591</v>
      </c>
      <c r="W23" s="304">
        <v>0.36358233856765226</v>
      </c>
      <c r="X23" s="304">
        <v>0.42202191535306693</v>
      </c>
      <c r="Y23" s="306"/>
      <c r="Z23" s="304">
        <v>0.87788229989077071</v>
      </c>
      <c r="AA23" s="304">
        <v>0.70385713176080844</v>
      </c>
      <c r="AB23" s="304">
        <v>0.63809145187959349</v>
      </c>
      <c r="AC23" s="306"/>
      <c r="AD23" s="304">
        <v>0.25409896545023847</v>
      </c>
      <c r="AE23" s="304">
        <v>0.17951143217595616</v>
      </c>
      <c r="AF23" s="304">
        <v>0.1168017809639169</v>
      </c>
      <c r="AG23" s="306"/>
      <c r="AH23" s="304">
        <v>0.22844251231347285</v>
      </c>
      <c r="AI23" s="304">
        <v>0.1815921680710873</v>
      </c>
      <c r="AJ23" s="304">
        <v>0.14153287742299597</v>
      </c>
      <c r="AK23" s="306"/>
      <c r="AL23" s="304">
        <v>0.12975400368852066</v>
      </c>
      <c r="AM23" s="304">
        <v>0.14838776251822716</v>
      </c>
      <c r="AN23" s="304">
        <v>0.21428643182068377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2.6056495663740886</v>
      </c>
      <c r="C24" s="304">
        <f t="shared" si="61"/>
        <v>2.3205414279141587</v>
      </c>
      <c r="D24" s="304">
        <f t="shared" si="62"/>
        <v>1.9604132005573627</v>
      </c>
      <c r="E24" s="304"/>
      <c r="F24" s="304">
        <v>7.513135588195277E-3</v>
      </c>
      <c r="G24" s="304">
        <v>7.1451300956313609E-3</v>
      </c>
      <c r="H24" s="304">
        <v>7.2991888256780631E-3</v>
      </c>
      <c r="I24" s="304"/>
      <c r="J24" s="304">
        <v>0.10451259407729252</v>
      </c>
      <c r="K24" s="304">
        <v>0.11088338673105801</v>
      </c>
      <c r="L24" s="304">
        <v>0.12652062697831953</v>
      </c>
      <c r="M24" s="304"/>
      <c r="N24" s="304">
        <v>0.4877725735282864</v>
      </c>
      <c r="O24" s="304">
        <v>0.47269870385642176</v>
      </c>
      <c r="P24" s="304">
        <v>0.49061128205647941</v>
      </c>
      <c r="Q24" s="306"/>
      <c r="R24" s="304">
        <v>5.4789551988991374E-2</v>
      </c>
      <c r="S24" s="304">
        <v>5.184131916205708E-2</v>
      </c>
      <c r="T24" s="304">
        <v>5.0897952617925436E-2</v>
      </c>
      <c r="U24" s="306"/>
      <c r="V24" s="304">
        <v>0.26224597613714434</v>
      </c>
      <c r="W24" s="304">
        <v>0.24857267025993413</v>
      </c>
      <c r="X24" s="304">
        <v>0.25819008681263061</v>
      </c>
      <c r="Y24" s="306"/>
      <c r="Z24" s="304">
        <v>0.60449398649063357</v>
      </c>
      <c r="AA24" s="304">
        <v>0.47539711153546588</v>
      </c>
      <c r="AB24" s="304">
        <v>0.31692308938443087</v>
      </c>
      <c r="AC24" s="306"/>
      <c r="AD24" s="304">
        <v>0.59169913677339292</v>
      </c>
      <c r="AE24" s="304">
        <v>0.47589561311081963</v>
      </c>
      <c r="AF24" s="304">
        <v>0.32329925703042961</v>
      </c>
      <c r="AG24" s="306"/>
      <c r="AH24" s="304">
        <v>0.28599391685273889</v>
      </c>
      <c r="AI24" s="304">
        <v>0.2345243355258011</v>
      </c>
      <c r="AJ24" s="304">
        <v>0.12634550366792313</v>
      </c>
      <c r="AK24" s="306"/>
      <c r="AL24" s="304">
        <v>0.20662869493741318</v>
      </c>
      <c r="AM24" s="304">
        <v>0.24358315763696986</v>
      </c>
      <c r="AN24" s="304">
        <v>0.26032621318354632</v>
      </c>
    </row>
    <row r="25" spans="1:40" x14ac:dyDescent="0.2">
      <c r="A25" s="13" t="str">
        <f t="shared" si="58"/>
        <v>Skilled trades occupations</v>
      </c>
      <c r="B25" s="304">
        <f t="shared" si="60"/>
        <v>6.6095254457235626</v>
      </c>
      <c r="C25" s="304">
        <f t="shared" si="61"/>
        <v>6.3825699254168926</v>
      </c>
      <c r="D25" s="304">
        <f t="shared" si="62"/>
        <v>6.0728775767334389</v>
      </c>
      <c r="E25" s="304"/>
      <c r="F25" s="304">
        <v>2.8304592783569674E-2</v>
      </c>
      <c r="G25" s="304">
        <v>3.3437281183051525E-2</v>
      </c>
      <c r="H25" s="304">
        <v>4.3215648634523818E-2</v>
      </c>
      <c r="I25" s="304"/>
      <c r="J25" s="304">
        <v>0.10035726091734984</v>
      </c>
      <c r="K25" s="304">
        <v>0.10426232584235207</v>
      </c>
      <c r="L25" s="304">
        <v>0.13096058736927893</v>
      </c>
      <c r="M25" s="304"/>
      <c r="N25" s="304">
        <v>1.0165182605214638</v>
      </c>
      <c r="O25" s="304">
        <v>1.1893357175347856</v>
      </c>
      <c r="P25" s="304">
        <v>1.7122421649483475</v>
      </c>
      <c r="Q25" s="306"/>
      <c r="R25" s="304">
        <v>0.28298101472165244</v>
      </c>
      <c r="S25" s="304">
        <v>0.30879142900462214</v>
      </c>
      <c r="T25" s="304">
        <v>0.41005227226642288</v>
      </c>
      <c r="U25" s="306"/>
      <c r="V25" s="304">
        <v>0.58052262302619762</v>
      </c>
      <c r="W25" s="304">
        <v>0.61507473035965288</v>
      </c>
      <c r="X25" s="304">
        <v>0.78499660075576527</v>
      </c>
      <c r="Y25" s="306"/>
      <c r="Z25" s="304">
        <v>1.4333672002603908</v>
      </c>
      <c r="AA25" s="304">
        <v>1.2072187809220349</v>
      </c>
      <c r="AB25" s="304">
        <v>0.94473849863531634</v>
      </c>
      <c r="AC25" s="306"/>
      <c r="AD25" s="304">
        <v>1.5361313766121729</v>
      </c>
      <c r="AE25" s="304">
        <v>1.4621228936828365</v>
      </c>
      <c r="AF25" s="304">
        <v>1.2831995843520825</v>
      </c>
      <c r="AG25" s="306"/>
      <c r="AH25" s="304">
        <v>0.91700497542727</v>
      </c>
      <c r="AI25" s="304">
        <v>0.73077301815868601</v>
      </c>
      <c r="AJ25" s="304">
        <v>0.49310848833172155</v>
      </c>
      <c r="AK25" s="306"/>
      <c r="AL25" s="304">
        <v>0.71433814145349561</v>
      </c>
      <c r="AM25" s="304">
        <v>0.73155374872887169</v>
      </c>
      <c r="AN25" s="304">
        <v>0.27036373143998088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0.60733663174377395</v>
      </c>
      <c r="C26" s="304">
        <f t="shared" si="61"/>
        <v>0.62522020755690955</v>
      </c>
      <c r="D26" s="304">
        <f t="shared" si="62"/>
        <v>0.66877282954596329</v>
      </c>
      <c r="E26" s="304"/>
      <c r="F26" s="304">
        <v>2.877844022112731E-3</v>
      </c>
      <c r="G26" s="304">
        <v>3.5014260282392813E-3</v>
      </c>
      <c r="H26" s="304">
        <v>3.9337201856470471E-3</v>
      </c>
      <c r="I26" s="304"/>
      <c r="J26" s="304">
        <v>3.1258709684752542E-2</v>
      </c>
      <c r="K26" s="304">
        <v>3.5743257012810559E-2</v>
      </c>
      <c r="L26" s="304">
        <v>4.0059847643211792E-2</v>
      </c>
      <c r="M26" s="304"/>
      <c r="N26" s="304">
        <v>0.14023586775064673</v>
      </c>
      <c r="O26" s="304">
        <v>0.14719233152828273</v>
      </c>
      <c r="P26" s="304">
        <v>0.15286866156525908</v>
      </c>
      <c r="Q26" s="306"/>
      <c r="R26" s="304">
        <v>2.6236695240882627E-2</v>
      </c>
      <c r="S26" s="304">
        <v>2.9914733712821464E-2</v>
      </c>
      <c r="T26" s="304">
        <v>3.749511627353138E-2</v>
      </c>
      <c r="U26" s="306"/>
      <c r="V26" s="304">
        <v>3.4017454585797045E-2</v>
      </c>
      <c r="W26" s="304">
        <v>3.2701530714935333E-2</v>
      </c>
      <c r="X26" s="304">
        <v>3.3826271416197741E-2</v>
      </c>
      <c r="Y26" s="306"/>
      <c r="Z26" s="304">
        <v>0.11327397855591542</v>
      </c>
      <c r="AA26" s="304">
        <v>0.10822031964010459</v>
      </c>
      <c r="AB26" s="304">
        <v>0.11176272061173829</v>
      </c>
      <c r="AC26" s="306"/>
      <c r="AD26" s="304">
        <v>8.2983725754217252E-2</v>
      </c>
      <c r="AE26" s="304">
        <v>7.5829866619949463E-2</v>
      </c>
      <c r="AF26" s="304">
        <v>5.943612375746956E-2</v>
      </c>
      <c r="AG26" s="306"/>
      <c r="AH26" s="304">
        <v>7.7858450024032799E-2</v>
      </c>
      <c r="AI26" s="304">
        <v>6.625332347840103E-2</v>
      </c>
      <c r="AJ26" s="304">
        <v>4.7804930830181613E-2</v>
      </c>
      <c r="AK26" s="306"/>
      <c r="AL26" s="304">
        <v>9.8593906125416769E-2</v>
      </c>
      <c r="AM26" s="304">
        <v>0.12586341882136506</v>
      </c>
      <c r="AN26" s="304">
        <v>0.18158543726272683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1.7580067517952591</v>
      </c>
      <c r="C27" s="304">
        <f t="shared" si="61"/>
        <v>1.8465071447223482</v>
      </c>
      <c r="D27" s="304">
        <f t="shared" si="62"/>
        <v>1.9502354322742448</v>
      </c>
      <c r="E27" s="304"/>
      <c r="F27" s="304">
        <v>6.1213270608250787E-3</v>
      </c>
      <c r="G27" s="304">
        <v>6.3844040546529434E-3</v>
      </c>
      <c r="H27" s="304">
        <v>7.7539249941777442E-3</v>
      </c>
      <c r="I27" s="304"/>
      <c r="J27" s="304">
        <v>4.7997284802044911E-2</v>
      </c>
      <c r="K27" s="304">
        <v>5.4900695161332884E-2</v>
      </c>
      <c r="L27" s="304">
        <v>6.75907061719144E-2</v>
      </c>
      <c r="M27" s="304"/>
      <c r="N27" s="304">
        <v>0.28639764285479352</v>
      </c>
      <c r="O27" s="304">
        <v>0.30967750605827515</v>
      </c>
      <c r="P27" s="304">
        <v>0.37429246515932607</v>
      </c>
      <c r="Q27" s="306"/>
      <c r="R27" s="304">
        <v>0.1008231712005563</v>
      </c>
      <c r="S27" s="304">
        <v>0.10579863461658381</v>
      </c>
      <c r="T27" s="304">
        <v>0.13673468482628434</v>
      </c>
      <c r="U27" s="306"/>
      <c r="V27" s="304">
        <v>6.1473183885237065E-2</v>
      </c>
      <c r="W27" s="304">
        <v>6.868584475301448E-2</v>
      </c>
      <c r="X27" s="304">
        <v>8.2246678683950539E-2</v>
      </c>
      <c r="Y27" s="306"/>
      <c r="Z27" s="304">
        <v>0.45206828958608936</v>
      </c>
      <c r="AA27" s="304">
        <v>0.50265796703739352</v>
      </c>
      <c r="AB27" s="304">
        <v>0.55915737463604664</v>
      </c>
      <c r="AC27" s="306"/>
      <c r="AD27" s="304">
        <v>0.32924697304044942</v>
      </c>
      <c r="AE27" s="304">
        <v>0.35862715124277367</v>
      </c>
      <c r="AF27" s="304">
        <v>0.3358476771936284</v>
      </c>
      <c r="AG27" s="306"/>
      <c r="AH27" s="304">
        <v>0.35689810256331628</v>
      </c>
      <c r="AI27" s="304">
        <v>0.319530961184539</v>
      </c>
      <c r="AJ27" s="304">
        <v>0.25335882000750737</v>
      </c>
      <c r="AK27" s="306"/>
      <c r="AL27" s="304">
        <v>0.11698077680194727</v>
      </c>
      <c r="AM27" s="304">
        <v>0.12024398061378296</v>
      </c>
      <c r="AN27" s="304">
        <v>0.13325310060140927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2.1919349564206629</v>
      </c>
      <c r="C28" s="304">
        <f t="shared" si="61"/>
        <v>2.2863149605636597</v>
      </c>
      <c r="D28" s="304">
        <f t="shared" si="62"/>
        <v>2.2914399567302235</v>
      </c>
      <c r="E28" s="304"/>
      <c r="F28" s="304">
        <v>9.6838122826878981E-5</v>
      </c>
      <c r="G28" s="304">
        <v>1.254068730437303E-4</v>
      </c>
      <c r="H28" s="304">
        <v>1.6203585486201938E-4</v>
      </c>
      <c r="I28" s="304"/>
      <c r="J28" s="304">
        <v>3.0036200366655531E-2</v>
      </c>
      <c r="K28" s="304">
        <v>3.7263659302567712E-2</v>
      </c>
      <c r="L28" s="304">
        <v>4.6723978951366166E-2</v>
      </c>
      <c r="M28" s="304"/>
      <c r="N28" s="304">
        <v>5.861766702147763E-2</v>
      </c>
      <c r="O28" s="304">
        <v>7.0688743837498569E-2</v>
      </c>
      <c r="P28" s="304">
        <v>9.0069234143213092E-2</v>
      </c>
      <c r="Q28" s="306"/>
      <c r="R28" s="304">
        <v>3.6609357199380951E-2</v>
      </c>
      <c r="S28" s="304">
        <v>4.4424799387231727E-2</v>
      </c>
      <c r="T28" s="304">
        <v>6.3960084614404014E-2</v>
      </c>
      <c r="U28" s="306"/>
      <c r="V28" s="304">
        <v>5.0664401028490992E-2</v>
      </c>
      <c r="W28" s="304">
        <v>5.9566694244553006E-2</v>
      </c>
      <c r="X28" s="304">
        <v>7.2245610550397632E-2</v>
      </c>
      <c r="Y28" s="306"/>
      <c r="Z28" s="304">
        <v>0.57814998163891318</v>
      </c>
      <c r="AA28" s="304">
        <v>0.65579747716591252</v>
      </c>
      <c r="AB28" s="304">
        <v>0.84255061912714635</v>
      </c>
      <c r="AC28" s="306"/>
      <c r="AD28" s="304">
        <v>0.81324960198644058</v>
      </c>
      <c r="AE28" s="304">
        <v>0.83393371006401285</v>
      </c>
      <c r="AF28" s="304">
        <v>0.81940519390944611</v>
      </c>
      <c r="AG28" s="306"/>
      <c r="AH28" s="304">
        <v>0.23120642602582389</v>
      </c>
      <c r="AI28" s="304">
        <v>0.16717443961335066</v>
      </c>
      <c r="AJ28" s="304">
        <v>0.11313243182322257</v>
      </c>
      <c r="AK28" s="306"/>
      <c r="AL28" s="304">
        <v>0.39330448303065302</v>
      </c>
      <c r="AM28" s="304">
        <v>0.41734003007548892</v>
      </c>
      <c r="AN28" s="304">
        <v>0.24319076775616574</v>
      </c>
    </row>
    <row r="29" spans="1:40" x14ac:dyDescent="0.2">
      <c r="A29" s="13" t="str">
        <f t="shared" si="58"/>
        <v>Elementary occupations</v>
      </c>
      <c r="B29" s="304">
        <f t="shared" si="60"/>
        <v>2.5755647340760515</v>
      </c>
      <c r="C29" s="304">
        <f t="shared" si="61"/>
        <v>2.5363086358600158</v>
      </c>
      <c r="D29" s="304">
        <f t="shared" si="62"/>
        <v>2.3822961731794203</v>
      </c>
      <c r="E29" s="304"/>
      <c r="F29" s="304">
        <v>8.3933925128153769E-5</v>
      </c>
      <c r="G29" s="304">
        <v>9.086296756509754E-5</v>
      </c>
      <c r="H29" s="304">
        <v>1.0751590168519903E-4</v>
      </c>
      <c r="I29" s="304"/>
      <c r="J29" s="304">
        <v>5.7703381361735723E-2</v>
      </c>
      <c r="K29" s="304">
        <v>7.3535696792181374E-2</v>
      </c>
      <c r="L29" s="304">
        <v>9.5154747711906698E-2</v>
      </c>
      <c r="M29" s="304"/>
      <c r="N29" s="304">
        <v>0.10682899369246766</v>
      </c>
      <c r="O29" s="304">
        <v>0.12356331301577025</v>
      </c>
      <c r="P29" s="304">
        <v>0.15370014541864321</v>
      </c>
      <c r="Q29" s="306"/>
      <c r="R29" s="304">
        <v>4.1899611509902852E-2</v>
      </c>
      <c r="S29" s="304">
        <v>4.670810149681924E-2</v>
      </c>
      <c r="T29" s="304">
        <v>5.5546378066564747E-2</v>
      </c>
      <c r="U29" s="306"/>
      <c r="V29" s="304">
        <v>9.4303094832658974E-2</v>
      </c>
      <c r="W29" s="304">
        <v>0.10111996864719951</v>
      </c>
      <c r="X29" s="304">
        <v>0.11928250741372919</v>
      </c>
      <c r="Y29" s="306"/>
      <c r="Z29" s="304">
        <v>0.41175858726551362</v>
      </c>
      <c r="AA29" s="304">
        <v>0.35175161133825966</v>
      </c>
      <c r="AB29" s="304">
        <v>0.26472414802408401</v>
      </c>
      <c r="AC29" s="306"/>
      <c r="AD29" s="304">
        <v>0.84987339510540338</v>
      </c>
      <c r="AE29" s="304">
        <v>0.88779085069696861</v>
      </c>
      <c r="AF29" s="304">
        <v>0.88127084488686269</v>
      </c>
      <c r="AG29" s="306"/>
      <c r="AH29" s="304">
        <v>0.71267174814302714</v>
      </c>
      <c r="AI29" s="304">
        <v>0.6359484400342319</v>
      </c>
      <c r="AJ29" s="304">
        <v>0.54257475733550264</v>
      </c>
      <c r="AK29" s="306"/>
      <c r="AL29" s="304">
        <v>0.30044198824021434</v>
      </c>
      <c r="AM29" s="304">
        <v>0.31579979087102</v>
      </c>
      <c r="AN29" s="304">
        <v>0.26993512842044148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104.52700000000003</v>
      </c>
      <c r="C32" s="305">
        <f>SUM(C33:C41)</f>
        <v>100.89500000000002</v>
      </c>
      <c r="D32" s="305">
        <f>SUM(D33:D41)</f>
        <v>93.59099999999988</v>
      </c>
      <c r="E32" s="304"/>
      <c r="F32" s="305">
        <f>SUM(F33:F41)</f>
        <v>1.2811971718455042</v>
      </c>
      <c r="G32" s="305">
        <f>SUM(G33:G41)</f>
        <v>1.4566259243066673</v>
      </c>
      <c r="H32" s="305">
        <f>SUM(H33:H41)</f>
        <v>1.6695974795165405</v>
      </c>
      <c r="I32" s="304"/>
      <c r="J32" s="305">
        <f>SUM(J33:J41)</f>
        <v>6.5234870608210507</v>
      </c>
      <c r="K32" s="305">
        <f>SUM(K33:K41)</f>
        <v>7.5347746648624607</v>
      </c>
      <c r="L32" s="305">
        <f>SUM(L33:L41)</f>
        <v>9.1062423115582476</v>
      </c>
      <c r="M32" s="304"/>
      <c r="N32" s="305">
        <f>SUM(N33:N41)</f>
        <v>16.266892276017842</v>
      </c>
      <c r="O32" s="305">
        <f>SUM(O33:O41)</f>
        <v>17.303796685217229</v>
      </c>
      <c r="P32" s="305">
        <f>SUM(P33:P41)</f>
        <v>19.341719121962416</v>
      </c>
      <c r="Q32" s="306"/>
      <c r="R32" s="305">
        <f>SUM(R33:R41)</f>
        <v>4.0349145043036732</v>
      </c>
      <c r="S32" s="305">
        <f>SUM(S33:S41)</f>
        <v>4.3641376192865682</v>
      </c>
      <c r="T32" s="305">
        <f>SUM(T33:T41)</f>
        <v>5.0110978355937439</v>
      </c>
      <c r="U32" s="306"/>
      <c r="V32" s="305">
        <f>SUM(V33:V41)</f>
        <v>9.0061523580943383</v>
      </c>
      <c r="W32" s="305">
        <f>SUM(W33:W41)</f>
        <v>9.3128111053013853</v>
      </c>
      <c r="X32" s="305">
        <f>SUM(X33:X41)</f>
        <v>10.272851353282032</v>
      </c>
      <c r="Y32" s="306"/>
      <c r="Z32" s="305">
        <f>SUM(Z33:Z41)</f>
        <v>24.596596621276312</v>
      </c>
      <c r="AA32" s="305">
        <f>SUM(AA33:AA41)</f>
        <v>23.478734942895141</v>
      </c>
      <c r="AB32" s="305">
        <f>SUM(AB33:AB41)</f>
        <v>20.334982966494916</v>
      </c>
      <c r="AC32" s="306"/>
      <c r="AD32" s="305">
        <f>SUM(AD33:AD41)</f>
        <v>21.625727108405226</v>
      </c>
      <c r="AE32" s="305">
        <f>SUM(AE33:AE41)</f>
        <v>20.508530717951796</v>
      </c>
      <c r="AF32" s="305">
        <f>SUM(AF33:AF41)</f>
        <v>16.302045761373734</v>
      </c>
      <c r="AG32" s="306"/>
      <c r="AH32" s="305">
        <f>SUM(AH33:AH41)</f>
        <v>14.887044307935239</v>
      </c>
      <c r="AI32" s="305">
        <f>SUM(AI33:AI41)</f>
        <v>12.205013797920376</v>
      </c>
      <c r="AJ32" s="305">
        <f>SUM(AJ33:AJ41)</f>
        <v>7.3655034563088204</v>
      </c>
      <c r="AK32" s="306"/>
      <c r="AL32" s="305">
        <f>SUM(AL33:AL41)</f>
        <v>6.304988591300849</v>
      </c>
      <c r="AM32" s="305">
        <f>SUM(AM33:AM41)</f>
        <v>4.7305745422583882</v>
      </c>
      <c r="AN32" s="305">
        <f>SUM(AN33:AN41)</f>
        <v>4.1869597139094497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12.322538425844259</v>
      </c>
      <c r="C33" s="304">
        <f t="shared" ref="C33:C41" si="64">SUM(G33,K33,O33,S33,W33,AA33,AE33,AI33,AM33)</f>
        <v>11.672167359258788</v>
      </c>
      <c r="D33" s="304">
        <f t="shared" ref="D33:D40" si="65">SUM(H33,L33,P33,T33,X33,AB33,AF33,AJ33,AN33)</f>
        <v>11.555031629311864</v>
      </c>
      <c r="E33" s="304"/>
      <c r="F33" s="304">
        <v>0.15678720825720754</v>
      </c>
      <c r="G33" s="304">
        <v>0.15712372588377213</v>
      </c>
      <c r="H33" s="304">
        <v>0.16495712838277629</v>
      </c>
      <c r="I33" s="304"/>
      <c r="J33" s="304">
        <v>1.1703527627614576</v>
      </c>
      <c r="K33" s="304">
        <v>1.2828830345140845</v>
      </c>
      <c r="L33" s="304">
        <v>1.4469803787512299</v>
      </c>
      <c r="M33" s="304"/>
      <c r="N33" s="304">
        <v>3.3345630658096757</v>
      </c>
      <c r="O33" s="304">
        <v>3.429238818314424</v>
      </c>
      <c r="P33" s="304">
        <v>3.8215263766132423</v>
      </c>
      <c r="Q33" s="306"/>
      <c r="R33" s="304">
        <v>0.76061329699418845</v>
      </c>
      <c r="S33" s="304">
        <v>0.77911509779472932</v>
      </c>
      <c r="T33" s="304">
        <v>0.86611160265885379</v>
      </c>
      <c r="U33" s="306"/>
      <c r="V33" s="304">
        <v>1.583028294706607</v>
      </c>
      <c r="W33" s="304">
        <v>1.5464896250356119</v>
      </c>
      <c r="X33" s="304">
        <v>1.6980912831665049</v>
      </c>
      <c r="Y33" s="306"/>
      <c r="Z33" s="304">
        <v>2.2289288069055408</v>
      </c>
      <c r="AA33" s="304">
        <v>1.903614310095584</v>
      </c>
      <c r="AB33" s="304">
        <v>1.5448298170349328</v>
      </c>
      <c r="AC33" s="306"/>
      <c r="AD33" s="304">
        <v>1.836535540119943</v>
      </c>
      <c r="AE33" s="304">
        <v>1.5700582561581837</v>
      </c>
      <c r="AF33" s="304">
        <v>1.227308752854956</v>
      </c>
      <c r="AG33" s="306"/>
      <c r="AH33" s="304">
        <v>0.96250889281782703</v>
      </c>
      <c r="AI33" s="304">
        <v>0.69868893784384578</v>
      </c>
      <c r="AJ33" s="304">
        <v>0.4061928530695359</v>
      </c>
      <c r="AK33" s="306"/>
      <c r="AL33" s="304">
        <v>0.28922055747181352</v>
      </c>
      <c r="AM33" s="304">
        <v>0.30495555361855181</v>
      </c>
      <c r="AN33" s="304">
        <v>0.37903343677983287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21.992727072816187</v>
      </c>
      <c r="C34" s="304">
        <f t="shared" si="64"/>
        <v>22.746158602801444</v>
      </c>
      <c r="D34" s="304">
        <f t="shared" si="65"/>
        <v>23.24145253322024</v>
      </c>
      <c r="E34" s="304"/>
      <c r="F34" s="304">
        <v>0.89220013825956868</v>
      </c>
      <c r="G34" s="304">
        <v>1.0500267885034056</v>
      </c>
      <c r="H34" s="304">
        <v>1.2182714862377255</v>
      </c>
      <c r="I34" s="304"/>
      <c r="J34" s="304">
        <v>3.0951815803291516</v>
      </c>
      <c r="K34" s="304">
        <v>3.6507206594151587</v>
      </c>
      <c r="L34" s="304">
        <v>4.3251293379343041</v>
      </c>
      <c r="M34" s="304"/>
      <c r="N34" s="304">
        <v>6.2430009711920436</v>
      </c>
      <c r="O34" s="304">
        <v>6.6017642917002783</v>
      </c>
      <c r="P34" s="304">
        <v>7.1328828197625311</v>
      </c>
      <c r="Q34" s="306"/>
      <c r="R34" s="304">
        <v>0.74347928134915287</v>
      </c>
      <c r="S34" s="304">
        <v>0.7859939080651368</v>
      </c>
      <c r="T34" s="304">
        <v>0.87014165115362463</v>
      </c>
      <c r="U34" s="306"/>
      <c r="V34" s="304">
        <v>2.9505111270524695</v>
      </c>
      <c r="W34" s="304">
        <v>3.0574712805883264</v>
      </c>
      <c r="X34" s="304">
        <v>3.3242864212640213</v>
      </c>
      <c r="Y34" s="306"/>
      <c r="Z34" s="304">
        <v>4.1328283006234292</v>
      </c>
      <c r="AA34" s="304">
        <v>3.9321770784802315</v>
      </c>
      <c r="AB34" s="304">
        <v>3.2778394176721126</v>
      </c>
      <c r="AC34" s="306"/>
      <c r="AD34" s="304">
        <v>2.1662944235939317</v>
      </c>
      <c r="AE34" s="304">
        <v>1.9734812408706661</v>
      </c>
      <c r="AF34" s="304">
        <v>1.4627772812414128</v>
      </c>
      <c r="AG34" s="306"/>
      <c r="AH34" s="304">
        <v>1.4163582072495082</v>
      </c>
      <c r="AI34" s="304">
        <v>1.2426428003952497</v>
      </c>
      <c r="AJ34" s="304">
        <v>1.0393265789948638</v>
      </c>
      <c r="AK34" s="306"/>
      <c r="AL34" s="304">
        <v>0.35287304316692869</v>
      </c>
      <c r="AM34" s="304">
        <v>0.45188055478298883</v>
      </c>
      <c r="AN34" s="304">
        <v>0.59079753895964993</v>
      </c>
    </row>
    <row r="35" spans="1:40" x14ac:dyDescent="0.2">
      <c r="A35" s="13" t="str">
        <f t="shared" si="63"/>
        <v>Associate professional occupations</v>
      </c>
      <c r="B35" s="304">
        <f t="shared" si="66"/>
        <v>13.102598371816324</v>
      </c>
      <c r="C35" s="304">
        <f t="shared" si="64"/>
        <v>11.735590967806406</v>
      </c>
      <c r="D35" s="304">
        <f t="shared" si="65"/>
        <v>11.251692422231358</v>
      </c>
      <c r="E35" s="304"/>
      <c r="F35" s="304">
        <v>0.13294264586345844</v>
      </c>
      <c r="G35" s="304">
        <v>0.14038183975500185</v>
      </c>
      <c r="H35" s="304">
        <v>0.16398690180973399</v>
      </c>
      <c r="I35" s="304"/>
      <c r="J35" s="304">
        <v>1.0151016268597999</v>
      </c>
      <c r="K35" s="304">
        <v>1.0551300536751844</v>
      </c>
      <c r="L35" s="304">
        <v>1.1953118303195971</v>
      </c>
      <c r="M35" s="304"/>
      <c r="N35" s="304">
        <v>3.0405084336085313</v>
      </c>
      <c r="O35" s="304">
        <v>3.0324893817565042</v>
      </c>
      <c r="P35" s="304">
        <v>3.2474525466873554</v>
      </c>
      <c r="Q35" s="306"/>
      <c r="R35" s="304">
        <v>0.87631605725608253</v>
      </c>
      <c r="S35" s="304">
        <v>0.9057513533192959</v>
      </c>
      <c r="T35" s="304">
        <v>1.0405315160806932</v>
      </c>
      <c r="U35" s="306"/>
      <c r="V35" s="304">
        <v>1.3831252499435553</v>
      </c>
      <c r="W35" s="304">
        <v>1.2376875175491404</v>
      </c>
      <c r="X35" s="304">
        <v>1.2789036458953364</v>
      </c>
      <c r="Y35" s="306"/>
      <c r="Z35" s="304">
        <v>3.2038377926428163</v>
      </c>
      <c r="AA35" s="304">
        <v>2.7006177818231696</v>
      </c>
      <c r="AB35" s="304">
        <v>2.2819029108183173</v>
      </c>
      <c r="AC35" s="306"/>
      <c r="AD35" s="304">
        <v>2.1026922565054411</v>
      </c>
      <c r="AE35" s="304">
        <v>1.7008368100041089</v>
      </c>
      <c r="AF35" s="304">
        <v>1.2949041529072038</v>
      </c>
      <c r="AG35" s="306"/>
      <c r="AH35" s="304">
        <v>1.1470326614309976</v>
      </c>
      <c r="AI35" s="304">
        <v>0.75875536874865279</v>
      </c>
      <c r="AJ35" s="304">
        <v>0.5220097738374897</v>
      </c>
      <c r="AK35" s="306"/>
      <c r="AL35" s="304">
        <v>0.20104164770564106</v>
      </c>
      <c r="AM35" s="304">
        <v>0.20394086117534796</v>
      </c>
      <c r="AN35" s="304">
        <v>0.22668914387563247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8.2811341802301381</v>
      </c>
      <c r="C36" s="304">
        <f t="shared" si="64"/>
        <v>7.5713687593525645</v>
      </c>
      <c r="D36" s="304">
        <f t="shared" si="65"/>
        <v>6.7213632371466794</v>
      </c>
      <c r="E36" s="304"/>
      <c r="F36" s="304">
        <v>2.763833678005399E-2</v>
      </c>
      <c r="G36" s="304">
        <v>3.0173781737624833E-2</v>
      </c>
      <c r="H36" s="304">
        <v>3.9183759130885003E-2</v>
      </c>
      <c r="I36" s="304"/>
      <c r="J36" s="304">
        <v>0.37568173245285852</v>
      </c>
      <c r="K36" s="304">
        <v>0.43790715750468318</v>
      </c>
      <c r="L36" s="304">
        <v>0.5315087982107628</v>
      </c>
      <c r="M36" s="304"/>
      <c r="N36" s="304">
        <v>1.2401265029589497</v>
      </c>
      <c r="O36" s="304">
        <v>1.3213942625401547</v>
      </c>
      <c r="P36" s="304">
        <v>1.4552662307426194</v>
      </c>
      <c r="Q36" s="306"/>
      <c r="R36" s="304">
        <v>0.47731292767979366</v>
      </c>
      <c r="S36" s="304">
        <v>0.51855052688220926</v>
      </c>
      <c r="T36" s="304">
        <v>0.58237358170974762</v>
      </c>
      <c r="U36" s="306"/>
      <c r="V36" s="304">
        <v>0.59220840110639195</v>
      </c>
      <c r="W36" s="304">
        <v>0.60362396143730757</v>
      </c>
      <c r="X36" s="304">
        <v>0.65563973408659448</v>
      </c>
      <c r="Y36" s="306"/>
      <c r="Z36" s="304">
        <v>1.9113724155478524</v>
      </c>
      <c r="AA36" s="304">
        <v>1.6963158591522092</v>
      </c>
      <c r="AB36" s="304">
        <v>1.4480208487730706</v>
      </c>
      <c r="AC36" s="306"/>
      <c r="AD36" s="304">
        <v>2.5693405428657767</v>
      </c>
      <c r="AE36" s="304">
        <v>2.3095877817951944</v>
      </c>
      <c r="AF36" s="304">
        <v>1.6464420770032706</v>
      </c>
      <c r="AG36" s="306"/>
      <c r="AH36" s="304">
        <v>0.87803421352715449</v>
      </c>
      <c r="AI36" s="304">
        <v>0.46037943964507705</v>
      </c>
      <c r="AJ36" s="304">
        <v>0.14785884533535953</v>
      </c>
      <c r="AK36" s="306"/>
      <c r="AL36" s="304">
        <v>0.20941910731130783</v>
      </c>
      <c r="AM36" s="304">
        <v>0.19343598865810344</v>
      </c>
      <c r="AN36" s="304">
        <v>0.21506936215436945</v>
      </c>
    </row>
    <row r="37" spans="1:40" x14ac:dyDescent="0.2">
      <c r="A37" s="13" t="str">
        <f t="shared" si="63"/>
        <v>Skilled trades occupations</v>
      </c>
      <c r="B37" s="304">
        <f t="shared" si="66"/>
        <v>19.695551489310098</v>
      </c>
      <c r="C37" s="304">
        <f t="shared" si="64"/>
        <v>18.177703359697158</v>
      </c>
      <c r="D37" s="304">
        <f t="shared" si="65"/>
        <v>15.364918411507844</v>
      </c>
      <c r="E37" s="304"/>
      <c r="F37" s="304">
        <v>1.7042443724253155E-2</v>
      </c>
      <c r="G37" s="304">
        <v>2.086355481435815E-2</v>
      </c>
      <c r="H37" s="304">
        <v>2.6078144604164244E-2</v>
      </c>
      <c r="I37" s="304"/>
      <c r="J37" s="304">
        <v>0.32698726181222432</v>
      </c>
      <c r="K37" s="304">
        <v>0.41186082536466218</v>
      </c>
      <c r="L37" s="304">
        <v>0.53967078241960031</v>
      </c>
      <c r="M37" s="304"/>
      <c r="N37" s="304">
        <v>0.90864766807690145</v>
      </c>
      <c r="O37" s="304">
        <v>1.0787200959516423</v>
      </c>
      <c r="P37" s="304">
        <v>1.332074269010759</v>
      </c>
      <c r="Q37" s="306"/>
      <c r="R37" s="304">
        <v>0.42091930588122295</v>
      </c>
      <c r="S37" s="304">
        <v>0.47543747845192041</v>
      </c>
      <c r="T37" s="304">
        <v>0.56722996945675286</v>
      </c>
      <c r="U37" s="306"/>
      <c r="V37" s="304">
        <v>1.4436864489645205</v>
      </c>
      <c r="W37" s="304">
        <v>1.5370848607710099</v>
      </c>
      <c r="X37" s="304">
        <v>1.7283399301097495</v>
      </c>
      <c r="Y37" s="306"/>
      <c r="Z37" s="304">
        <v>7.290036944268758</v>
      </c>
      <c r="AA37" s="304">
        <v>6.854192906466162</v>
      </c>
      <c r="AB37" s="304">
        <v>5.7143844926069143</v>
      </c>
      <c r="AC37" s="306"/>
      <c r="AD37" s="304">
        <v>4.8138481503122303</v>
      </c>
      <c r="AE37" s="304">
        <v>4.3044603938413513</v>
      </c>
      <c r="AF37" s="304">
        <v>3.0916668521530535</v>
      </c>
      <c r="AG37" s="306"/>
      <c r="AH37" s="304">
        <v>3.1646121161730778</v>
      </c>
      <c r="AI37" s="304">
        <v>2.654150373560499</v>
      </c>
      <c r="AJ37" s="304">
        <v>1.8044201000371225</v>
      </c>
      <c r="AK37" s="306"/>
      <c r="AL37" s="304">
        <v>1.3097711500969114</v>
      </c>
      <c r="AM37" s="304">
        <v>0.84093287047555332</v>
      </c>
      <c r="AN37" s="304">
        <v>0.56105387110972726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1.351199253521377</v>
      </c>
      <c r="C38" s="304">
        <f t="shared" si="64"/>
        <v>1.3425187334744018</v>
      </c>
      <c r="D38" s="304">
        <f t="shared" si="65"/>
        <v>1.2874818468614837</v>
      </c>
      <c r="E38" s="304"/>
      <c r="F38" s="304">
        <v>1.9880209913530764E-2</v>
      </c>
      <c r="G38" s="304">
        <v>1.9346565088547544E-2</v>
      </c>
      <c r="H38" s="304">
        <v>1.6728173705245399E-2</v>
      </c>
      <c r="I38" s="304"/>
      <c r="J38" s="304">
        <v>1.7018007199850537E-2</v>
      </c>
      <c r="K38" s="304">
        <v>1.692827004333337E-2</v>
      </c>
      <c r="L38" s="304">
        <v>1.7084668345822167E-2</v>
      </c>
      <c r="M38" s="304"/>
      <c r="N38" s="304">
        <v>0.17387823506605754</v>
      </c>
      <c r="O38" s="304">
        <v>0.17366933385834069</v>
      </c>
      <c r="P38" s="304">
        <v>0.1678449305613037</v>
      </c>
      <c r="Q38" s="306"/>
      <c r="R38" s="304">
        <v>4.9922582134225693E-2</v>
      </c>
      <c r="S38" s="304">
        <v>4.7066126476340946E-2</v>
      </c>
      <c r="T38" s="304">
        <v>4.4849396199209843E-2</v>
      </c>
      <c r="U38" s="306"/>
      <c r="V38" s="304">
        <v>0.10382619269927795</v>
      </c>
      <c r="W38" s="304">
        <v>0.11357693515314515</v>
      </c>
      <c r="X38" s="304">
        <v>0.11910384214595246</v>
      </c>
      <c r="Y38" s="306"/>
      <c r="Z38" s="304">
        <v>0.25592975005649488</v>
      </c>
      <c r="AA38" s="304">
        <v>0.22287867315589499</v>
      </c>
      <c r="AB38" s="304">
        <v>0.1767022776289236</v>
      </c>
      <c r="AC38" s="306"/>
      <c r="AD38" s="304">
        <v>0.25953759277022387</v>
      </c>
      <c r="AE38" s="304">
        <v>0.23306029268048903</v>
      </c>
      <c r="AF38" s="304">
        <v>0.17040960490746593</v>
      </c>
      <c r="AG38" s="306"/>
      <c r="AH38" s="304">
        <v>0.3336251986204265</v>
      </c>
      <c r="AI38" s="304">
        <v>0.35269357610863616</v>
      </c>
      <c r="AJ38" s="304">
        <v>0.35858695918779909</v>
      </c>
      <c r="AK38" s="306"/>
      <c r="AL38" s="304">
        <v>0.13758148506128928</v>
      </c>
      <c r="AM38" s="304">
        <v>0.16329896090967375</v>
      </c>
      <c r="AN38" s="304">
        <v>0.21617199417976163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3.2788851444495304</v>
      </c>
      <c r="C39" s="304">
        <f t="shared" si="64"/>
        <v>3.3099993338562035</v>
      </c>
      <c r="D39" s="304">
        <f t="shared" si="65"/>
        <v>3.1753374989611163</v>
      </c>
      <c r="E39" s="304"/>
      <c r="F39" s="304">
        <v>2.104209864794496E-2</v>
      </c>
      <c r="G39" s="304">
        <v>2.1317624106246803E-2</v>
      </c>
      <c r="H39" s="304">
        <v>1.9143098893184999E-2</v>
      </c>
      <c r="I39" s="304"/>
      <c r="J39" s="304">
        <v>0.20450554654794253</v>
      </c>
      <c r="K39" s="304">
        <v>0.22555501243557435</v>
      </c>
      <c r="L39" s="304">
        <v>0.24451276404605304</v>
      </c>
      <c r="M39" s="304"/>
      <c r="N39" s="304">
        <v>0.5424563153150942</v>
      </c>
      <c r="O39" s="304">
        <v>0.61115045641193688</v>
      </c>
      <c r="P39" s="304">
        <v>0.67716924283744651</v>
      </c>
      <c r="Q39" s="306"/>
      <c r="R39" s="304">
        <v>0.1858478480986677</v>
      </c>
      <c r="S39" s="304">
        <v>0.21494443459492482</v>
      </c>
      <c r="T39" s="304">
        <v>0.23825935873804041</v>
      </c>
      <c r="U39" s="306"/>
      <c r="V39" s="304">
        <v>0.19675101519788105</v>
      </c>
      <c r="W39" s="304">
        <v>0.23417446474172993</v>
      </c>
      <c r="X39" s="304">
        <v>0.2677522129175956</v>
      </c>
      <c r="Y39" s="306"/>
      <c r="Z39" s="304">
        <v>0.79754018839875918</v>
      </c>
      <c r="AA39" s="304">
        <v>0.76082946482840375</v>
      </c>
      <c r="AB39" s="304">
        <v>0.68672195153902671</v>
      </c>
      <c r="AC39" s="306"/>
      <c r="AD39" s="304">
        <v>0.67544822701183038</v>
      </c>
      <c r="AE39" s="304">
        <v>0.65299137547073383</v>
      </c>
      <c r="AF39" s="304">
        <v>0.57381545259549083</v>
      </c>
      <c r="AG39" s="306"/>
      <c r="AH39" s="304">
        <v>0.33085087731277757</v>
      </c>
      <c r="AI39" s="304">
        <v>0.23551697045663286</v>
      </c>
      <c r="AJ39" s="304">
        <v>0.10554464894461377</v>
      </c>
      <c r="AK39" s="306"/>
      <c r="AL39" s="304">
        <v>0.32444302791863316</v>
      </c>
      <c r="AM39" s="304">
        <v>0.3535195308100203</v>
      </c>
      <c r="AN39" s="304">
        <v>0.36241876844966442</v>
      </c>
    </row>
    <row r="40" spans="1:40" x14ac:dyDescent="0.2">
      <c r="A40" s="13" t="str">
        <f t="shared" si="63"/>
        <v>Process, plant and machine operatives</v>
      </c>
      <c r="B40" s="304">
        <f t="shared" si="66"/>
        <v>17.225038318385803</v>
      </c>
      <c r="C40" s="304">
        <f t="shared" si="64"/>
        <v>18.138092496737404</v>
      </c>
      <c r="D40" s="304">
        <f t="shared" si="65"/>
        <v>15.802788727003493</v>
      </c>
      <c r="E40" s="304"/>
      <c r="F40" s="304">
        <v>3.8989134234012892E-3</v>
      </c>
      <c r="G40" s="304">
        <v>5.0904402167404857E-3</v>
      </c>
      <c r="H40" s="304">
        <v>5.7202494255758534E-3</v>
      </c>
      <c r="I40" s="304"/>
      <c r="J40" s="304">
        <v>0.26173074963548887</v>
      </c>
      <c r="K40" s="304">
        <v>0.38034426600999288</v>
      </c>
      <c r="L40" s="304">
        <v>0.71033204337770772</v>
      </c>
      <c r="M40" s="304"/>
      <c r="N40" s="304">
        <v>0.4594707575676546</v>
      </c>
      <c r="O40" s="304">
        <v>0.70244133160279376</v>
      </c>
      <c r="P40" s="304">
        <v>1.1277454709657484</v>
      </c>
      <c r="Q40" s="306"/>
      <c r="R40" s="305">
        <v>0.27990125252797943</v>
      </c>
      <c r="S40" s="305">
        <v>0.37171393489129834</v>
      </c>
      <c r="T40" s="305">
        <v>0.48059483465516017</v>
      </c>
      <c r="U40" s="306"/>
      <c r="V40" s="305">
        <v>0.58439183781234461</v>
      </c>
      <c r="W40" s="305">
        <v>0.79971746086365081</v>
      </c>
      <c r="X40" s="305">
        <v>1.0021788913879761</v>
      </c>
      <c r="Y40" s="306"/>
      <c r="Z40" s="305">
        <v>3.8362822550575721</v>
      </c>
      <c r="AA40" s="305">
        <v>4.5840970000607904</v>
      </c>
      <c r="AB40" s="305">
        <v>4.4714063297740116</v>
      </c>
      <c r="AC40" s="306"/>
      <c r="AD40" s="305">
        <v>5.3135320683805052</v>
      </c>
      <c r="AE40" s="305">
        <v>6.1399397007446694</v>
      </c>
      <c r="AF40" s="305">
        <v>5.6709719771818765</v>
      </c>
      <c r="AG40" s="306"/>
      <c r="AH40" s="305">
        <v>4.2018981045114208</v>
      </c>
      <c r="AI40" s="305">
        <v>3.8566939824876738</v>
      </c>
      <c r="AJ40" s="305">
        <v>1.5489500368095026</v>
      </c>
      <c r="AK40" s="306"/>
      <c r="AL40" s="305">
        <v>2.2839323794694364</v>
      </c>
      <c r="AM40" s="305">
        <v>1.2980543798597912</v>
      </c>
      <c r="AN40" s="305">
        <v>0.78488889342593526</v>
      </c>
    </row>
    <row r="41" spans="1:40" x14ac:dyDescent="0.2">
      <c r="A41" s="39" t="str">
        <f t="shared" si="63"/>
        <v>Elementary occupations</v>
      </c>
      <c r="B41" s="307">
        <f t="shared" si="66"/>
        <v>7.2773277436263166</v>
      </c>
      <c r="C41" s="307">
        <f t="shared" si="64"/>
        <v>6.2014003870156467</v>
      </c>
      <c r="D41" s="307">
        <f>SUM(H41,L41,P41,T41,X41,AB41,AF41,AJ41,AN41)</f>
        <v>5.1909336937558068</v>
      </c>
      <c r="E41" s="307"/>
      <c r="F41" s="307">
        <v>9.7651769760856259E-3</v>
      </c>
      <c r="G41" s="307">
        <v>1.2301604200970043E-2</v>
      </c>
      <c r="H41" s="307">
        <v>1.5528537327249016E-2</v>
      </c>
      <c r="I41" s="307"/>
      <c r="J41" s="307">
        <v>5.692779322227675E-2</v>
      </c>
      <c r="K41" s="307">
        <v>7.344538589978819E-2</v>
      </c>
      <c r="L41" s="307">
        <v>9.5711708153169692E-2</v>
      </c>
      <c r="M41" s="307"/>
      <c r="N41" s="307">
        <v>0.32424032642293465</v>
      </c>
      <c r="O41" s="307">
        <v>0.35292871308115559</v>
      </c>
      <c r="P41" s="307">
        <v>0.37975723478140488</v>
      </c>
      <c r="Q41" s="308"/>
      <c r="R41" s="307">
        <v>0.24060195238235954</v>
      </c>
      <c r="S41" s="307">
        <v>0.26556475881071206</v>
      </c>
      <c r="T41" s="307">
        <v>0.32100592494166169</v>
      </c>
      <c r="U41" s="308"/>
      <c r="V41" s="307">
        <v>0.16862379061128996</v>
      </c>
      <c r="W41" s="307">
        <v>0.1829849991614621</v>
      </c>
      <c r="X41" s="307">
        <v>0.19855539230830296</v>
      </c>
      <c r="Y41" s="308"/>
      <c r="Z41" s="307">
        <v>0.93984016777508961</v>
      </c>
      <c r="AA41" s="307">
        <v>0.82401186883269595</v>
      </c>
      <c r="AB41" s="307">
        <v>0.73317492064760759</v>
      </c>
      <c r="AC41" s="308"/>
      <c r="AD41" s="307">
        <v>1.8884983068453429</v>
      </c>
      <c r="AE41" s="307">
        <v>1.6241148663863958</v>
      </c>
      <c r="AF41" s="307">
        <v>1.1637496105290011</v>
      </c>
      <c r="AG41" s="308"/>
      <c r="AH41" s="307">
        <v>2.4521240362920502</v>
      </c>
      <c r="AI41" s="307">
        <v>1.9454923486741098</v>
      </c>
      <c r="AJ41" s="307">
        <v>1.432613660092533</v>
      </c>
      <c r="AK41" s="308"/>
      <c r="AL41" s="307">
        <v>1.196706193098888</v>
      </c>
      <c r="AM41" s="307">
        <v>0.92055584196835749</v>
      </c>
      <c r="AN41" s="307">
        <v>0.85083670497487673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Manchester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87.523999999999845</v>
      </c>
      <c r="C50" s="305">
        <f>SUM(C51:C59)</f>
        <v>86.67499999999994</v>
      </c>
      <c r="D50" s="305">
        <f>SUM(D51:D59)</f>
        <v>87.352000000000089</v>
      </c>
      <c r="E50" s="304"/>
      <c r="F50" s="305">
        <f>SUM(F51:F59)</f>
        <v>0.22419443050926668</v>
      </c>
      <c r="G50" s="305">
        <f>SUM(G51:G59)</f>
        <v>0.2770257048887258</v>
      </c>
      <c r="H50" s="305">
        <f>SUM(H51:H59)</f>
        <v>0.39320014313238022</v>
      </c>
      <c r="I50" s="304"/>
      <c r="J50" s="305">
        <f>SUM(J51:J59)</f>
        <v>3.9536149276739105</v>
      </c>
      <c r="K50" s="305">
        <f>SUM(K51:K59)</f>
        <v>4.8221356688441999</v>
      </c>
      <c r="L50" s="305">
        <f>SUM(L51:L59)</f>
        <v>6.58733080892533</v>
      </c>
      <c r="M50" s="304"/>
      <c r="N50" s="305">
        <f>SUM(N51:N59)</f>
        <v>7.7760692433306264</v>
      </c>
      <c r="O50" s="305">
        <f>SUM(O51:O59)</f>
        <v>8.448678057336684</v>
      </c>
      <c r="P50" s="305">
        <f>SUM(P51:P59)</f>
        <v>10.707460824895167</v>
      </c>
      <c r="Q50" s="304"/>
      <c r="R50" s="305">
        <f>SUM(R51:R59)</f>
        <v>2.8139341579226005</v>
      </c>
      <c r="S50" s="305">
        <f>SUM(S51:S59)</f>
        <v>3.0656519407680967</v>
      </c>
      <c r="T50" s="305">
        <f>SUM(T51:T59)</f>
        <v>4.082834795805125</v>
      </c>
      <c r="U50" s="304"/>
      <c r="V50" s="305">
        <f>SUM(V51:V59)</f>
        <v>5.9551455731628398</v>
      </c>
      <c r="W50" s="305">
        <f>SUM(W51:W59)</f>
        <v>6.2725645856977428</v>
      </c>
      <c r="X50" s="305">
        <f>SUM(X51:X59)</f>
        <v>7.948164377841227</v>
      </c>
      <c r="Y50" s="304"/>
      <c r="Z50" s="305">
        <f>SUM(Z51:Z59)</f>
        <v>26.867845984857691</v>
      </c>
      <c r="AA50" s="305">
        <f>SUM(AA51:AA59)</f>
        <v>26.224504123433025</v>
      </c>
      <c r="AB50" s="305">
        <f>SUM(AB51:AB59)</f>
        <v>25.22769932838969</v>
      </c>
      <c r="AC50" s="304"/>
      <c r="AD50" s="305">
        <f>SUM(AD51:AD59)</f>
        <v>22.129397973346364</v>
      </c>
      <c r="AE50" s="305">
        <f>SUM(AE51:AE59)</f>
        <v>22.203059490321273</v>
      </c>
      <c r="AF50" s="305">
        <f>SUM(AF51:AF59)</f>
        <v>21.643738800163401</v>
      </c>
      <c r="AG50" s="304"/>
      <c r="AH50" s="305">
        <f>SUM(AH51:AH59)</f>
        <v>12.722610547316886</v>
      </c>
      <c r="AI50" s="305">
        <f>SUM(AI51:AI59)</f>
        <v>11.329387728665559</v>
      </c>
      <c r="AJ50" s="305">
        <f>SUM(AJ51:AJ59)</f>
        <v>8.8960473669499667</v>
      </c>
      <c r="AK50" s="304"/>
      <c r="AL50" s="305">
        <f>SUM(AL51:AL59)</f>
        <v>5.0811871618796651</v>
      </c>
      <c r="AM50" s="305">
        <f>SUM(AM51:AM59)</f>
        <v>4.0319927000446265</v>
      </c>
      <c r="AN50" s="305">
        <f>SUM(AN51:AN59)</f>
        <v>1.8655235538978165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10.36279069425386</v>
      </c>
      <c r="C51" s="304">
        <f t="shared" ref="C51:D51" si="68">SUM(G51,K51,O51,S51,W51,AA51,AE51,AI51,AM51)</f>
        <v>9.7087677224662148</v>
      </c>
      <c r="D51" s="304">
        <f t="shared" si="68"/>
        <v>10.742669980908829</v>
      </c>
      <c r="E51" s="304"/>
      <c r="F51" s="304">
        <v>4.3365469986837483E-2</v>
      </c>
      <c r="G51" s="304">
        <v>5.5055535650005157E-2</v>
      </c>
      <c r="H51" s="304">
        <v>7.671669464387551E-2</v>
      </c>
      <c r="I51" s="304"/>
      <c r="J51" s="304">
        <v>1.0441128985666421</v>
      </c>
      <c r="K51" s="304">
        <v>1.2394008863087427</v>
      </c>
      <c r="L51" s="304">
        <v>1.7433851500670623</v>
      </c>
      <c r="M51" s="304"/>
      <c r="N51" s="304">
        <v>1.8388924342474484</v>
      </c>
      <c r="O51" s="304">
        <v>1.8806104415803353</v>
      </c>
      <c r="P51" s="304">
        <v>2.2871366311061867</v>
      </c>
      <c r="Q51" s="304"/>
      <c r="R51" s="304">
        <v>0.47436368153339115</v>
      </c>
      <c r="S51" s="304">
        <v>0.42575532460354848</v>
      </c>
      <c r="T51" s="304">
        <v>0.45661943182027698</v>
      </c>
      <c r="U51" s="304"/>
      <c r="V51" s="304">
        <v>1.2224642716467324</v>
      </c>
      <c r="W51" s="304">
        <v>1.1705134430701345</v>
      </c>
      <c r="X51" s="304">
        <v>1.4529723512829591</v>
      </c>
      <c r="Y51" s="304"/>
      <c r="Z51" s="304">
        <v>2.5544931575468746</v>
      </c>
      <c r="AA51" s="304">
        <v>2.184072665733352</v>
      </c>
      <c r="AB51" s="304">
        <v>2.2703193402776791</v>
      </c>
      <c r="AC51" s="304"/>
      <c r="AD51" s="304">
        <v>1.7312396654637856</v>
      </c>
      <c r="AE51" s="304">
        <v>1.4915443340013608</v>
      </c>
      <c r="AF51" s="304">
        <v>1.3826978617363288</v>
      </c>
      <c r="AG51" s="304"/>
      <c r="AH51" s="304">
        <v>1.0294404566841344</v>
      </c>
      <c r="AI51" s="304">
        <v>0.80985572503075509</v>
      </c>
      <c r="AJ51" s="304">
        <v>0.58328871230375268</v>
      </c>
      <c r="AK51" s="304"/>
      <c r="AL51" s="304">
        <v>0.42441865857801203</v>
      </c>
      <c r="AM51" s="304">
        <v>0.45195936648798113</v>
      </c>
      <c r="AN51" s="304">
        <v>0.48953380767070737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10.214471087648322</v>
      </c>
      <c r="C52" s="304">
        <f t="shared" ref="C52:C59" si="70">SUM(G52,K52,O52,S52,W52,AA52,AE52,AI52,AM52)</f>
        <v>10.608250199393536</v>
      </c>
      <c r="D52" s="304">
        <f t="shared" ref="D52:D59" si="71">SUM(H52,L52,P52,T52,X52,AB52,AF52,AJ52,AN52)</f>
        <v>12.052694079181878</v>
      </c>
      <c r="E52" s="304"/>
      <c r="F52" s="304">
        <v>9.1692909729124264E-2</v>
      </c>
      <c r="G52" s="304">
        <v>0.1047659775807353</v>
      </c>
      <c r="H52" s="304">
        <v>0.13305192379890565</v>
      </c>
      <c r="I52" s="304"/>
      <c r="J52" s="304">
        <v>1.5988946364760432</v>
      </c>
      <c r="K52" s="304">
        <v>1.9998627132301972</v>
      </c>
      <c r="L52" s="304">
        <v>2.7309484644662434</v>
      </c>
      <c r="M52" s="304"/>
      <c r="N52" s="304">
        <v>2.2364023244502294</v>
      </c>
      <c r="O52" s="304">
        <v>2.3048298457841323</v>
      </c>
      <c r="P52" s="304">
        <v>2.6823169994795899</v>
      </c>
      <c r="Q52" s="304"/>
      <c r="R52" s="304">
        <v>0.28545251008773154</v>
      </c>
      <c r="S52" s="304">
        <v>0.25727904695628134</v>
      </c>
      <c r="T52" s="304">
        <v>0.3347680342342414</v>
      </c>
      <c r="U52" s="304"/>
      <c r="V52" s="304">
        <v>0.84479978164716318</v>
      </c>
      <c r="W52" s="304">
        <v>0.70176507415687361</v>
      </c>
      <c r="X52" s="304">
        <v>0.53972436373593224</v>
      </c>
      <c r="Y52" s="304"/>
      <c r="Z52" s="304">
        <v>2.6583999472198978</v>
      </c>
      <c r="AA52" s="304">
        <v>2.7827288426883743</v>
      </c>
      <c r="AB52" s="304">
        <v>3.2701386974155202</v>
      </c>
      <c r="AC52" s="304"/>
      <c r="AD52" s="304">
        <v>1.5357234633297991</v>
      </c>
      <c r="AE52" s="304">
        <v>1.5130717519175878</v>
      </c>
      <c r="AF52" s="304">
        <v>1.5576452350876395</v>
      </c>
      <c r="AG52" s="304"/>
      <c r="AH52" s="304">
        <v>0.68208050621455063</v>
      </c>
      <c r="AI52" s="304">
        <v>0.6257521096715144</v>
      </c>
      <c r="AJ52" s="304">
        <v>0.48601176858236927</v>
      </c>
      <c r="AK52" s="304"/>
      <c r="AL52" s="304">
        <v>0.28102500849378259</v>
      </c>
      <c r="AM52" s="304">
        <v>0.31819483740784021</v>
      </c>
      <c r="AN52" s="304">
        <v>0.318088592381435</v>
      </c>
    </row>
    <row r="53" spans="1:40" x14ac:dyDescent="0.2">
      <c r="A53" s="13" t="str">
        <f t="shared" si="67"/>
        <v>Associate professional occupations</v>
      </c>
      <c r="B53" s="304">
        <f t="shared" si="69"/>
        <v>7.0298301408964763</v>
      </c>
      <c r="C53" s="304">
        <f t="shared" si="70"/>
        <v>6.2947473841513499</v>
      </c>
      <c r="D53" s="304">
        <f t="shared" si="71"/>
        <v>6.893787183050013</v>
      </c>
      <c r="E53" s="304"/>
      <c r="F53" s="304">
        <v>1.2556394347789978E-2</v>
      </c>
      <c r="G53" s="304">
        <v>1.4284392027723997E-2</v>
      </c>
      <c r="H53" s="304">
        <v>2.0688804364138263E-2</v>
      </c>
      <c r="I53" s="304"/>
      <c r="J53" s="304">
        <v>0.54939940564030942</v>
      </c>
      <c r="K53" s="304">
        <v>0.62095871523192858</v>
      </c>
      <c r="L53" s="304">
        <v>0.82493336483536606</v>
      </c>
      <c r="M53" s="304"/>
      <c r="N53" s="304">
        <v>1.1225898700817254</v>
      </c>
      <c r="O53" s="304">
        <v>1.0943310263274233</v>
      </c>
      <c r="P53" s="304">
        <v>1.2916309328308588</v>
      </c>
      <c r="Q53" s="304"/>
      <c r="R53" s="304">
        <v>0.51683631924491047</v>
      </c>
      <c r="S53" s="304">
        <v>0.54263426223449829</v>
      </c>
      <c r="T53" s="304">
        <v>0.71776838841312107</v>
      </c>
      <c r="U53" s="304"/>
      <c r="V53" s="304">
        <v>0.98757738277251761</v>
      </c>
      <c r="W53" s="304">
        <v>0.88237305641137664</v>
      </c>
      <c r="X53" s="304">
        <v>1.0572615143731705</v>
      </c>
      <c r="Y53" s="304"/>
      <c r="Z53" s="304">
        <v>1.3715099525964847</v>
      </c>
      <c r="AA53" s="304">
        <v>0.99043878102655025</v>
      </c>
      <c r="AB53" s="304">
        <v>0.86388635760974808</v>
      </c>
      <c r="AC53" s="304"/>
      <c r="AD53" s="304">
        <v>1.3403256691490293</v>
      </c>
      <c r="AE53" s="304">
        <v>1.1806694758419025</v>
      </c>
      <c r="AF53" s="304">
        <v>1.1755721019366496</v>
      </c>
      <c r="AG53" s="304"/>
      <c r="AH53" s="304">
        <v>0.95022578237542121</v>
      </c>
      <c r="AI53" s="304">
        <v>0.81349171287379296</v>
      </c>
      <c r="AJ53" s="304">
        <v>0.73158591225121516</v>
      </c>
      <c r="AK53" s="304"/>
      <c r="AL53" s="304">
        <v>0.1788093646882877</v>
      </c>
      <c r="AM53" s="304">
        <v>0.15556596217615312</v>
      </c>
      <c r="AN53" s="304">
        <v>0.21045980643574522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6.1422616101944394</v>
      </c>
      <c r="C54" s="304">
        <f t="shared" si="70"/>
        <v>5.6373498074078769</v>
      </c>
      <c r="D54" s="304">
        <f t="shared" si="71"/>
        <v>4.9598508706263793</v>
      </c>
      <c r="E54" s="304"/>
      <c r="F54" s="304">
        <v>5.3320085177159596E-2</v>
      </c>
      <c r="G54" s="304">
        <v>6.7870009903452072E-2</v>
      </c>
      <c r="H54" s="304">
        <v>0.11035968750497532</v>
      </c>
      <c r="I54" s="304"/>
      <c r="J54" s="304">
        <v>0.27408487900966438</v>
      </c>
      <c r="K54" s="304">
        <v>0.33295064613860242</v>
      </c>
      <c r="L54" s="304">
        <v>0.46992430617309039</v>
      </c>
      <c r="M54" s="304"/>
      <c r="N54" s="304">
        <v>0.88895109521732052</v>
      </c>
      <c r="O54" s="304">
        <v>1.0388374939752683</v>
      </c>
      <c r="P54" s="304">
        <v>1.3648278042567423</v>
      </c>
      <c r="Q54" s="304"/>
      <c r="R54" s="304">
        <v>0.56149080690550979</v>
      </c>
      <c r="S54" s="304">
        <v>0.60057295748120632</v>
      </c>
      <c r="T54" s="304">
        <v>0.74170698836664306</v>
      </c>
      <c r="U54" s="304"/>
      <c r="V54" s="304">
        <v>0.3144004300028867</v>
      </c>
      <c r="W54" s="304">
        <v>0.35119590184940885</v>
      </c>
      <c r="X54" s="304">
        <v>0.43036787279727978</v>
      </c>
      <c r="Y54" s="304"/>
      <c r="Z54" s="304">
        <v>1.0990568960461369</v>
      </c>
      <c r="AA54" s="304">
        <v>0.84912395916331929</v>
      </c>
      <c r="AB54" s="304">
        <v>0.51236045606326197</v>
      </c>
      <c r="AC54" s="304"/>
      <c r="AD54" s="304">
        <v>0.90364080857626683</v>
      </c>
      <c r="AE54" s="304">
        <v>0.67301325166834436</v>
      </c>
      <c r="AF54" s="304">
        <v>0.22292876478930629</v>
      </c>
      <c r="AG54" s="304"/>
      <c r="AH54" s="304">
        <v>1.7116319660329971</v>
      </c>
      <c r="AI54" s="304">
        <v>1.5649001577735473</v>
      </c>
      <c r="AJ54" s="304">
        <v>1.0893168533677053</v>
      </c>
      <c r="AK54" s="304"/>
      <c r="AL54" s="304">
        <v>0.33568464322649783</v>
      </c>
      <c r="AM54" s="304">
        <v>0.15888542945472811</v>
      </c>
      <c r="AN54" s="304">
        <v>1.8058137307375013E-2</v>
      </c>
    </row>
    <row r="55" spans="1:40" x14ac:dyDescent="0.2">
      <c r="A55" s="13" t="str">
        <f t="shared" si="67"/>
        <v>Skilled trades occupations</v>
      </c>
      <c r="B55" s="304">
        <f t="shared" si="69"/>
        <v>42.341407282556759</v>
      </c>
      <c r="C55" s="304">
        <f t="shared" si="70"/>
        <v>42.617509230231761</v>
      </c>
      <c r="D55" s="304">
        <f t="shared" si="71"/>
        <v>40.809721726873114</v>
      </c>
      <c r="E55" s="304"/>
      <c r="F55" s="304">
        <v>5.9059234780069929E-3</v>
      </c>
      <c r="G55" s="304">
        <v>7.4860579097844248E-3</v>
      </c>
      <c r="H55" s="304">
        <v>9.4455325080031391E-3</v>
      </c>
      <c r="I55" s="304"/>
      <c r="J55" s="304">
        <v>0.27845300165295417</v>
      </c>
      <c r="K55" s="304">
        <v>0.37181701744825202</v>
      </c>
      <c r="L55" s="304">
        <v>0.4793625407492601</v>
      </c>
      <c r="M55" s="304"/>
      <c r="N55" s="304">
        <v>1.2446623637005727</v>
      </c>
      <c r="O55" s="304">
        <v>1.5871642181239862</v>
      </c>
      <c r="P55" s="304">
        <v>2.3599403665482037</v>
      </c>
      <c r="Q55" s="304"/>
      <c r="R55" s="304">
        <v>0.76115708217203149</v>
      </c>
      <c r="S55" s="304">
        <v>0.95532362939559767</v>
      </c>
      <c r="T55" s="304">
        <v>1.4004698290979032</v>
      </c>
      <c r="U55" s="304"/>
      <c r="V55" s="304">
        <v>2.0157107042314819</v>
      </c>
      <c r="W55" s="304">
        <v>2.4485407230503577</v>
      </c>
      <c r="X55" s="304">
        <v>3.5203113432157846</v>
      </c>
      <c r="Y55" s="304"/>
      <c r="Z55" s="304">
        <v>15.972587938028962</v>
      </c>
      <c r="AA55" s="304">
        <v>15.777417012106886</v>
      </c>
      <c r="AB55" s="304">
        <v>14.116915437696118</v>
      </c>
      <c r="AC55" s="304"/>
      <c r="AD55" s="304">
        <v>13.416541454842706</v>
      </c>
      <c r="AE55" s="304">
        <v>13.873755483872552</v>
      </c>
      <c r="AF55" s="304">
        <v>13.690368066312926</v>
      </c>
      <c r="AG55" s="304"/>
      <c r="AH55" s="304">
        <v>5.9076882161935576</v>
      </c>
      <c r="AI55" s="304">
        <v>5.447307303621443</v>
      </c>
      <c r="AJ55" s="304">
        <v>4.8469170279473017</v>
      </c>
      <c r="AK55" s="304"/>
      <c r="AL55" s="304">
        <v>2.7387005982564876</v>
      </c>
      <c r="AM55" s="304">
        <v>2.1486977847029012</v>
      </c>
      <c r="AN55" s="304">
        <v>0.38599158279761331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0.23839617669969443</v>
      </c>
      <c r="C56" s="304">
        <f t="shared" si="70"/>
        <v>0.23165722279556053</v>
      </c>
      <c r="D56" s="304">
        <f t="shared" si="71"/>
        <v>0.2408463386823817</v>
      </c>
      <c r="E56" s="304"/>
      <c r="F56" s="304">
        <v>1.7263970425519248E-4</v>
      </c>
      <c r="G56" s="304">
        <v>1.6927440012177075E-4</v>
      </c>
      <c r="H56" s="304">
        <v>2.1435891205327914E-4</v>
      </c>
      <c r="I56" s="304"/>
      <c r="J56" s="304">
        <v>8.2814881448337978E-3</v>
      </c>
      <c r="K56" s="304">
        <v>9.8484193092871174E-3</v>
      </c>
      <c r="L56" s="304">
        <v>1.1788923253150523E-2</v>
      </c>
      <c r="M56" s="304"/>
      <c r="N56" s="304">
        <v>1.0880552505367845E-2</v>
      </c>
      <c r="O56" s="304">
        <v>1.117251245751465E-2</v>
      </c>
      <c r="P56" s="304">
        <v>1.1603899015155749E-2</v>
      </c>
      <c r="Q56" s="304"/>
      <c r="R56" s="304">
        <v>2.284481689199298E-3</v>
      </c>
      <c r="S56" s="304">
        <v>2.5433950583071624E-3</v>
      </c>
      <c r="T56" s="304">
        <v>2.7511520758810529E-3</v>
      </c>
      <c r="U56" s="304"/>
      <c r="V56" s="304">
        <v>7.8320554459287671E-3</v>
      </c>
      <c r="W56" s="304">
        <v>8.3896339381824732E-3</v>
      </c>
      <c r="X56" s="304">
        <v>1.0321625278769097E-2</v>
      </c>
      <c r="Y56" s="304"/>
      <c r="Z56" s="304">
        <v>8.276661536403232E-2</v>
      </c>
      <c r="AA56" s="304">
        <v>9.2821038799339728E-2</v>
      </c>
      <c r="AB56" s="304">
        <v>0.11190981566578827</v>
      </c>
      <c r="AC56" s="304"/>
      <c r="AD56" s="304">
        <v>1.4591341523801865E-2</v>
      </c>
      <c r="AE56" s="304">
        <v>1.3182020204481473E-2</v>
      </c>
      <c r="AF56" s="304">
        <v>1.4879027876010075E-2</v>
      </c>
      <c r="AG56" s="304"/>
      <c r="AH56" s="304">
        <v>6.1330474802768604E-2</v>
      </c>
      <c r="AI56" s="304">
        <v>4.5573919736180468E-2</v>
      </c>
      <c r="AJ56" s="304">
        <v>3.9911920174764165E-2</v>
      </c>
      <c r="AK56" s="304"/>
      <c r="AL56" s="304">
        <v>5.0256527519506752E-2</v>
      </c>
      <c r="AM56" s="304">
        <v>4.7957008892145679E-2</v>
      </c>
      <c r="AN56" s="304">
        <v>3.7465616430809492E-2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1.7179018622295403</v>
      </c>
      <c r="C57" s="304">
        <f t="shared" si="70"/>
        <v>1.820215538591939</v>
      </c>
      <c r="D57" s="304">
        <f t="shared" si="71"/>
        <v>1.8443793349756485</v>
      </c>
      <c r="E57" s="304"/>
      <c r="F57" s="304">
        <v>3.5852684834898028E-3</v>
      </c>
      <c r="G57" s="304">
        <v>5.0701151509155457E-3</v>
      </c>
      <c r="H57" s="304">
        <v>7.6988517651013734E-3</v>
      </c>
      <c r="I57" s="304"/>
      <c r="J57" s="304">
        <v>0.1161717200666592</v>
      </c>
      <c r="K57" s="304">
        <v>0.12112687456922089</v>
      </c>
      <c r="L57" s="304">
        <v>0.13131238751303154</v>
      </c>
      <c r="M57" s="304"/>
      <c r="N57" s="304">
        <v>0.25261835809447031</v>
      </c>
      <c r="O57" s="304">
        <v>0.3018769298896149</v>
      </c>
      <c r="P57" s="304">
        <v>0.36704054523757601</v>
      </c>
      <c r="Q57" s="304"/>
      <c r="R57" s="304">
        <v>7.3093293321285932E-2</v>
      </c>
      <c r="S57" s="304">
        <v>9.1974023721886858E-2</v>
      </c>
      <c r="T57" s="304">
        <v>0.11075068166972216</v>
      </c>
      <c r="U57" s="304"/>
      <c r="V57" s="304">
        <v>8.9082825823933898E-2</v>
      </c>
      <c r="W57" s="304">
        <v>0.10686579059581762</v>
      </c>
      <c r="X57" s="304">
        <v>0.1291351795898647</v>
      </c>
      <c r="Y57" s="304"/>
      <c r="Z57" s="304">
        <v>0.64758598252339383</v>
      </c>
      <c r="AA57" s="304">
        <v>0.66739983735025632</v>
      </c>
      <c r="AB57" s="304">
        <v>0.73321180271400865</v>
      </c>
      <c r="AC57" s="304"/>
      <c r="AD57" s="304">
        <v>0.1105906117151888</v>
      </c>
      <c r="AE57" s="304">
        <v>7.7843817425535797E-2</v>
      </c>
      <c r="AF57" s="304">
        <v>3.4756494091027511E-2</v>
      </c>
      <c r="AG57" s="304"/>
      <c r="AH57" s="304">
        <v>0.17443726200765444</v>
      </c>
      <c r="AI57" s="304">
        <v>0.17222507833980916</v>
      </c>
      <c r="AJ57" s="304">
        <v>6.3772352966074738E-2</v>
      </c>
      <c r="AK57" s="304"/>
      <c r="AL57" s="304">
        <v>0.25073654019346431</v>
      </c>
      <c r="AM57" s="304">
        <v>0.27583307154888187</v>
      </c>
      <c r="AN57" s="304">
        <v>0.26670103942924189</v>
      </c>
    </row>
    <row r="58" spans="1:40" x14ac:dyDescent="0.2">
      <c r="A58" s="13" t="str">
        <f t="shared" si="67"/>
        <v>Process, plant and machine operatives</v>
      </c>
      <c r="B58" s="304">
        <f t="shared" si="69"/>
        <v>6.1465727075124379</v>
      </c>
      <c r="C58" s="304">
        <f t="shared" si="70"/>
        <v>6.7608632756806655</v>
      </c>
      <c r="D58" s="304">
        <f t="shared" si="71"/>
        <v>6.7488583491656717</v>
      </c>
      <c r="E58" s="304"/>
      <c r="F58" s="304">
        <v>1.3232485530519018E-2</v>
      </c>
      <c r="G58" s="304">
        <v>2.1824175795243175E-2</v>
      </c>
      <c r="H58" s="304">
        <v>3.4340457462696719E-2</v>
      </c>
      <c r="I58" s="304"/>
      <c r="J58" s="304">
        <v>5.3439332525386248E-2</v>
      </c>
      <c r="K58" s="304">
        <v>8.4489435463651646E-2</v>
      </c>
      <c r="L58" s="304">
        <v>0.13244537849786514</v>
      </c>
      <c r="M58" s="304"/>
      <c r="N58" s="304">
        <v>0.10283733599375772</v>
      </c>
      <c r="O58" s="304">
        <v>0.14265531414425953</v>
      </c>
      <c r="P58" s="304">
        <v>0.24691863850162105</v>
      </c>
      <c r="Q58" s="304"/>
      <c r="R58" s="304">
        <v>0.11949900098918716</v>
      </c>
      <c r="S58" s="304">
        <v>0.16911548566203105</v>
      </c>
      <c r="T58" s="304">
        <v>0.29717251649656573</v>
      </c>
      <c r="U58" s="304"/>
      <c r="V58" s="304">
        <v>0.3082758631356628</v>
      </c>
      <c r="W58" s="304">
        <v>0.41151773432203037</v>
      </c>
      <c r="X58" s="304">
        <v>0.58314430649255178</v>
      </c>
      <c r="Y58" s="304"/>
      <c r="Z58" s="304">
        <v>1.6443508307588464</v>
      </c>
      <c r="AA58" s="304">
        <v>1.9647034097843934</v>
      </c>
      <c r="AB58" s="304">
        <v>2.1550430789454809</v>
      </c>
      <c r="AC58" s="304"/>
      <c r="AD58" s="304">
        <v>2.1018039868324117</v>
      </c>
      <c r="AE58" s="304">
        <v>2.4320401591108056</v>
      </c>
      <c r="AF58" s="304">
        <v>2.5463341594707605</v>
      </c>
      <c r="AG58" s="304"/>
      <c r="AH58" s="304">
        <v>1.3902112020451487</v>
      </c>
      <c r="AI58" s="304">
        <v>1.2054163968130569</v>
      </c>
      <c r="AJ58" s="304">
        <v>0.67746455264264016</v>
      </c>
      <c r="AK58" s="304"/>
      <c r="AL58" s="304">
        <v>0.41292266970151853</v>
      </c>
      <c r="AM58" s="304">
        <v>0.32910116458519423</v>
      </c>
      <c r="AN58" s="304">
        <v>7.599526065548963E-2</v>
      </c>
    </row>
    <row r="59" spans="1:40" x14ac:dyDescent="0.2">
      <c r="A59" s="13" t="str">
        <f t="shared" si="67"/>
        <v>Elementary occupations</v>
      </c>
      <c r="B59" s="304">
        <f t="shared" si="69"/>
        <v>3.3303684380083221</v>
      </c>
      <c r="C59" s="304">
        <f t="shared" si="70"/>
        <v>2.9956396192810306</v>
      </c>
      <c r="D59" s="304">
        <f t="shared" si="71"/>
        <v>3.0591921365361872</v>
      </c>
      <c r="E59" s="304"/>
      <c r="F59" s="304">
        <v>3.6325407208436455E-4</v>
      </c>
      <c r="G59" s="304">
        <v>5.0016647074437601E-4</v>
      </c>
      <c r="H59" s="304">
        <v>6.8383217263094165E-4</v>
      </c>
      <c r="I59" s="304"/>
      <c r="J59" s="304">
        <v>3.0777565591417675E-2</v>
      </c>
      <c r="K59" s="304">
        <v>4.168096114431865E-2</v>
      </c>
      <c r="L59" s="304">
        <v>6.3230293370260399E-2</v>
      </c>
      <c r="M59" s="304"/>
      <c r="N59" s="304">
        <v>7.823490903973411E-2</v>
      </c>
      <c r="O59" s="304">
        <v>8.7200275054148846E-2</v>
      </c>
      <c r="P59" s="304">
        <v>9.6045007919231262E-2</v>
      </c>
      <c r="Q59" s="304"/>
      <c r="R59" s="304">
        <v>1.9756981979353487E-2</v>
      </c>
      <c r="S59" s="304">
        <v>2.0453815654739749E-2</v>
      </c>
      <c r="T59" s="304">
        <v>2.0827773630770995E-2</v>
      </c>
      <c r="U59" s="304"/>
      <c r="V59" s="304">
        <v>0.16500225845653274</v>
      </c>
      <c r="W59" s="304">
        <v>0.19140322830356155</v>
      </c>
      <c r="X59" s="304">
        <v>0.22492582107491482</v>
      </c>
      <c r="Y59" s="304"/>
      <c r="Z59" s="304">
        <v>0.83709466477306071</v>
      </c>
      <c r="AA59" s="304">
        <v>0.91579857678055188</v>
      </c>
      <c r="AB59" s="304">
        <v>1.1939143420020819</v>
      </c>
      <c r="AC59" s="304"/>
      <c r="AD59" s="304">
        <v>0.97494097191337759</v>
      </c>
      <c r="AE59" s="304">
        <v>0.9479391962787026</v>
      </c>
      <c r="AF59" s="304">
        <v>1.0185570888627538</v>
      </c>
      <c r="AG59" s="304"/>
      <c r="AH59" s="304">
        <v>0.81556468096065315</v>
      </c>
      <c r="AI59" s="304">
        <v>0.64486532480546233</v>
      </c>
      <c r="AJ59" s="304">
        <v>0.37777826671414361</v>
      </c>
      <c r="AK59" s="304"/>
      <c r="AL59" s="304">
        <v>0.40863315122210847</v>
      </c>
      <c r="AM59" s="304">
        <v>0.1457980747888008</v>
      </c>
      <c r="AN59" s="304">
        <v>6.3229710789399624E-2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413.06499999999954</v>
      </c>
      <c r="C62" s="305">
        <f>SUM(C63:C71)</f>
        <v>428.10600000000039</v>
      </c>
      <c r="D62" s="305">
        <f>SUM(D63:D71)</f>
        <v>450.07000000000028</v>
      </c>
      <c r="E62" s="304"/>
      <c r="F62" s="305">
        <f>SUM(F63:F71)</f>
        <v>1.1514669654770557</v>
      </c>
      <c r="G62" s="305">
        <f>SUM(G63:G71)</f>
        <v>1.5457237062954261</v>
      </c>
      <c r="H62" s="305">
        <f>SUM(H63:H71)</f>
        <v>2.3484337926061714</v>
      </c>
      <c r="I62" s="304"/>
      <c r="J62" s="305">
        <f>SUM(J63:J71)</f>
        <v>13.423394963047048</v>
      </c>
      <c r="K62" s="305">
        <f>SUM(K63:K71)</f>
        <v>17.469119162417797</v>
      </c>
      <c r="L62" s="305">
        <f>SUM(L63:L71)</f>
        <v>26.489980312130537</v>
      </c>
      <c r="M62" s="304"/>
      <c r="N62" s="305">
        <f>SUM(N63:N71)</f>
        <v>51.786649176705893</v>
      </c>
      <c r="O62" s="305">
        <f>SUM(O63:O71)</f>
        <v>63.017503720666468</v>
      </c>
      <c r="P62" s="305">
        <f>SUM(P63:P71)</f>
        <v>90.500882051029748</v>
      </c>
      <c r="Q62" s="304"/>
      <c r="R62" s="305">
        <f>SUM(R63:R71)</f>
        <v>15.960870246876429</v>
      </c>
      <c r="S62" s="305">
        <f>SUM(S63:S71)</f>
        <v>18.950096902110698</v>
      </c>
      <c r="T62" s="305">
        <f>SUM(T63:T71)</f>
        <v>26.631756333288759</v>
      </c>
      <c r="U62" s="304"/>
      <c r="V62" s="305">
        <f>SUM(V63:V71)</f>
        <v>18.477546448439167</v>
      </c>
      <c r="W62" s="305">
        <f>SUM(W63:W71)</f>
        <v>21.464483096819276</v>
      </c>
      <c r="X62" s="305">
        <f>SUM(X63:X71)</f>
        <v>29.460954522718808</v>
      </c>
      <c r="Y62" s="304"/>
      <c r="Z62" s="305">
        <f>SUM(Z63:Z71)</f>
        <v>99.200627606696571</v>
      </c>
      <c r="AA62" s="305">
        <f>SUM(AA63:AA71)</f>
        <v>101.50948828021782</v>
      </c>
      <c r="AB62" s="305">
        <f>SUM(AB63:AB71)</f>
        <v>108.38334841889602</v>
      </c>
      <c r="AC62" s="304"/>
      <c r="AD62" s="305">
        <f>SUM(AD63:AD71)</f>
        <v>107.70244485067536</v>
      </c>
      <c r="AE62" s="305">
        <f>SUM(AE63:AE71)</f>
        <v>111.73433368635845</v>
      </c>
      <c r="AF62" s="305">
        <f>SUM(AF63:AF71)</f>
        <v>104.24547932843176</v>
      </c>
      <c r="AG62" s="304"/>
      <c r="AH62" s="305">
        <f>SUM(AH63:AH71)</f>
        <v>73.645339606381825</v>
      </c>
      <c r="AI62" s="305">
        <f>SUM(AI63:AI71)</f>
        <v>65.125638326821573</v>
      </c>
      <c r="AJ62" s="305">
        <f>SUM(AJ63:AJ71)</f>
        <v>40.168499973684483</v>
      </c>
      <c r="AK62" s="304"/>
      <c r="AL62" s="305">
        <f>SUM(AL63:AL71)</f>
        <v>31.716660135700181</v>
      </c>
      <c r="AM62" s="305">
        <f>SUM(AM63:AM71)</f>
        <v>27.289613118292785</v>
      </c>
      <c r="AN62" s="305">
        <f>SUM(AN63:AN71)</f>
        <v>21.840665267213978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48.170635033208676</v>
      </c>
      <c r="C63" s="304">
        <f t="shared" ref="C63:C71" si="73">SUM(G63,K63,O63,S63,W63,AA63,AE63,AI63,AM63)</f>
        <v>51.564127311851642</v>
      </c>
      <c r="D63" s="304">
        <f t="shared" ref="D63:D71" si="74">SUM(H63,L63,P63,T63,X63,AB63,AF63,AJ63,AN63)</f>
        <v>61.216762473909135</v>
      </c>
      <c r="E63" s="304"/>
      <c r="F63" s="304">
        <v>0.22523359820130193</v>
      </c>
      <c r="G63" s="304">
        <v>0.30564794779960835</v>
      </c>
      <c r="H63" s="304">
        <v>0.47170886149339503</v>
      </c>
      <c r="I63" s="304"/>
      <c r="J63" s="304">
        <v>2.7153454385045137</v>
      </c>
      <c r="K63" s="304">
        <v>3.490754031011031</v>
      </c>
      <c r="L63" s="304">
        <v>5.2785761585831477</v>
      </c>
      <c r="M63" s="304"/>
      <c r="N63" s="304">
        <v>10.732821573689526</v>
      </c>
      <c r="O63" s="304">
        <v>13.003558305688795</v>
      </c>
      <c r="P63" s="304">
        <v>19.036792616416811</v>
      </c>
      <c r="Q63" s="304"/>
      <c r="R63" s="304">
        <v>2.1374041990064252</v>
      </c>
      <c r="S63" s="304">
        <v>2.4097546366129681</v>
      </c>
      <c r="T63" s="304">
        <v>3.4094650368839017</v>
      </c>
      <c r="U63" s="304"/>
      <c r="V63" s="304">
        <v>2.9901812675724209</v>
      </c>
      <c r="W63" s="304">
        <v>3.3227565493901521</v>
      </c>
      <c r="X63" s="304">
        <v>4.3772039811399699</v>
      </c>
      <c r="Y63" s="304"/>
      <c r="Z63" s="304">
        <v>10.029159800807562</v>
      </c>
      <c r="AA63" s="304">
        <v>10.15943879413836</v>
      </c>
      <c r="AB63" s="304">
        <v>11.441247144569529</v>
      </c>
      <c r="AC63" s="304"/>
      <c r="AD63" s="304">
        <v>10.13547825342564</v>
      </c>
      <c r="AE63" s="304">
        <v>10.280247841797449</v>
      </c>
      <c r="AF63" s="304">
        <v>9.5064419401828708</v>
      </c>
      <c r="AG63" s="304"/>
      <c r="AH63" s="304">
        <v>7.6150564418053888</v>
      </c>
      <c r="AI63" s="304">
        <v>7.0958617316824553</v>
      </c>
      <c r="AJ63" s="304">
        <v>5.88107445181444</v>
      </c>
      <c r="AK63" s="304"/>
      <c r="AL63" s="304">
        <v>1.589954460195901</v>
      </c>
      <c r="AM63" s="304">
        <v>1.4961074737308295</v>
      </c>
      <c r="AN63" s="304">
        <v>1.8142522828250736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27.118358164829868</v>
      </c>
      <c r="C64" s="304">
        <f t="shared" si="73"/>
        <v>30.357880842959496</v>
      </c>
      <c r="D64" s="304">
        <f t="shared" si="74"/>
        <v>35.714884473082051</v>
      </c>
      <c r="E64" s="304"/>
      <c r="F64" s="304">
        <v>0.41036022652169851</v>
      </c>
      <c r="G64" s="304">
        <v>0.54590812114163723</v>
      </c>
      <c r="H64" s="304">
        <v>0.79987917985203294</v>
      </c>
      <c r="I64" s="304"/>
      <c r="J64" s="304">
        <v>2.7525185992671486</v>
      </c>
      <c r="K64" s="304">
        <v>3.6372011907008579</v>
      </c>
      <c r="L64" s="304">
        <v>5.4024508314933497</v>
      </c>
      <c r="M64" s="304"/>
      <c r="N64" s="304">
        <v>6.9839544081285316</v>
      </c>
      <c r="O64" s="304">
        <v>8.4312316785851191</v>
      </c>
      <c r="P64" s="304">
        <v>11.484166251725323</v>
      </c>
      <c r="Q64" s="304"/>
      <c r="R64" s="304">
        <v>1.0566832405994604</v>
      </c>
      <c r="S64" s="304">
        <v>1.1468784141244812</v>
      </c>
      <c r="T64" s="304">
        <v>1.3492935525841958</v>
      </c>
      <c r="U64" s="304"/>
      <c r="V64" s="304">
        <v>1.6294395426282848</v>
      </c>
      <c r="W64" s="304">
        <v>1.8265593533645543</v>
      </c>
      <c r="X64" s="304">
        <v>2.40938643309793</v>
      </c>
      <c r="Y64" s="304"/>
      <c r="Z64" s="304">
        <v>5.8248358928202935</v>
      </c>
      <c r="AA64" s="304">
        <v>6.2865213099020494</v>
      </c>
      <c r="AB64" s="304">
        <v>6.8884515800812087</v>
      </c>
      <c r="AC64" s="304"/>
      <c r="AD64" s="304">
        <v>4.5604867391159063</v>
      </c>
      <c r="AE64" s="304">
        <v>4.5606962424211881</v>
      </c>
      <c r="AF64" s="304">
        <v>3.8561198729238528</v>
      </c>
      <c r="AG64" s="304"/>
      <c r="AH64" s="304">
        <v>3.0549450558075408</v>
      </c>
      <c r="AI64" s="304">
        <v>2.9316708704837291</v>
      </c>
      <c r="AJ64" s="304">
        <v>2.1244118222529536</v>
      </c>
      <c r="AK64" s="304"/>
      <c r="AL64" s="304">
        <v>0.84513445994100378</v>
      </c>
      <c r="AM64" s="304">
        <v>0.99121366223587715</v>
      </c>
      <c r="AN64" s="304">
        <v>1.4007249490712053</v>
      </c>
    </row>
    <row r="65" spans="1:40" x14ac:dyDescent="0.2">
      <c r="A65" s="13" t="str">
        <f t="shared" si="72"/>
        <v>Associate professional occupations</v>
      </c>
      <c r="B65" s="304">
        <f t="shared" si="75"/>
        <v>27.857448180288117</v>
      </c>
      <c r="C65" s="304">
        <f t="shared" si="73"/>
        <v>27.745166307788775</v>
      </c>
      <c r="D65" s="304">
        <f t="shared" si="74"/>
        <v>30.96708637208009</v>
      </c>
      <c r="E65" s="304"/>
      <c r="F65" s="304">
        <v>0.14690289699225323</v>
      </c>
      <c r="G65" s="304">
        <v>0.16775733327367892</v>
      </c>
      <c r="H65" s="304">
        <v>0.22966186236416128</v>
      </c>
      <c r="I65" s="304"/>
      <c r="J65" s="304">
        <v>1.4372802538215661</v>
      </c>
      <c r="K65" s="304">
        <v>1.6854653954466601</v>
      </c>
      <c r="L65" s="304">
        <v>2.3445162362927867</v>
      </c>
      <c r="M65" s="304"/>
      <c r="N65" s="304">
        <v>5.4078213016330619</v>
      </c>
      <c r="O65" s="304">
        <v>5.9341075093674798</v>
      </c>
      <c r="P65" s="304">
        <v>7.950684430061326</v>
      </c>
      <c r="Q65" s="304"/>
      <c r="R65" s="304">
        <v>1.3139170914000402</v>
      </c>
      <c r="S65" s="304">
        <v>1.4338916438165963</v>
      </c>
      <c r="T65" s="304">
        <v>1.9736463063761716</v>
      </c>
      <c r="U65" s="304"/>
      <c r="V65" s="304">
        <v>1.6839906862927791</v>
      </c>
      <c r="W65" s="304">
        <v>1.8064159320981612</v>
      </c>
      <c r="X65" s="304">
        <v>2.3299643713331815</v>
      </c>
      <c r="Y65" s="304"/>
      <c r="Z65" s="304">
        <v>6.8912970917723548</v>
      </c>
      <c r="AA65" s="304">
        <v>6.6346989827082128</v>
      </c>
      <c r="AB65" s="304">
        <v>7.175109763544568</v>
      </c>
      <c r="AC65" s="304"/>
      <c r="AD65" s="304">
        <v>6.1801446840069358</v>
      </c>
      <c r="AE65" s="304">
        <v>6.0305098103952428</v>
      </c>
      <c r="AF65" s="304">
        <v>5.7189410674873882</v>
      </c>
      <c r="AG65" s="304"/>
      <c r="AH65" s="304">
        <v>3.6157084173006702</v>
      </c>
      <c r="AI65" s="304">
        <v>2.9526261234366333</v>
      </c>
      <c r="AJ65" s="304">
        <v>1.7664290913940808</v>
      </c>
      <c r="AK65" s="304"/>
      <c r="AL65" s="304">
        <v>1.1803857570684573</v>
      </c>
      <c r="AM65" s="304">
        <v>1.0996935772461069</v>
      </c>
      <c r="AN65" s="304">
        <v>1.4781332432264254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39.46001015941436</v>
      </c>
      <c r="C66" s="304">
        <f t="shared" si="73"/>
        <v>39.672370125364715</v>
      </c>
      <c r="D66" s="304">
        <f t="shared" si="74"/>
        <v>41.146876251204276</v>
      </c>
      <c r="E66" s="304"/>
      <c r="F66" s="304">
        <v>7.0177300901768325E-2</v>
      </c>
      <c r="G66" s="304">
        <v>9.7896802527996443E-2</v>
      </c>
      <c r="H66" s="304">
        <v>0.17175270369846321</v>
      </c>
      <c r="I66" s="304"/>
      <c r="J66" s="304">
        <v>1.5187418046017243</v>
      </c>
      <c r="K66" s="304">
        <v>1.9143172478899464</v>
      </c>
      <c r="L66" s="304">
        <v>3.0421778063183593</v>
      </c>
      <c r="M66" s="304"/>
      <c r="N66" s="304">
        <v>5.571925961373621</v>
      </c>
      <c r="O66" s="304">
        <v>6.6353130806931224</v>
      </c>
      <c r="P66" s="304">
        <v>9.5496479312544178</v>
      </c>
      <c r="Q66" s="304"/>
      <c r="R66" s="304">
        <v>1.9041363003071454</v>
      </c>
      <c r="S66" s="304">
        <v>2.2159722195180103</v>
      </c>
      <c r="T66" s="304">
        <v>2.9094390601386033</v>
      </c>
      <c r="U66" s="304"/>
      <c r="V66" s="304">
        <v>1.7005229128595811</v>
      </c>
      <c r="W66" s="304">
        <v>1.8140034440176427</v>
      </c>
      <c r="X66" s="304">
        <v>2.2929811629200532</v>
      </c>
      <c r="Y66" s="304"/>
      <c r="Z66" s="304">
        <v>10.627820282848006</v>
      </c>
      <c r="AA66" s="304">
        <v>10.528875158528363</v>
      </c>
      <c r="AB66" s="304">
        <v>10.98044061310404</v>
      </c>
      <c r="AC66" s="304"/>
      <c r="AD66" s="304">
        <v>11.739197206347075</v>
      </c>
      <c r="AE66" s="304">
        <v>11.877382135068238</v>
      </c>
      <c r="AF66" s="304">
        <v>10.108457796320305</v>
      </c>
      <c r="AG66" s="304"/>
      <c r="AH66" s="304">
        <v>5.1582616396468577</v>
      </c>
      <c r="AI66" s="304">
        <v>3.562277946532165</v>
      </c>
      <c r="AJ66" s="304">
        <v>1.3657173932006195</v>
      </c>
      <c r="AK66" s="304"/>
      <c r="AL66" s="304">
        <v>1.1692267505285789</v>
      </c>
      <c r="AM66" s="304">
        <v>1.0263320905892366</v>
      </c>
      <c r="AN66" s="304">
        <v>0.72626178424940868</v>
      </c>
    </row>
    <row r="67" spans="1:40" x14ac:dyDescent="0.2">
      <c r="A67" s="13" t="str">
        <f t="shared" si="72"/>
        <v>Skilled trades occupations</v>
      </c>
      <c r="B67" s="304">
        <f t="shared" si="75"/>
        <v>29.964887691478459</v>
      </c>
      <c r="C67" s="304">
        <f t="shared" si="73"/>
        <v>29.798925071325748</v>
      </c>
      <c r="D67" s="304">
        <f t="shared" si="74"/>
        <v>29.459002956615304</v>
      </c>
      <c r="E67" s="304"/>
      <c r="F67" s="304">
        <v>1.6874029649435372E-2</v>
      </c>
      <c r="G67" s="304">
        <v>2.0673936277140682E-2</v>
      </c>
      <c r="H67" s="304">
        <v>3.373901909343268E-2</v>
      </c>
      <c r="I67" s="304"/>
      <c r="J67" s="304">
        <v>0.46947046573582013</v>
      </c>
      <c r="K67" s="304">
        <v>0.62476257722406237</v>
      </c>
      <c r="L67" s="304">
        <v>1.0028650452463335</v>
      </c>
      <c r="M67" s="304"/>
      <c r="N67" s="304">
        <v>1.6502268394057402</v>
      </c>
      <c r="O67" s="304">
        <v>2.108930715799918</v>
      </c>
      <c r="P67" s="304">
        <v>3.0658230510177389</v>
      </c>
      <c r="Q67" s="304"/>
      <c r="R67" s="304">
        <v>0.79636424248619553</v>
      </c>
      <c r="S67" s="304">
        <v>0.90541363330896885</v>
      </c>
      <c r="T67" s="304">
        <v>1.2417889722790887</v>
      </c>
      <c r="U67" s="304"/>
      <c r="V67" s="304">
        <v>1.4324640969460505</v>
      </c>
      <c r="W67" s="304">
        <v>1.6958467236525923</v>
      </c>
      <c r="X67" s="304">
        <v>2.3711693946896562</v>
      </c>
      <c r="Y67" s="304"/>
      <c r="Z67" s="304">
        <v>9.7739878383676899</v>
      </c>
      <c r="AA67" s="304">
        <v>9.8592097820535152</v>
      </c>
      <c r="AB67" s="304">
        <v>9.5628933541605683</v>
      </c>
      <c r="AC67" s="304"/>
      <c r="AD67" s="304">
        <v>7.9776183679125019</v>
      </c>
      <c r="AE67" s="304">
        <v>7.6419774609339077</v>
      </c>
      <c r="AF67" s="304">
        <v>7.4469211546809548</v>
      </c>
      <c r="AG67" s="304"/>
      <c r="AH67" s="304">
        <v>4.8710800619379979</v>
      </c>
      <c r="AI67" s="304">
        <v>4.2606051932052438</v>
      </c>
      <c r="AJ67" s="304">
        <v>2.7072584703453577</v>
      </c>
      <c r="AK67" s="304"/>
      <c r="AL67" s="304">
        <v>2.9768017490370267</v>
      </c>
      <c r="AM67" s="304">
        <v>2.6815050488704002</v>
      </c>
      <c r="AN67" s="304">
        <v>2.0265444951021734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11.413750388637652</v>
      </c>
      <c r="C68" s="304">
        <f t="shared" si="73"/>
        <v>12.2249310264976</v>
      </c>
      <c r="D68" s="304">
        <f t="shared" si="74"/>
        <v>13.968373518483535</v>
      </c>
      <c r="E68" s="304"/>
      <c r="F68" s="304">
        <v>1.5267950678881769E-2</v>
      </c>
      <c r="G68" s="304">
        <v>2.1519380216305187E-2</v>
      </c>
      <c r="H68" s="304">
        <v>3.5181514132663842E-2</v>
      </c>
      <c r="I68" s="304"/>
      <c r="J68" s="304">
        <v>0.28034215024866566</v>
      </c>
      <c r="K68" s="304">
        <v>0.40286924104821975</v>
      </c>
      <c r="L68" s="304">
        <v>0.6208683529999971</v>
      </c>
      <c r="M68" s="304"/>
      <c r="N68" s="304">
        <v>1.3328512163428829</v>
      </c>
      <c r="O68" s="304">
        <v>1.6295219391720186</v>
      </c>
      <c r="P68" s="304">
        <v>2.1787169980693624</v>
      </c>
      <c r="Q68" s="304"/>
      <c r="R68" s="304">
        <v>1.0679833400582299</v>
      </c>
      <c r="S68" s="304">
        <v>1.3282966720496314</v>
      </c>
      <c r="T68" s="304">
        <v>1.9410894846742428</v>
      </c>
      <c r="U68" s="304"/>
      <c r="V68" s="304">
        <v>1.0077624313306337</v>
      </c>
      <c r="W68" s="304">
        <v>1.2310947080386163</v>
      </c>
      <c r="X68" s="304">
        <v>1.8044110227953505</v>
      </c>
      <c r="Y68" s="304"/>
      <c r="Z68" s="304">
        <v>2.2315055694007948</v>
      </c>
      <c r="AA68" s="304">
        <v>2.2683203689096096</v>
      </c>
      <c r="AB68" s="304">
        <v>2.3947666399182475</v>
      </c>
      <c r="AC68" s="304"/>
      <c r="AD68" s="304">
        <v>2.739083972923539</v>
      </c>
      <c r="AE68" s="304">
        <v>2.7919268328710127</v>
      </c>
      <c r="AF68" s="304">
        <v>2.7862084375725473</v>
      </c>
      <c r="AG68" s="304"/>
      <c r="AH68" s="304">
        <v>1.6616559046892014</v>
      </c>
      <c r="AI68" s="304">
        <v>1.5652425298448505</v>
      </c>
      <c r="AJ68" s="304">
        <v>1.3475127798564686</v>
      </c>
      <c r="AK68" s="304"/>
      <c r="AL68" s="304">
        <v>1.0772978529648214</v>
      </c>
      <c r="AM68" s="304">
        <v>0.98613935434733624</v>
      </c>
      <c r="AN68" s="304">
        <v>0.85961828846465504</v>
      </c>
    </row>
    <row r="69" spans="1:40" x14ac:dyDescent="0.2">
      <c r="A69" s="13" t="str">
        <f t="shared" si="72"/>
        <v>Sales and customer service occupations</v>
      </c>
      <c r="B69" s="304">
        <f t="shared" si="75"/>
        <v>97.06023299080536</v>
      </c>
      <c r="C69" s="304">
        <f t="shared" si="73"/>
        <v>94.928122945768138</v>
      </c>
      <c r="D69" s="304">
        <f t="shared" si="74"/>
        <v>93.501881631986237</v>
      </c>
      <c r="E69" s="304"/>
      <c r="F69" s="304">
        <v>0.10466221242841829</v>
      </c>
      <c r="G69" s="304">
        <v>0.1343439341160278</v>
      </c>
      <c r="H69" s="304">
        <v>0.18126601382675731</v>
      </c>
      <c r="I69" s="304"/>
      <c r="J69" s="304">
        <v>2.1212276650167396</v>
      </c>
      <c r="K69" s="304">
        <v>2.7723927861336857</v>
      </c>
      <c r="L69" s="304">
        <v>4.2684632277881791</v>
      </c>
      <c r="M69" s="304"/>
      <c r="N69" s="304">
        <v>10.458947232554317</v>
      </c>
      <c r="O69" s="304">
        <v>12.590891275675055</v>
      </c>
      <c r="P69" s="304">
        <v>18.213562917603255</v>
      </c>
      <c r="Q69" s="304"/>
      <c r="R69" s="304">
        <v>3.5512772973439573</v>
      </c>
      <c r="S69" s="304">
        <v>4.18008720254333</v>
      </c>
      <c r="T69" s="304">
        <v>5.7262679668831131</v>
      </c>
      <c r="U69" s="304"/>
      <c r="V69" s="304">
        <v>2.7489618140045842</v>
      </c>
      <c r="W69" s="304">
        <v>2.9375098594377591</v>
      </c>
      <c r="X69" s="304">
        <v>3.7760100384360129</v>
      </c>
      <c r="Y69" s="304"/>
      <c r="Z69" s="304">
        <v>27.737106483219662</v>
      </c>
      <c r="AA69" s="304">
        <v>27.411601894052737</v>
      </c>
      <c r="AB69" s="304">
        <v>29.396716768072704</v>
      </c>
      <c r="AC69" s="304"/>
      <c r="AD69" s="304">
        <v>25.357818152450371</v>
      </c>
      <c r="AE69" s="304">
        <v>24.936526537348161</v>
      </c>
      <c r="AF69" s="304">
        <v>21.419307590769055</v>
      </c>
      <c r="AG69" s="304"/>
      <c r="AH69" s="304">
        <v>17.446580545523087</v>
      </c>
      <c r="AI69" s="304">
        <v>14.474672569541084</v>
      </c>
      <c r="AJ69" s="304">
        <v>6.4461247534228221</v>
      </c>
      <c r="AK69" s="304"/>
      <c r="AL69" s="304">
        <v>7.5336515882642203</v>
      </c>
      <c r="AM69" s="304">
        <v>5.4900968869202931</v>
      </c>
      <c r="AN69" s="304">
        <v>4.0741623551843373</v>
      </c>
    </row>
    <row r="70" spans="1:40" x14ac:dyDescent="0.2">
      <c r="A70" s="13" t="str">
        <f t="shared" si="72"/>
        <v>Process, plant and machine operatives</v>
      </c>
      <c r="B70" s="304">
        <f t="shared" si="75"/>
        <v>56.176420813220638</v>
      </c>
      <c r="C70" s="304">
        <f t="shared" si="73"/>
        <v>62.532163771858961</v>
      </c>
      <c r="D70" s="304">
        <f t="shared" si="74"/>
        <v>63.902446402326831</v>
      </c>
      <c r="E70" s="304"/>
      <c r="F70" s="304">
        <v>0.14240824808758099</v>
      </c>
      <c r="G70" s="304">
        <v>0.22680944076624593</v>
      </c>
      <c r="H70" s="304">
        <v>0.39072218663780489</v>
      </c>
      <c r="I70" s="304"/>
      <c r="J70" s="304">
        <v>0.64870329198282584</v>
      </c>
      <c r="K70" s="304">
        <v>0.93433946072816698</v>
      </c>
      <c r="L70" s="304">
        <v>1.3974145822168855</v>
      </c>
      <c r="M70" s="304"/>
      <c r="N70" s="304">
        <v>2.7844519954559024</v>
      </c>
      <c r="O70" s="304">
        <v>3.8402313526900698</v>
      </c>
      <c r="P70" s="304">
        <v>6.3070615975405584</v>
      </c>
      <c r="Q70" s="304"/>
      <c r="R70" s="304">
        <v>1.2841453769353766</v>
      </c>
      <c r="S70" s="304">
        <v>1.7698690776532937</v>
      </c>
      <c r="T70" s="304">
        <v>2.7351778782789453</v>
      </c>
      <c r="U70" s="304"/>
      <c r="V70" s="304">
        <v>2.1108771770334052</v>
      </c>
      <c r="W70" s="304">
        <v>2.8705597510398273</v>
      </c>
      <c r="X70" s="304">
        <v>4.4436007202775398</v>
      </c>
      <c r="Y70" s="304"/>
      <c r="Z70" s="304">
        <v>10.295128993100377</v>
      </c>
      <c r="AA70" s="304">
        <v>12.1634702584869</v>
      </c>
      <c r="AB70" s="304">
        <v>13.102977215730597</v>
      </c>
      <c r="AC70" s="304"/>
      <c r="AD70" s="304">
        <v>17.931899581322785</v>
      </c>
      <c r="AE70" s="304">
        <v>21.046926090034379</v>
      </c>
      <c r="AF70" s="304">
        <v>22.052885773634394</v>
      </c>
      <c r="AG70" s="304"/>
      <c r="AH70" s="304">
        <v>14.507901211925462</v>
      </c>
      <c r="AI70" s="304">
        <v>14.250697855624741</v>
      </c>
      <c r="AJ70" s="304">
        <v>10.764569868842891</v>
      </c>
      <c r="AK70" s="304"/>
      <c r="AL70" s="304">
        <v>6.470904937376913</v>
      </c>
      <c r="AM70" s="304">
        <v>5.4292604848353294</v>
      </c>
      <c r="AN70" s="304">
        <v>2.708036579167223</v>
      </c>
    </row>
    <row r="71" spans="1:40" x14ac:dyDescent="0.2">
      <c r="A71" s="13" t="str">
        <f t="shared" si="72"/>
        <v>Elementary occupations</v>
      </c>
      <c r="B71" s="304">
        <f t="shared" si="75"/>
        <v>75.843256578116424</v>
      </c>
      <c r="C71" s="304">
        <f t="shared" si="73"/>
        <v>79.282312596585243</v>
      </c>
      <c r="D71" s="304">
        <f t="shared" si="74"/>
        <v>80.192685920312812</v>
      </c>
      <c r="E71" s="304"/>
      <c r="F71" s="304">
        <v>1.9580502015717351E-2</v>
      </c>
      <c r="G71" s="304">
        <v>2.5166810176785671E-2</v>
      </c>
      <c r="H71" s="304">
        <v>3.452245150746043E-2</v>
      </c>
      <c r="I71" s="304"/>
      <c r="J71" s="304">
        <v>1.4797652938680423</v>
      </c>
      <c r="K71" s="304">
        <v>2.0070172322351674</v>
      </c>
      <c r="L71" s="304">
        <v>3.1326480711914964</v>
      </c>
      <c r="M71" s="304"/>
      <c r="N71" s="304">
        <v>6.8636486481223162</v>
      </c>
      <c r="O71" s="304">
        <v>8.8437178629948967</v>
      </c>
      <c r="P71" s="304">
        <v>12.714426257340968</v>
      </c>
      <c r="Q71" s="304"/>
      <c r="R71" s="304">
        <v>2.8489591587395982</v>
      </c>
      <c r="S71" s="304">
        <v>3.5599334024834159</v>
      </c>
      <c r="T71" s="304">
        <v>5.3455880751904949</v>
      </c>
      <c r="U71" s="304"/>
      <c r="V71" s="304">
        <v>3.1733465197714286</v>
      </c>
      <c r="W71" s="304">
        <v>3.959736775779974</v>
      </c>
      <c r="X71" s="304">
        <v>5.6562273980291149</v>
      </c>
      <c r="Y71" s="304"/>
      <c r="Z71" s="304">
        <v>15.789785654359834</v>
      </c>
      <c r="AA71" s="304">
        <v>16.197351731438083</v>
      </c>
      <c r="AB71" s="304">
        <v>17.440745339714574</v>
      </c>
      <c r="AC71" s="304"/>
      <c r="AD71" s="304">
        <v>21.080717893170615</v>
      </c>
      <c r="AE71" s="304">
        <v>22.568140735488882</v>
      </c>
      <c r="AF71" s="304">
        <v>21.350195694860375</v>
      </c>
      <c r="AG71" s="304"/>
      <c r="AH71" s="304">
        <v>15.714150327745621</v>
      </c>
      <c r="AI71" s="304">
        <v>14.031983506470672</v>
      </c>
      <c r="AJ71" s="304">
        <v>7.7654013425548447</v>
      </c>
      <c r="AK71" s="304"/>
      <c r="AL71" s="304">
        <v>8.8733025803232568</v>
      </c>
      <c r="AM71" s="304">
        <v>8.0892645395173748</v>
      </c>
      <c r="AN71" s="304">
        <v>6.7529312899234739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478.99000000000012</v>
      </c>
      <c r="C74" s="305">
        <f>SUM(C75:C83)</f>
        <v>493.9260000000001</v>
      </c>
      <c r="D74" s="305">
        <f>SUM(D75:D83)</f>
        <v>521.60599999999999</v>
      </c>
      <c r="E74" s="304"/>
      <c r="F74" s="305">
        <f>SUM(F75:F83)</f>
        <v>7.7959216888926033</v>
      </c>
      <c r="G74" s="305">
        <f>SUM(G75:G83)</f>
        <v>9.3873795569271063</v>
      </c>
      <c r="H74" s="305">
        <f>SUM(H75:H83)</f>
        <v>12.025011526525075</v>
      </c>
      <c r="I74" s="304"/>
      <c r="J74" s="305">
        <f>SUM(J75:J83)</f>
        <v>58.340812826067996</v>
      </c>
      <c r="K74" s="305">
        <f>SUM(K75:K83)</f>
        <v>70.563931143683618</v>
      </c>
      <c r="L74" s="305">
        <f>SUM(L75:L83)</f>
        <v>92.28600392527197</v>
      </c>
      <c r="M74" s="304"/>
      <c r="N74" s="305">
        <f>SUM(N75:N83)</f>
        <v>124.6231792167774</v>
      </c>
      <c r="O74" s="305">
        <f>SUM(O75:O83)</f>
        <v>135.94084731030694</v>
      </c>
      <c r="P74" s="305">
        <f>SUM(P75:P83)</f>
        <v>159.02899106908231</v>
      </c>
      <c r="Q74" s="304"/>
      <c r="R74" s="305">
        <f>SUM(R75:R83)</f>
        <v>21.891776180044818</v>
      </c>
      <c r="S74" s="305">
        <f>SUM(S75:S83)</f>
        <v>24.13502522722446</v>
      </c>
      <c r="T74" s="305">
        <f>SUM(T75:T83)</f>
        <v>29.628650817168047</v>
      </c>
      <c r="U74" s="304"/>
      <c r="V74" s="305">
        <f>SUM(V75:V83)</f>
        <v>29.524569526671108</v>
      </c>
      <c r="W74" s="305">
        <f>SUM(W75:W83)</f>
        <v>31.556776259388222</v>
      </c>
      <c r="X74" s="305">
        <f>SUM(X75:X83)</f>
        <v>37.489484716449873</v>
      </c>
      <c r="Y74" s="304"/>
      <c r="Z74" s="305">
        <f>SUM(Z75:Z83)</f>
        <v>78.249606649349076</v>
      </c>
      <c r="AA74" s="305">
        <f>SUM(AA75:AA83)</f>
        <v>70.361285931616067</v>
      </c>
      <c r="AB74" s="305">
        <f>SUM(AB75:AB83)</f>
        <v>61.799004559047525</v>
      </c>
      <c r="AC74" s="304"/>
      <c r="AD74" s="305">
        <f>SUM(AD75:AD83)</f>
        <v>80.188851662734152</v>
      </c>
      <c r="AE74" s="305">
        <f>SUM(AE75:AE83)</f>
        <v>79.115961052618331</v>
      </c>
      <c r="AF74" s="305">
        <f>SUM(AF75:AF83)</f>
        <v>67.262499214471177</v>
      </c>
      <c r="AG74" s="304"/>
      <c r="AH74" s="305">
        <f>SUM(AH75:AH83)</f>
        <v>57.07735090220396</v>
      </c>
      <c r="AI74" s="305">
        <f>SUM(AI75:AI83)</f>
        <v>51.751952537029752</v>
      </c>
      <c r="AJ74" s="305">
        <f>SUM(AJ75:AJ83)</f>
        <v>39.606030849012541</v>
      </c>
      <c r="AK74" s="304"/>
      <c r="AL74" s="305">
        <f>SUM(AL75:AL83)</f>
        <v>21.297931347259023</v>
      </c>
      <c r="AM74" s="305">
        <f>SUM(AM75:AM83)</f>
        <v>21.112840981205643</v>
      </c>
      <c r="AN74" s="305">
        <f>SUM(AN75:AN83)</f>
        <v>22.480323322971479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51.686493068519354</v>
      </c>
      <c r="C75" s="305">
        <f t="shared" ref="C75:C83" si="77">SUM(G75,K75,O75,S75,W75,AA75,AE75,AI75,AM75)</f>
        <v>53.660668144382356</v>
      </c>
      <c r="D75" s="305">
        <f t="shared" ref="D75:D83" si="78">SUM(H75,L75,P75,T75,X75,AB75,AF75,AJ75,AN75)</f>
        <v>60.307371465417233</v>
      </c>
      <c r="E75" s="304"/>
      <c r="F75" s="304">
        <v>1.1357016333130312</v>
      </c>
      <c r="G75" s="304">
        <v>1.3530648532042466</v>
      </c>
      <c r="H75" s="304">
        <v>1.7607671387149655</v>
      </c>
      <c r="I75" s="304"/>
      <c r="J75" s="304">
        <v>7.424702710459897</v>
      </c>
      <c r="K75" s="304">
        <v>8.7402661914978008</v>
      </c>
      <c r="L75" s="304">
        <v>11.395281693756665</v>
      </c>
      <c r="M75" s="304"/>
      <c r="N75" s="304">
        <v>16.037427051653193</v>
      </c>
      <c r="O75" s="304">
        <v>17.073346732691288</v>
      </c>
      <c r="P75" s="304">
        <v>20.285170126000306</v>
      </c>
      <c r="Q75" s="304"/>
      <c r="R75" s="304">
        <v>1.8050226298345988</v>
      </c>
      <c r="S75" s="304">
        <v>1.9149984963216384</v>
      </c>
      <c r="T75" s="304">
        <v>2.1837837237211342</v>
      </c>
      <c r="U75" s="304"/>
      <c r="V75" s="304">
        <v>4.1251715935897115</v>
      </c>
      <c r="W75" s="304">
        <v>4.4720706400581944</v>
      </c>
      <c r="X75" s="304">
        <v>5.4038001944172525</v>
      </c>
      <c r="Y75" s="304"/>
      <c r="Z75" s="304">
        <v>8.7250760927976838</v>
      </c>
      <c r="AA75" s="304">
        <v>7.7222317268787402</v>
      </c>
      <c r="AB75" s="304">
        <v>7.2995762332978043</v>
      </c>
      <c r="AC75" s="304"/>
      <c r="AD75" s="304">
        <v>6.3564604263728111</v>
      </c>
      <c r="AE75" s="304">
        <v>6.1764399970267565</v>
      </c>
      <c r="AF75" s="304">
        <v>5.4810631287801117</v>
      </c>
      <c r="AG75" s="304"/>
      <c r="AH75" s="304">
        <v>4.3126031552452169</v>
      </c>
      <c r="AI75" s="304">
        <v>3.9531432616724871</v>
      </c>
      <c r="AJ75" s="304">
        <v>3.1418958479689643</v>
      </c>
      <c r="AK75" s="304"/>
      <c r="AL75" s="304">
        <v>1.7643277752532067</v>
      </c>
      <c r="AM75" s="304">
        <v>2.2551062450312087</v>
      </c>
      <c r="AN75" s="304">
        <v>3.3560333787600278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110.68177900454165</v>
      </c>
      <c r="C76" s="305">
        <f t="shared" si="77"/>
        <v>120.62326982717578</v>
      </c>
      <c r="D76" s="305">
        <f>SUM(H76,L76,P76,T76,X76,AB76,AF76,AJ76,AN76)</f>
        <v>133.90602908467727</v>
      </c>
      <c r="E76" s="304"/>
      <c r="F76" s="304">
        <v>4.3567086188272164</v>
      </c>
      <c r="G76" s="304">
        <v>5.2357450398365124</v>
      </c>
      <c r="H76" s="304">
        <v>6.4969837997204181</v>
      </c>
      <c r="I76" s="304"/>
      <c r="J76" s="304">
        <v>26.492673697931131</v>
      </c>
      <c r="K76" s="304">
        <v>32.269050295155701</v>
      </c>
      <c r="L76" s="304">
        <v>40.892846728802105</v>
      </c>
      <c r="M76" s="304"/>
      <c r="N76" s="304">
        <v>43.440645189744203</v>
      </c>
      <c r="O76" s="304">
        <v>46.842449305535169</v>
      </c>
      <c r="P76" s="304">
        <v>50.753461057305827</v>
      </c>
      <c r="Q76" s="304"/>
      <c r="R76" s="304">
        <v>3.4517904781058371</v>
      </c>
      <c r="S76" s="304">
        <v>3.7577615414032408</v>
      </c>
      <c r="T76" s="304">
        <v>4.5576442203618939</v>
      </c>
      <c r="U76" s="304"/>
      <c r="V76" s="304">
        <v>6.7846950132086095</v>
      </c>
      <c r="W76" s="304">
        <v>7.1240812163508087</v>
      </c>
      <c r="X76" s="304">
        <v>8.365526689806698</v>
      </c>
      <c r="Y76" s="304"/>
      <c r="Z76" s="304">
        <v>10.981990006788612</v>
      </c>
      <c r="AA76" s="304">
        <v>10.110773512958277</v>
      </c>
      <c r="AB76" s="304">
        <v>8.9268930894156195</v>
      </c>
      <c r="AC76" s="304"/>
      <c r="AD76" s="304">
        <v>8.6580810985991832</v>
      </c>
      <c r="AE76" s="304">
        <v>8.7411586547214579</v>
      </c>
      <c r="AF76" s="304">
        <v>8.0282031497701372</v>
      </c>
      <c r="AG76" s="304"/>
      <c r="AH76" s="304">
        <v>5.0551584359985684</v>
      </c>
      <c r="AI76" s="304">
        <v>4.60362608629781</v>
      </c>
      <c r="AJ76" s="304">
        <v>3.1700785207853275</v>
      </c>
      <c r="AK76" s="304"/>
      <c r="AL76" s="304">
        <v>1.4600364653383071</v>
      </c>
      <c r="AM76" s="304">
        <v>1.9386241749168136</v>
      </c>
      <c r="AN76" s="304">
        <v>2.7143918287092323</v>
      </c>
    </row>
    <row r="77" spans="1:40" x14ac:dyDescent="0.2">
      <c r="A77" s="13" t="str">
        <f t="shared" si="76"/>
        <v>Associate professional occupations</v>
      </c>
      <c r="B77" s="305">
        <f t="shared" si="79"/>
        <v>76.292187656715825</v>
      </c>
      <c r="C77" s="305">
        <f t="shared" si="77"/>
        <v>72.949588541643905</v>
      </c>
      <c r="D77" s="305">
        <f t="shared" si="78"/>
        <v>78.726314658795189</v>
      </c>
      <c r="E77" s="304"/>
      <c r="F77" s="304">
        <v>1.3240333306226839</v>
      </c>
      <c r="G77" s="304">
        <v>1.5323198157012066</v>
      </c>
      <c r="H77" s="304">
        <v>2.0341005572697597</v>
      </c>
      <c r="I77" s="304"/>
      <c r="J77" s="304">
        <v>12.3199873265677</v>
      </c>
      <c r="K77" s="304">
        <v>13.894620976347564</v>
      </c>
      <c r="L77" s="304">
        <v>18.278348249084015</v>
      </c>
      <c r="M77" s="304"/>
      <c r="N77" s="304">
        <v>25.891916328590419</v>
      </c>
      <c r="O77" s="304">
        <v>25.762520322630312</v>
      </c>
      <c r="P77" s="304">
        <v>29.002551691597155</v>
      </c>
      <c r="Q77" s="304"/>
      <c r="R77" s="304">
        <v>4.586518360144991</v>
      </c>
      <c r="S77" s="304">
        <v>4.7513190060590711</v>
      </c>
      <c r="T77" s="304">
        <v>5.9181075505979139</v>
      </c>
      <c r="U77" s="304"/>
      <c r="V77" s="304">
        <v>4.9063758215003848</v>
      </c>
      <c r="W77" s="304">
        <v>4.5714090089049213</v>
      </c>
      <c r="X77" s="304">
        <v>4.7164792836275291</v>
      </c>
      <c r="Y77" s="304"/>
      <c r="Z77" s="304">
        <v>10.869015087389272</v>
      </c>
      <c r="AA77" s="304">
        <v>8.6175875353489086</v>
      </c>
      <c r="AB77" s="304">
        <v>7.0207666198666807</v>
      </c>
      <c r="AC77" s="304"/>
      <c r="AD77" s="304">
        <v>8.5413879347997543</v>
      </c>
      <c r="AE77" s="304">
        <v>7.134355218913579</v>
      </c>
      <c r="AF77" s="304">
        <v>5.4183456882217618</v>
      </c>
      <c r="AG77" s="304"/>
      <c r="AH77" s="304">
        <v>6.188401627107563</v>
      </c>
      <c r="AI77" s="304">
        <v>4.8755045887114443</v>
      </c>
      <c r="AJ77" s="304">
        <v>3.6583381239331101</v>
      </c>
      <c r="AK77" s="304"/>
      <c r="AL77" s="304">
        <v>1.664551839993051</v>
      </c>
      <c r="AM77" s="304">
        <v>1.8099520690268869</v>
      </c>
      <c r="AN77" s="304">
        <v>2.6792768945972658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99.281791310929364</v>
      </c>
      <c r="C78" s="305">
        <f t="shared" si="77"/>
        <v>97.282264169710302</v>
      </c>
      <c r="D78" s="305">
        <f t="shared" si="78"/>
        <v>94.833766471500439</v>
      </c>
      <c r="E78" s="304"/>
      <c r="F78" s="304">
        <v>0.57945075147586189</v>
      </c>
      <c r="G78" s="304">
        <v>0.70994696259214884</v>
      </c>
      <c r="H78" s="304">
        <v>0.97373882632803144</v>
      </c>
      <c r="I78" s="304"/>
      <c r="J78" s="304">
        <v>6.9336024890054553</v>
      </c>
      <c r="K78" s="304">
        <v>8.6606095347223828</v>
      </c>
      <c r="L78" s="304">
        <v>12.212121193589793</v>
      </c>
      <c r="M78" s="304"/>
      <c r="N78" s="304">
        <v>22.284931663913131</v>
      </c>
      <c r="O78" s="304">
        <v>25.342966563914196</v>
      </c>
      <c r="P78" s="304">
        <v>31.899496589713358</v>
      </c>
      <c r="Q78" s="304"/>
      <c r="R78" s="304">
        <v>5.240968000441768</v>
      </c>
      <c r="S78" s="304">
        <v>5.526352658078963</v>
      </c>
      <c r="T78" s="304">
        <v>6.2812276950312382</v>
      </c>
      <c r="U78" s="304"/>
      <c r="V78" s="304">
        <v>7.177511646643163</v>
      </c>
      <c r="W78" s="304">
        <v>7.6919108453476639</v>
      </c>
      <c r="X78" s="304">
        <v>9.2489755897163466</v>
      </c>
      <c r="Y78" s="304"/>
      <c r="Z78" s="304">
        <v>19.188480137226723</v>
      </c>
      <c r="AA78" s="304">
        <v>15.970933150019059</v>
      </c>
      <c r="AB78" s="304">
        <v>11.735262887404481</v>
      </c>
      <c r="AC78" s="304"/>
      <c r="AD78" s="304">
        <v>21.284858917753208</v>
      </c>
      <c r="AE78" s="304">
        <v>19.181536878479307</v>
      </c>
      <c r="AF78" s="304">
        <v>13.127357843089912</v>
      </c>
      <c r="AG78" s="304"/>
      <c r="AH78" s="304">
        <v>11.392694280006603</v>
      </c>
      <c r="AI78" s="304">
        <v>8.6090115097678375</v>
      </c>
      <c r="AJ78" s="304">
        <v>3.0584256965868701</v>
      </c>
      <c r="AK78" s="304"/>
      <c r="AL78" s="304">
        <v>5.1992934244634421</v>
      </c>
      <c r="AM78" s="304">
        <v>5.5889960667887442</v>
      </c>
      <c r="AN78" s="304">
        <v>6.2971601500404111</v>
      </c>
    </row>
    <row r="79" spans="1:40" x14ac:dyDescent="0.2">
      <c r="A79" s="13" t="str">
        <f t="shared" si="76"/>
        <v>Skilled trades occupations</v>
      </c>
      <c r="B79" s="305">
        <f t="shared" si="79"/>
        <v>17.340836455883906</v>
      </c>
      <c r="C79" s="305">
        <f t="shared" si="77"/>
        <v>18.129198751617704</v>
      </c>
      <c r="D79" s="305">
        <f t="shared" si="78"/>
        <v>18.395804026566406</v>
      </c>
      <c r="E79" s="304"/>
      <c r="F79" s="304">
        <v>7.8833838226620309E-2</v>
      </c>
      <c r="G79" s="304">
        <v>0.11151240967979062</v>
      </c>
      <c r="H79" s="304">
        <v>0.15523784313874214</v>
      </c>
      <c r="I79" s="304"/>
      <c r="J79" s="304">
        <v>0.76378118815121043</v>
      </c>
      <c r="K79" s="304">
        <v>1.0339083166265401</v>
      </c>
      <c r="L79" s="304">
        <v>1.4322192302226806</v>
      </c>
      <c r="M79" s="304"/>
      <c r="N79" s="304">
        <v>2.4119491661026462</v>
      </c>
      <c r="O79" s="304">
        <v>2.876820785426693</v>
      </c>
      <c r="P79" s="304">
        <v>3.6972036623715558</v>
      </c>
      <c r="Q79" s="304"/>
      <c r="R79" s="304">
        <v>0.82142379309640801</v>
      </c>
      <c r="S79" s="304">
        <v>0.92900845574025592</v>
      </c>
      <c r="T79" s="304">
        <v>1.2717511635205168</v>
      </c>
      <c r="U79" s="304"/>
      <c r="V79" s="304">
        <v>1.1809196325747988</v>
      </c>
      <c r="W79" s="304">
        <v>1.2447483119719776</v>
      </c>
      <c r="X79" s="304">
        <v>1.4106254195645644</v>
      </c>
      <c r="Y79" s="304"/>
      <c r="Z79" s="304">
        <v>4.4414411504472335</v>
      </c>
      <c r="AA79" s="304">
        <v>4.2828822900046983</v>
      </c>
      <c r="AB79" s="304">
        <v>3.676216275121539</v>
      </c>
      <c r="AC79" s="304"/>
      <c r="AD79" s="304">
        <v>3.9620110140109706</v>
      </c>
      <c r="AE79" s="304">
        <v>3.9310279375616948</v>
      </c>
      <c r="AF79" s="304">
        <v>3.4683482182393472</v>
      </c>
      <c r="AG79" s="304"/>
      <c r="AH79" s="304">
        <v>2.2470604796085687</v>
      </c>
      <c r="AI79" s="304">
        <v>2.0808237496951292</v>
      </c>
      <c r="AJ79" s="304">
        <v>1.6613089052815553</v>
      </c>
      <c r="AK79" s="304"/>
      <c r="AL79" s="304">
        <v>1.4334161936654473</v>
      </c>
      <c r="AM79" s="304">
        <v>1.6384664949109256</v>
      </c>
      <c r="AN79" s="304">
        <v>1.6228933091059035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27.903932688195212</v>
      </c>
      <c r="C80" s="305">
        <f t="shared" si="77"/>
        <v>28.387642051205667</v>
      </c>
      <c r="D80" s="305">
        <f t="shared" si="78"/>
        <v>29.378116009522685</v>
      </c>
      <c r="E80" s="304"/>
      <c r="F80" s="304">
        <v>2.1392362018808671E-2</v>
      </c>
      <c r="G80" s="304">
        <v>2.8881988680171861E-2</v>
      </c>
      <c r="H80" s="304">
        <v>4.1629741381258953E-2</v>
      </c>
      <c r="I80" s="304"/>
      <c r="J80" s="304">
        <v>1.2019960929292575</v>
      </c>
      <c r="K80" s="304">
        <v>1.5425372201323284</v>
      </c>
      <c r="L80" s="304">
        <v>2.0702413404602766</v>
      </c>
      <c r="M80" s="304"/>
      <c r="N80" s="304">
        <v>3.7062871168667524</v>
      </c>
      <c r="O80" s="304">
        <v>4.4900570672334279</v>
      </c>
      <c r="P80" s="304">
        <v>5.7912563298007811</v>
      </c>
      <c r="Q80" s="304"/>
      <c r="R80" s="304">
        <v>2.2223313142015293</v>
      </c>
      <c r="S80" s="304">
        <v>2.5630354559008155</v>
      </c>
      <c r="T80" s="304">
        <v>3.141014056308403</v>
      </c>
      <c r="U80" s="304"/>
      <c r="V80" s="304">
        <v>1.6801315199287197</v>
      </c>
      <c r="W80" s="304">
        <v>2.020743894457985</v>
      </c>
      <c r="X80" s="304">
        <v>2.763084533223922</v>
      </c>
      <c r="Y80" s="304"/>
      <c r="Z80" s="304">
        <v>7.6572179934248377</v>
      </c>
      <c r="AA80" s="304">
        <v>7.2483060373341131</v>
      </c>
      <c r="AB80" s="304">
        <v>7.1461752678200918</v>
      </c>
      <c r="AC80" s="304"/>
      <c r="AD80" s="304">
        <v>5.9890716685644625</v>
      </c>
      <c r="AE80" s="304">
        <v>5.5391900556037763</v>
      </c>
      <c r="AF80" s="304">
        <v>4.236012063844468</v>
      </c>
      <c r="AG80" s="304"/>
      <c r="AH80" s="304">
        <v>4.0890980795782808</v>
      </c>
      <c r="AI80" s="304">
        <v>3.6485719397794596</v>
      </c>
      <c r="AJ80" s="304">
        <v>2.9338380005431972</v>
      </c>
      <c r="AK80" s="304"/>
      <c r="AL80" s="304">
        <v>1.3364065406825651</v>
      </c>
      <c r="AM80" s="304">
        <v>1.3063183920835926</v>
      </c>
      <c r="AN80" s="304">
        <v>1.2548646761402853</v>
      </c>
    </row>
    <row r="81" spans="1:40" x14ac:dyDescent="0.2">
      <c r="A81" s="13" t="str">
        <f t="shared" si="76"/>
        <v>Sales and customer service occupations</v>
      </c>
      <c r="B81" s="305">
        <f t="shared" si="79"/>
        <v>37.669369789011959</v>
      </c>
      <c r="C81" s="305">
        <f t="shared" si="77"/>
        <v>42.646824213941962</v>
      </c>
      <c r="D81" s="305">
        <f t="shared" si="78"/>
        <v>46.713160493594827</v>
      </c>
      <c r="E81" s="304"/>
      <c r="F81" s="304">
        <v>0.21280128002639392</v>
      </c>
      <c r="G81" s="304">
        <v>0.28977172929602663</v>
      </c>
      <c r="H81" s="304">
        <v>0.38960649968641781</v>
      </c>
      <c r="I81" s="304"/>
      <c r="J81" s="304">
        <v>1.6965973589973078</v>
      </c>
      <c r="K81" s="304">
        <v>2.2481659147629838</v>
      </c>
      <c r="L81" s="304">
        <v>3.0511014363472082</v>
      </c>
      <c r="M81" s="304"/>
      <c r="N81" s="304">
        <v>7.2232891163408146</v>
      </c>
      <c r="O81" s="304">
        <v>8.9663158126251226</v>
      </c>
      <c r="P81" s="304">
        <v>11.655477162761162</v>
      </c>
      <c r="Q81" s="304"/>
      <c r="R81" s="304">
        <v>1.8603971757929965</v>
      </c>
      <c r="S81" s="304">
        <v>2.154821315273777</v>
      </c>
      <c r="T81" s="304">
        <v>2.8437788863282587</v>
      </c>
      <c r="U81" s="304"/>
      <c r="V81" s="304">
        <v>2.5743016399709924</v>
      </c>
      <c r="W81" s="304">
        <v>3.2639546432822399</v>
      </c>
      <c r="X81" s="304">
        <v>4.1156018675881461</v>
      </c>
      <c r="Y81" s="304"/>
      <c r="Z81" s="304">
        <v>8.4186489308067163</v>
      </c>
      <c r="AA81" s="304">
        <v>8.8312479589252906</v>
      </c>
      <c r="AB81" s="304">
        <v>8.542465896889432</v>
      </c>
      <c r="AC81" s="304"/>
      <c r="AD81" s="304">
        <v>9.0875822785398217</v>
      </c>
      <c r="AE81" s="304">
        <v>10.188313444988784</v>
      </c>
      <c r="AF81" s="304">
        <v>9.5258301830386536</v>
      </c>
      <c r="AG81" s="304"/>
      <c r="AH81" s="304">
        <v>4.7361954265551862</v>
      </c>
      <c r="AI81" s="304">
        <v>4.5534381742472609</v>
      </c>
      <c r="AJ81" s="304">
        <v>4.0073005952658534</v>
      </c>
      <c r="AK81" s="304"/>
      <c r="AL81" s="304">
        <v>1.8595565819817359</v>
      </c>
      <c r="AM81" s="304">
        <v>2.1507952205404735</v>
      </c>
      <c r="AN81" s="304">
        <v>2.5819979656896983</v>
      </c>
    </row>
    <row r="82" spans="1:40" x14ac:dyDescent="0.2">
      <c r="A82" s="13" t="str">
        <f t="shared" si="76"/>
        <v>Process, plant and machine operatives</v>
      </c>
      <c r="B82" s="305">
        <f t="shared" si="79"/>
        <v>9.6620025571901973</v>
      </c>
      <c r="C82" s="305">
        <f t="shared" si="77"/>
        <v>10.78036973316882</v>
      </c>
      <c r="D82" s="305">
        <f t="shared" si="78"/>
        <v>10.702324402486035</v>
      </c>
      <c r="E82" s="304"/>
      <c r="F82" s="304">
        <v>1.8297444030544206E-2</v>
      </c>
      <c r="G82" s="304">
        <v>2.7083405533271997E-2</v>
      </c>
      <c r="H82" s="304">
        <v>3.5345584158442744E-2</v>
      </c>
      <c r="I82" s="304"/>
      <c r="J82" s="304">
        <v>0.26399243424492963</v>
      </c>
      <c r="K82" s="304">
        <v>0.3559805396285155</v>
      </c>
      <c r="L82" s="304">
        <v>0.51594175645812312</v>
      </c>
      <c r="M82" s="304"/>
      <c r="N82" s="304">
        <v>0.64720648811718284</v>
      </c>
      <c r="O82" s="304">
        <v>0.8736225820265443</v>
      </c>
      <c r="P82" s="304">
        <v>1.2350024923150202</v>
      </c>
      <c r="Q82" s="304"/>
      <c r="R82" s="304">
        <v>0.19366400695293207</v>
      </c>
      <c r="S82" s="304">
        <v>0.25539197731526053</v>
      </c>
      <c r="T82" s="304">
        <v>0.36425026834610502</v>
      </c>
      <c r="U82" s="304"/>
      <c r="V82" s="304">
        <v>0.27668997806886436</v>
      </c>
      <c r="W82" s="304">
        <v>0.34520723137119813</v>
      </c>
      <c r="X82" s="304">
        <v>0.46971156004343256</v>
      </c>
      <c r="Y82" s="304"/>
      <c r="Z82" s="304">
        <v>2.4401203897220349</v>
      </c>
      <c r="AA82" s="304">
        <v>2.8190893470084464</v>
      </c>
      <c r="AB82" s="304">
        <v>3.2388534427618585</v>
      </c>
      <c r="AC82" s="304"/>
      <c r="AD82" s="304">
        <v>2.2127499606844299</v>
      </c>
      <c r="AE82" s="304">
        <v>2.5304358723393054</v>
      </c>
      <c r="AF82" s="304">
        <v>2.6351290754005694</v>
      </c>
      <c r="AG82" s="304"/>
      <c r="AH82" s="304">
        <v>2.0620935055139986</v>
      </c>
      <c r="AI82" s="304">
        <v>1.9694226710037246</v>
      </c>
      <c r="AJ82" s="304">
        <v>1.3467197707901093</v>
      </c>
      <c r="AK82" s="304"/>
      <c r="AL82" s="304">
        <v>1.5471883498552812</v>
      </c>
      <c r="AM82" s="304">
        <v>1.6041361069425537</v>
      </c>
      <c r="AN82" s="304">
        <v>0.86137045221237385</v>
      </c>
    </row>
    <row r="83" spans="1:40" x14ac:dyDescent="0.2">
      <c r="A83" s="39" t="str">
        <f t="shared" si="76"/>
        <v>Elementary occupations</v>
      </c>
      <c r="B83" s="307">
        <f t="shared" si="79"/>
        <v>48.471607469012696</v>
      </c>
      <c r="C83" s="307">
        <f t="shared" si="77"/>
        <v>49.466174567153665</v>
      </c>
      <c r="D83" s="307">
        <f t="shared" si="78"/>
        <v>48.643113387439911</v>
      </c>
      <c r="E83" s="307"/>
      <c r="F83" s="307">
        <v>6.8702430351442981E-2</v>
      </c>
      <c r="G83" s="307">
        <v>9.9053352403730865E-2</v>
      </c>
      <c r="H83" s="307">
        <v>0.13760153612704049</v>
      </c>
      <c r="I83" s="307"/>
      <c r="J83" s="307">
        <v>1.243479527781103</v>
      </c>
      <c r="K83" s="307">
        <v>1.8187921548098032</v>
      </c>
      <c r="L83" s="307">
        <v>2.4379022965510964</v>
      </c>
      <c r="M83" s="307"/>
      <c r="N83" s="307">
        <v>2.9795270954490816</v>
      </c>
      <c r="O83" s="307">
        <v>3.7127481382242054</v>
      </c>
      <c r="P83" s="307">
        <v>4.7093719572171349</v>
      </c>
      <c r="Q83" s="307"/>
      <c r="R83" s="307">
        <v>1.7096604214737554</v>
      </c>
      <c r="S83" s="307">
        <v>2.2823363211314369</v>
      </c>
      <c r="T83" s="307">
        <v>3.0670932529525858</v>
      </c>
      <c r="U83" s="307"/>
      <c r="V83" s="307">
        <v>0.8187726811858641</v>
      </c>
      <c r="W83" s="307">
        <v>0.8226504676432338</v>
      </c>
      <c r="X83" s="307">
        <v>0.99567957846198418</v>
      </c>
      <c r="Y83" s="307"/>
      <c r="Z83" s="307">
        <v>5.527616860745967</v>
      </c>
      <c r="AA83" s="307">
        <v>4.7582343731385288</v>
      </c>
      <c r="AB83" s="307">
        <v>4.21279484647002</v>
      </c>
      <c r="AC83" s="307"/>
      <c r="AD83" s="307">
        <v>14.096648363409516</v>
      </c>
      <c r="AE83" s="307">
        <v>15.69350299298368</v>
      </c>
      <c r="AF83" s="307">
        <v>15.342209864086213</v>
      </c>
      <c r="AG83" s="307"/>
      <c r="AH83" s="307">
        <v>16.994045912589975</v>
      </c>
      <c r="AI83" s="307">
        <v>17.458410555854602</v>
      </c>
      <c r="AJ83" s="307">
        <v>16.628125387857551</v>
      </c>
      <c r="AK83" s="307"/>
      <c r="AL83" s="307">
        <v>5.0331541760259881</v>
      </c>
      <c r="AM83" s="307">
        <v>2.8204462109644397</v>
      </c>
      <c r="AN83" s="307">
        <v>1.1123346677162809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Manchester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377.58899999999994</v>
      </c>
      <c r="C92" s="305">
        <f>SUM(C93:C101)</f>
        <v>397.14799999999985</v>
      </c>
      <c r="D92" s="305">
        <f>SUM(D93:D101)</f>
        <v>421.3409999999995</v>
      </c>
      <c r="E92" s="304"/>
      <c r="F92" s="305">
        <f>SUM(F93:F101)</f>
        <v>12.390053395991199</v>
      </c>
      <c r="G92" s="305">
        <f>SUM(G93:G101)</f>
        <v>15.002421941301863</v>
      </c>
      <c r="H92" s="305">
        <f>SUM(H93:H101)</f>
        <v>19.194894318576559</v>
      </c>
      <c r="I92" s="304"/>
      <c r="J92" s="305">
        <f>SUM(J93:J101)</f>
        <v>69.016196857927838</v>
      </c>
      <c r="K92" s="305">
        <f>SUM(K93:K101)</f>
        <v>82.380555144299692</v>
      </c>
      <c r="L92" s="305">
        <f>SUM(L93:L101)</f>
        <v>104.75955633845159</v>
      </c>
      <c r="M92" s="304"/>
      <c r="N92" s="305">
        <f>SUM(N93:N101)</f>
        <v>89.182387401262446</v>
      </c>
      <c r="O92" s="305">
        <f>SUM(O93:O101)</f>
        <v>99.548791840952475</v>
      </c>
      <c r="P92" s="305">
        <f>SUM(P93:P101)</f>
        <v>113.67561760357241</v>
      </c>
      <c r="Q92" s="304"/>
      <c r="R92" s="305">
        <f>SUM(R93:R101)</f>
        <v>33.253326177530916</v>
      </c>
      <c r="S92" s="305">
        <f>SUM(S93:S101)</f>
        <v>30.05653655523885</v>
      </c>
      <c r="T92" s="305">
        <f>SUM(T93:T101)</f>
        <v>27.287465273075043</v>
      </c>
      <c r="U92" s="304"/>
      <c r="V92" s="305">
        <f>SUM(V93:V101)</f>
        <v>16.342986271570531</v>
      </c>
      <c r="W92" s="305">
        <f>SUM(W93:W101)</f>
        <v>17.441482939624908</v>
      </c>
      <c r="X92" s="305">
        <f>SUM(X93:X101)</f>
        <v>19.492437482502986</v>
      </c>
      <c r="Y92" s="304"/>
      <c r="Z92" s="305">
        <f>SUM(Z93:Z101)</f>
        <v>78.933977086772586</v>
      </c>
      <c r="AA92" s="305">
        <f>SUM(AA93:AA101)</f>
        <v>81.133020786802248</v>
      </c>
      <c r="AB92" s="305">
        <f>SUM(AB93:AB101)</f>
        <v>85.389755676517254</v>
      </c>
      <c r="AC92" s="304"/>
      <c r="AD92" s="305">
        <f>SUM(AD93:AD101)</f>
        <v>54.675562727082955</v>
      </c>
      <c r="AE92" s="305">
        <f>SUM(AE93:AE101)</f>
        <v>53.806073938218709</v>
      </c>
      <c r="AF92" s="305">
        <f>SUM(AF93:AF101)</f>
        <v>39.804791558742437</v>
      </c>
      <c r="AG92" s="304"/>
      <c r="AH92" s="305">
        <f>SUM(AH93:AH101)</f>
        <v>19.395116109885457</v>
      </c>
      <c r="AI92" s="305">
        <f>SUM(AI93:AI101)</f>
        <v>13.915490275341472</v>
      </c>
      <c r="AJ92" s="305">
        <f>SUM(AJ93:AJ101)</f>
        <v>7.0856931257509963</v>
      </c>
      <c r="AK92" s="304"/>
      <c r="AL92" s="305">
        <f>SUM(AL93:AL101)</f>
        <v>4.399393971975968</v>
      </c>
      <c r="AM92" s="305">
        <f>SUM(AM93:AM101)</f>
        <v>3.8636265782197015</v>
      </c>
      <c r="AN92" s="305">
        <f>SUM(AN93:AN101)</f>
        <v>4.6507886228101363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14.187026604967649</v>
      </c>
      <c r="C93" s="305">
        <f t="shared" ref="C93:D93" si="81">SUM(G93,K93,O93,S93,W93,AA93,AE93,AI93,AM93)</f>
        <v>14.584760301077564</v>
      </c>
      <c r="D93" s="305">
        <f t="shared" si="81"/>
        <v>16.300029426698199</v>
      </c>
      <c r="E93" s="304"/>
      <c r="F93" s="304">
        <v>0.27803537427327257</v>
      </c>
      <c r="G93" s="304">
        <v>0.32084141500625341</v>
      </c>
      <c r="H93" s="304">
        <v>0.42571611323831765</v>
      </c>
      <c r="I93" s="304"/>
      <c r="J93" s="304">
        <v>2.6565094756591976</v>
      </c>
      <c r="K93" s="304">
        <v>2.9697347390856073</v>
      </c>
      <c r="L93" s="304">
        <v>3.7193679726162294</v>
      </c>
      <c r="M93" s="304"/>
      <c r="N93" s="304">
        <v>4.3000366199237146</v>
      </c>
      <c r="O93" s="304">
        <v>4.6038272007561165</v>
      </c>
      <c r="P93" s="304">
        <v>5.489755464447577</v>
      </c>
      <c r="Q93" s="304"/>
      <c r="R93" s="304">
        <v>2.4205363319907942</v>
      </c>
      <c r="S93" s="304">
        <v>2.4837260395342908</v>
      </c>
      <c r="T93" s="304">
        <v>2.7110109786721464</v>
      </c>
      <c r="U93" s="304"/>
      <c r="V93" s="304">
        <v>0.58812521086688985</v>
      </c>
      <c r="W93" s="304">
        <v>0.55399087535227753</v>
      </c>
      <c r="X93" s="304">
        <v>0.60130609314454042</v>
      </c>
      <c r="Y93" s="304"/>
      <c r="Z93" s="304">
        <v>2.2124895081382494</v>
      </c>
      <c r="AA93" s="304">
        <v>1.9787904733825579</v>
      </c>
      <c r="AB93" s="304">
        <v>1.7736375204412351</v>
      </c>
      <c r="AC93" s="304"/>
      <c r="AD93" s="304">
        <v>1.0441399349229012</v>
      </c>
      <c r="AE93" s="304">
        <v>0.97798007701970235</v>
      </c>
      <c r="AF93" s="304">
        <v>0.7833317479387536</v>
      </c>
      <c r="AG93" s="304"/>
      <c r="AH93" s="304">
        <v>0.36951129848820885</v>
      </c>
      <c r="AI93" s="304">
        <v>0.29742861178147117</v>
      </c>
      <c r="AJ93" s="304">
        <v>0.19390656282467711</v>
      </c>
      <c r="AK93" s="304"/>
      <c r="AL93" s="304">
        <v>0.31764285070441922</v>
      </c>
      <c r="AM93" s="304">
        <v>0.39844086915928367</v>
      </c>
      <c r="AN93" s="304">
        <v>0.60199697337472047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146.479370193416</v>
      </c>
      <c r="C94" s="305">
        <f t="shared" ref="C94:C101" si="83">SUM(G94,K94,O94,S94,W94,AA94,AE94,AI94,AM94)</f>
        <v>159.59763121592908</v>
      </c>
      <c r="D94" s="305">
        <f t="shared" ref="D94:D101" si="84">SUM(H94,L94,P94,T94,X94,AB94,AF94,AJ94,AN94)</f>
        <v>178.58987847931539</v>
      </c>
      <c r="E94" s="305"/>
      <c r="F94" s="304">
        <v>11.246797880844452</v>
      </c>
      <c r="G94" s="304">
        <v>13.594758291206331</v>
      </c>
      <c r="H94" s="304">
        <v>17.221283488930656</v>
      </c>
      <c r="I94" s="304"/>
      <c r="J94" s="304">
        <v>53.009489566630428</v>
      </c>
      <c r="K94" s="304">
        <v>63.004817746466429</v>
      </c>
      <c r="L94" s="304">
        <v>78.775959387062571</v>
      </c>
      <c r="M94" s="304"/>
      <c r="N94" s="304">
        <v>49.18031808380249</v>
      </c>
      <c r="O94" s="304">
        <v>53.324790476560253</v>
      </c>
      <c r="P94" s="304">
        <v>56.907245638456089</v>
      </c>
      <c r="Q94" s="304"/>
      <c r="R94" s="304">
        <v>9.5454504793203085</v>
      </c>
      <c r="S94" s="304">
        <v>5.8092169819662889</v>
      </c>
      <c r="T94" s="304">
        <v>2.7452735721989376</v>
      </c>
      <c r="U94" s="304"/>
      <c r="V94" s="304">
        <v>3.0871676005102766</v>
      </c>
      <c r="W94" s="304">
        <v>3.2847068889945286</v>
      </c>
      <c r="X94" s="304">
        <v>3.7808656818614557</v>
      </c>
      <c r="Y94" s="304"/>
      <c r="Z94" s="304">
        <v>9.9586943680280253</v>
      </c>
      <c r="AA94" s="304">
        <v>10.185605471254263</v>
      </c>
      <c r="AB94" s="304">
        <v>10.848990545356774</v>
      </c>
      <c r="AC94" s="304"/>
      <c r="AD94" s="304">
        <v>5.9257300983416226</v>
      </c>
      <c r="AE94" s="304">
        <v>5.9273805600527467</v>
      </c>
      <c r="AF94" s="304">
        <v>4.6511362854223703</v>
      </c>
      <c r="AG94" s="304"/>
      <c r="AH94" s="304">
        <v>3.8856283140927061</v>
      </c>
      <c r="AI94" s="304">
        <v>3.6091887317663782</v>
      </c>
      <c r="AJ94" s="304">
        <v>2.5110770002780156</v>
      </c>
      <c r="AK94" s="304"/>
      <c r="AL94" s="304">
        <v>0.64009380184570153</v>
      </c>
      <c r="AM94" s="304">
        <v>0.85716606766186865</v>
      </c>
      <c r="AN94" s="304">
        <v>1.1480468797485126</v>
      </c>
    </row>
    <row r="95" spans="1:40" x14ac:dyDescent="0.2">
      <c r="A95" s="13" t="str">
        <f t="shared" si="80"/>
        <v>Associate professional occupations</v>
      </c>
      <c r="B95" s="305">
        <f t="shared" si="82"/>
        <v>53.10354042593783</v>
      </c>
      <c r="C95" s="305">
        <f t="shared" si="83"/>
        <v>53.905908635640053</v>
      </c>
      <c r="D95" s="305">
        <f t="shared" si="84"/>
        <v>58.684127943229093</v>
      </c>
      <c r="E95" s="305"/>
      <c r="F95" s="304">
        <v>0.43913689867906092</v>
      </c>
      <c r="G95" s="304">
        <v>0.54483265292054572</v>
      </c>
      <c r="H95" s="304">
        <v>0.80050347953961065</v>
      </c>
      <c r="I95" s="304"/>
      <c r="J95" s="304">
        <v>6.4442390611726958</v>
      </c>
      <c r="K95" s="304">
        <v>7.4718571705637853</v>
      </c>
      <c r="L95" s="304">
        <v>10.022000584763038</v>
      </c>
      <c r="M95" s="304"/>
      <c r="N95" s="304">
        <v>15.216813806719999</v>
      </c>
      <c r="O95" s="304">
        <v>17.193373021501529</v>
      </c>
      <c r="P95" s="304">
        <v>21.732129600703502</v>
      </c>
      <c r="Q95" s="304"/>
      <c r="R95" s="304">
        <v>6.6363937308495506</v>
      </c>
      <c r="S95" s="304">
        <v>5.7035268737057914</v>
      </c>
      <c r="T95" s="304">
        <v>4.7586022420870293</v>
      </c>
      <c r="U95" s="304"/>
      <c r="V95" s="304">
        <v>2.8727057549316553</v>
      </c>
      <c r="W95" s="304">
        <v>2.7542582048870363</v>
      </c>
      <c r="X95" s="304">
        <v>3.0426009018232296</v>
      </c>
      <c r="Y95" s="304"/>
      <c r="Z95" s="304">
        <v>10.743225151005321</v>
      </c>
      <c r="AA95" s="304">
        <v>10.238785471531902</v>
      </c>
      <c r="AB95" s="304">
        <v>10.401028323882784</v>
      </c>
      <c r="AC95" s="304"/>
      <c r="AD95" s="304">
        <v>7.1883579460186757</v>
      </c>
      <c r="AE95" s="304">
        <v>6.815601934716887</v>
      </c>
      <c r="AF95" s="304">
        <v>5.2480113423499137</v>
      </c>
      <c r="AG95" s="304"/>
      <c r="AH95" s="304">
        <v>3.0571842964773119</v>
      </c>
      <c r="AI95" s="304">
        <v>2.6354170180326295</v>
      </c>
      <c r="AJ95" s="304">
        <v>1.7509064912963102</v>
      </c>
      <c r="AK95" s="304"/>
      <c r="AL95" s="304">
        <v>0.50548378008355876</v>
      </c>
      <c r="AM95" s="304">
        <v>0.54825628777994728</v>
      </c>
      <c r="AN95" s="304">
        <v>0.92834497678367689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38.044935314650807</v>
      </c>
      <c r="C96" s="305">
        <f t="shared" si="83"/>
        <v>33.72903469152763</v>
      </c>
      <c r="D96" s="305">
        <f t="shared" si="84"/>
        <v>24.907395131264874</v>
      </c>
      <c r="E96" s="305"/>
      <c r="F96" s="304">
        <v>0.25918450672533155</v>
      </c>
      <c r="G96" s="304">
        <v>0.29054628511955244</v>
      </c>
      <c r="H96" s="304">
        <v>0.38515146773716435</v>
      </c>
      <c r="I96" s="304"/>
      <c r="J96" s="304">
        <v>2.5126703293584018</v>
      </c>
      <c r="K96" s="304">
        <v>2.976255435696296</v>
      </c>
      <c r="L96" s="304">
        <v>3.6798930047877221</v>
      </c>
      <c r="M96" s="304"/>
      <c r="N96" s="304">
        <v>7.1790239350925678</v>
      </c>
      <c r="O96" s="304">
        <v>7.6201879902625738</v>
      </c>
      <c r="P96" s="304">
        <v>8.126078910200766</v>
      </c>
      <c r="Q96" s="304"/>
      <c r="R96" s="304">
        <v>3.9888093401115534</v>
      </c>
      <c r="S96" s="304">
        <v>4.3119265791416055</v>
      </c>
      <c r="T96" s="304">
        <v>4.4491612882335403</v>
      </c>
      <c r="U96" s="304"/>
      <c r="V96" s="304">
        <v>2.6129271216012429</v>
      </c>
      <c r="W96" s="304">
        <v>2.5670503174112822</v>
      </c>
      <c r="X96" s="304">
        <v>2.3653286993803713</v>
      </c>
      <c r="Y96" s="304"/>
      <c r="Z96" s="304">
        <v>9.1287027062527919</v>
      </c>
      <c r="AA96" s="304">
        <v>8.0630250643094321</v>
      </c>
      <c r="AB96" s="304">
        <v>4.3834575175224657</v>
      </c>
      <c r="AC96" s="304"/>
      <c r="AD96" s="304">
        <v>7.4494811308094597</v>
      </c>
      <c r="AE96" s="304">
        <v>5.4577563884409299</v>
      </c>
      <c r="AF96" s="304">
        <v>1.2684410908820491</v>
      </c>
      <c r="AG96" s="304"/>
      <c r="AH96" s="304">
        <v>4.2566043563681113</v>
      </c>
      <c r="AI96" s="304">
        <v>2.0720179252838418</v>
      </c>
      <c r="AJ96" s="304">
        <v>0.1535390003656959</v>
      </c>
      <c r="AK96" s="304"/>
      <c r="AL96" s="304">
        <v>0.65753188833134124</v>
      </c>
      <c r="AM96" s="304">
        <v>0.37026870586211408</v>
      </c>
      <c r="AN96" s="304">
        <v>9.6344152155096757E-2</v>
      </c>
    </row>
    <row r="97" spans="1:40" x14ac:dyDescent="0.2">
      <c r="A97" s="13" t="str">
        <f t="shared" si="80"/>
        <v>Skilled trades occupations</v>
      </c>
      <c r="B97" s="305">
        <f t="shared" si="82"/>
        <v>3.4599621445445274</v>
      </c>
      <c r="C97" s="305">
        <f t="shared" si="83"/>
        <v>3.2609726242994572</v>
      </c>
      <c r="D97" s="305">
        <f t="shared" si="84"/>
        <v>2.8221687677195124</v>
      </c>
      <c r="E97" s="304"/>
      <c r="F97" s="304">
        <v>3.5133765654662648E-2</v>
      </c>
      <c r="G97" s="304">
        <v>4.308687466927786E-2</v>
      </c>
      <c r="H97" s="304">
        <v>5.511879264046831E-2</v>
      </c>
      <c r="I97" s="304"/>
      <c r="J97" s="304">
        <v>7.4207491662227815E-2</v>
      </c>
      <c r="K97" s="304">
        <v>0.1013102734956581</v>
      </c>
      <c r="L97" s="304">
        <v>0.14612077092043668</v>
      </c>
      <c r="M97" s="304"/>
      <c r="N97" s="304">
        <v>0.36906844421621759</v>
      </c>
      <c r="O97" s="304">
        <v>0.44457564609404654</v>
      </c>
      <c r="P97" s="304">
        <v>0.45454646413946687</v>
      </c>
      <c r="Q97" s="304"/>
      <c r="R97" s="304">
        <v>0.19375300010844976</v>
      </c>
      <c r="S97" s="304">
        <v>0.23120551347812465</v>
      </c>
      <c r="T97" s="304">
        <v>0.28891909249884334</v>
      </c>
      <c r="U97" s="304"/>
      <c r="V97" s="304">
        <v>0.15822980659438185</v>
      </c>
      <c r="W97" s="304">
        <v>0.17114676631880399</v>
      </c>
      <c r="X97" s="304">
        <v>0.20006479130818935</v>
      </c>
      <c r="Y97" s="304"/>
      <c r="Z97" s="304">
        <v>0.78038479913522452</v>
      </c>
      <c r="AA97" s="304">
        <v>0.66126019137877534</v>
      </c>
      <c r="AB97" s="304">
        <v>0.48101051632349928</v>
      </c>
      <c r="AC97" s="304"/>
      <c r="AD97" s="304">
        <v>1.1008291148428868</v>
      </c>
      <c r="AE97" s="304">
        <v>0.95743909742996458</v>
      </c>
      <c r="AF97" s="304">
        <v>0.57156626220017237</v>
      </c>
      <c r="AG97" s="304"/>
      <c r="AH97" s="304">
        <v>0.54006228018759606</v>
      </c>
      <c r="AI97" s="304">
        <v>0.47757249224985276</v>
      </c>
      <c r="AJ97" s="304">
        <v>0.4349659166102659</v>
      </c>
      <c r="AK97" s="304"/>
      <c r="AL97" s="304">
        <v>0.2082934421428804</v>
      </c>
      <c r="AM97" s="304">
        <v>0.17337576918495345</v>
      </c>
      <c r="AN97" s="304">
        <v>0.18985616107817005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101.43424814629064</v>
      </c>
      <c r="C98" s="305">
        <f t="shared" si="83"/>
        <v>111.54772441802716</v>
      </c>
      <c r="D98" s="305">
        <f t="shared" si="84"/>
        <v>122.5962902036395</v>
      </c>
      <c r="E98" s="304"/>
      <c r="F98" s="304">
        <v>6.3411964363246337E-2</v>
      </c>
      <c r="G98" s="304">
        <v>9.0387203270449884E-2</v>
      </c>
      <c r="H98" s="304">
        <v>0.13016345658971726</v>
      </c>
      <c r="I98" s="304"/>
      <c r="J98" s="304">
        <v>3.6358898979505851</v>
      </c>
      <c r="K98" s="304">
        <v>4.9530448527800566</v>
      </c>
      <c r="L98" s="304">
        <v>7.2315633915940261</v>
      </c>
      <c r="M98" s="304"/>
      <c r="N98" s="304">
        <v>11.014753877096119</v>
      </c>
      <c r="O98" s="304">
        <v>13.939152339427391</v>
      </c>
      <c r="P98" s="304">
        <v>18.061873507431486</v>
      </c>
      <c r="Q98" s="304"/>
      <c r="R98" s="304">
        <v>9.1832720847472284</v>
      </c>
      <c r="S98" s="304">
        <v>10.025444585187234</v>
      </c>
      <c r="T98" s="304">
        <v>10.55718130427544</v>
      </c>
      <c r="U98" s="304"/>
      <c r="V98" s="304">
        <v>5.9143020297896944</v>
      </c>
      <c r="W98" s="304">
        <v>6.7656793419633035</v>
      </c>
      <c r="X98" s="304">
        <v>7.8872634588731865</v>
      </c>
      <c r="Y98" s="304"/>
      <c r="Z98" s="304">
        <v>41.727081041231912</v>
      </c>
      <c r="AA98" s="304">
        <v>45.618626612716554</v>
      </c>
      <c r="AB98" s="304">
        <v>53.52574817011714</v>
      </c>
      <c r="AC98" s="304"/>
      <c r="AD98" s="304">
        <v>26.247725548424516</v>
      </c>
      <c r="AE98" s="304">
        <v>27.83648697358494</v>
      </c>
      <c r="AF98" s="304">
        <v>23.475651320782244</v>
      </c>
      <c r="AG98" s="304"/>
      <c r="AH98" s="304">
        <v>3.0030421560001184</v>
      </c>
      <c r="AI98" s="304">
        <v>1.6778456901644052</v>
      </c>
      <c r="AJ98" s="304">
        <v>1.0165274376695725</v>
      </c>
      <c r="AK98" s="304"/>
      <c r="AL98" s="304">
        <v>0.6447695466872243</v>
      </c>
      <c r="AM98" s="304">
        <v>0.64105681893282562</v>
      </c>
      <c r="AN98" s="304">
        <v>0.71031815630668205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4.8378253563265377</v>
      </c>
      <c r="C99" s="305">
        <f t="shared" si="83"/>
        <v>5.3856644380663452</v>
      </c>
      <c r="D99" s="305">
        <f>SUM(H99,L99,P99,T99,X99,AB99,AF99,AJ99,AN99)</f>
        <v>5.4431192398549033</v>
      </c>
      <c r="E99" s="304"/>
      <c r="F99" s="304">
        <v>2.7308638278254277E-2</v>
      </c>
      <c r="G99" s="304">
        <v>3.8432556668964384E-2</v>
      </c>
      <c r="H99" s="304">
        <v>5.0415105239956702E-2</v>
      </c>
      <c r="I99" s="304"/>
      <c r="J99" s="304">
        <v>0.46043292802642805</v>
      </c>
      <c r="K99" s="304">
        <v>0.59184240142770383</v>
      </c>
      <c r="L99" s="304">
        <v>0.74851582388298055</v>
      </c>
      <c r="M99" s="304"/>
      <c r="N99" s="304">
        <v>1.0940840137251426</v>
      </c>
      <c r="O99" s="304">
        <v>1.3067498424110342</v>
      </c>
      <c r="P99" s="304">
        <v>1.461819784176092</v>
      </c>
      <c r="Q99" s="304"/>
      <c r="R99" s="304">
        <v>0.57835857548917768</v>
      </c>
      <c r="S99" s="304">
        <v>0.57617557086568971</v>
      </c>
      <c r="T99" s="304">
        <v>0.58673439867591903</v>
      </c>
      <c r="U99" s="304"/>
      <c r="V99" s="304">
        <v>0.41799370886371162</v>
      </c>
      <c r="W99" s="304">
        <v>0.4886465976462061</v>
      </c>
      <c r="X99" s="304">
        <v>0.55403199123358982</v>
      </c>
      <c r="Y99" s="304"/>
      <c r="Z99" s="304">
        <v>1.0775632700296982</v>
      </c>
      <c r="AA99" s="304">
        <v>1.1529611941283637</v>
      </c>
      <c r="AB99" s="304">
        <v>1.1663109694514333</v>
      </c>
      <c r="AC99" s="304"/>
      <c r="AD99" s="304">
        <v>0.77830889636961709</v>
      </c>
      <c r="AE99" s="304">
        <v>0.80706885262052286</v>
      </c>
      <c r="AF99" s="304">
        <v>0.4823479317935489</v>
      </c>
      <c r="AG99" s="304"/>
      <c r="AH99" s="304">
        <v>0.28315668928040005</v>
      </c>
      <c r="AI99" s="304">
        <v>0.25637090867869333</v>
      </c>
      <c r="AJ99" s="304">
        <v>0.14830092153725394</v>
      </c>
      <c r="AK99" s="304"/>
      <c r="AL99" s="304">
        <v>0.12061863626410832</v>
      </c>
      <c r="AM99" s="304">
        <v>0.16741651361916715</v>
      </c>
      <c r="AN99" s="304">
        <v>0.24464231386413049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3.4132976377901167</v>
      </c>
      <c r="C100" s="305">
        <f t="shared" si="83"/>
        <v>4.0847000619655462</v>
      </c>
      <c r="D100" s="305">
        <f t="shared" si="84"/>
        <v>3.8102845877416955</v>
      </c>
      <c r="E100" s="304"/>
      <c r="F100" s="304">
        <v>3.3234673946776087E-2</v>
      </c>
      <c r="G100" s="304">
        <v>6.9490104818603543E-2</v>
      </c>
      <c r="H100" s="304">
        <v>0.11662938885366446</v>
      </c>
      <c r="I100" s="304"/>
      <c r="J100" s="304">
        <v>6.7743872109738673E-2</v>
      </c>
      <c r="K100" s="304">
        <v>0.11018927989096948</v>
      </c>
      <c r="L100" s="304">
        <v>0.14098432086674706</v>
      </c>
      <c r="M100" s="304"/>
      <c r="N100" s="304">
        <v>0.29018584392494273</v>
      </c>
      <c r="O100" s="304">
        <v>0.44742135314285753</v>
      </c>
      <c r="P100" s="304">
        <v>0.59548259406795057</v>
      </c>
      <c r="Q100" s="304"/>
      <c r="R100" s="304">
        <v>0.19822654937429887</v>
      </c>
      <c r="S100" s="304">
        <v>0.3188291883197823</v>
      </c>
      <c r="T100" s="304">
        <v>0.4741264783812596</v>
      </c>
      <c r="U100" s="304"/>
      <c r="V100" s="304">
        <v>0.31835002284193398</v>
      </c>
      <c r="W100" s="304">
        <v>0.42037093904317685</v>
      </c>
      <c r="X100" s="304">
        <v>0.54572631483737477</v>
      </c>
      <c r="Y100" s="304"/>
      <c r="Z100" s="304">
        <v>0.85311255104540717</v>
      </c>
      <c r="AA100" s="304">
        <v>1.0023428268624655</v>
      </c>
      <c r="AB100" s="304">
        <v>0.95075168209398264</v>
      </c>
      <c r="AC100" s="304"/>
      <c r="AD100" s="304">
        <v>0.66133059736770239</v>
      </c>
      <c r="AE100" s="304">
        <v>0.73947950421666486</v>
      </c>
      <c r="AF100" s="304">
        <v>0.3183934942375955</v>
      </c>
      <c r="AG100" s="304"/>
      <c r="AH100" s="304">
        <v>0.79891452552657594</v>
      </c>
      <c r="AI100" s="304">
        <v>0.7520697618476555</v>
      </c>
      <c r="AJ100" s="304">
        <v>0.3747380982066002</v>
      </c>
      <c r="AK100" s="304"/>
      <c r="AL100" s="304">
        <v>0.19219900165274079</v>
      </c>
      <c r="AM100" s="304">
        <v>0.22450710382337064</v>
      </c>
      <c r="AN100" s="304">
        <v>0.29345221619652073</v>
      </c>
    </row>
    <row r="101" spans="1:40" x14ac:dyDescent="0.2">
      <c r="A101" s="39" t="str">
        <f t="shared" si="80"/>
        <v>Elementary occupations</v>
      </c>
      <c r="B101" s="307">
        <f t="shared" si="82"/>
        <v>12.628794176075807</v>
      </c>
      <c r="C101" s="307">
        <f t="shared" si="83"/>
        <v>11.051603613467094</v>
      </c>
      <c r="D101" s="307">
        <f t="shared" si="84"/>
        <v>8.1877062205362972</v>
      </c>
      <c r="E101" s="307"/>
      <c r="F101" s="307">
        <v>7.8096932261417012E-3</v>
      </c>
      <c r="G101" s="307">
        <v>1.0046557621887218E-2</v>
      </c>
      <c r="H101" s="307">
        <v>9.9130258070102718E-3</v>
      </c>
      <c r="I101" s="307"/>
      <c r="J101" s="307">
        <v>0.15501423535814463</v>
      </c>
      <c r="K101" s="307">
        <v>0.20150324489319441</v>
      </c>
      <c r="L101" s="307">
        <v>0.29515108195785639</v>
      </c>
      <c r="M101" s="307"/>
      <c r="N101" s="307">
        <v>0.53810277676125717</v>
      </c>
      <c r="O101" s="307">
        <v>0.66871397079666584</v>
      </c>
      <c r="P101" s="307">
        <v>0.84668563994949297</v>
      </c>
      <c r="Q101" s="307"/>
      <c r="R101" s="307">
        <v>0.50852608553955958</v>
      </c>
      <c r="S101" s="307">
        <v>0.59648522304004503</v>
      </c>
      <c r="T101" s="307">
        <v>0.71645591805192632</v>
      </c>
      <c r="U101" s="307"/>
      <c r="V101" s="307">
        <v>0.37318501557074352</v>
      </c>
      <c r="W101" s="307">
        <v>0.43563300800829158</v>
      </c>
      <c r="X101" s="307">
        <v>0.51524955004104855</v>
      </c>
      <c r="Y101" s="307"/>
      <c r="Z101" s="307">
        <v>2.4527236919059661</v>
      </c>
      <c r="AA101" s="307">
        <v>2.2316234812379458</v>
      </c>
      <c r="AB101" s="307">
        <v>1.8588204313279444</v>
      </c>
      <c r="AC101" s="307"/>
      <c r="AD101" s="307">
        <v>4.2796594599855737</v>
      </c>
      <c r="AE101" s="307">
        <v>4.2868805501363481</v>
      </c>
      <c r="AF101" s="307">
        <v>3.0059120831357871</v>
      </c>
      <c r="AG101" s="307"/>
      <c r="AH101" s="307">
        <v>3.2010121934644293</v>
      </c>
      <c r="AI101" s="307">
        <v>2.1375791355365434</v>
      </c>
      <c r="AJ101" s="307">
        <v>0.50173169696260544</v>
      </c>
      <c r="AK101" s="307"/>
      <c r="AL101" s="307">
        <v>1.1127610242639929</v>
      </c>
      <c r="AM101" s="307">
        <v>0.48313844219617114</v>
      </c>
      <c r="AN101" s="307">
        <v>0.43778679330262499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Manchester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Manchester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Manchester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Manchester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Manchester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Manchester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Manchester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Manchester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Manchester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0.8642552744452765</v>
      </c>
      <c r="C8" s="69">
        <v>1.1154953027672085</v>
      </c>
      <c r="D8" s="69">
        <v>1.3938089879007212</v>
      </c>
      <c r="E8" s="69">
        <v>1.5175365687826921</v>
      </c>
      <c r="F8" s="69">
        <v>1.9567621181764459</v>
      </c>
      <c r="G8" s="10"/>
      <c r="H8" s="69">
        <f>F8-D8</f>
        <v>0.56295313027572469</v>
      </c>
      <c r="I8" s="69">
        <f>'RD T1'!E36</f>
        <v>0.88447227301578257</v>
      </c>
      <c r="J8" s="69">
        <f>SUM(H8:I8)</f>
        <v>1.4474254032915073</v>
      </c>
      <c r="L8" t="str">
        <f>A8</f>
        <v>11 Corporate managers and directors</v>
      </c>
      <c r="M8" s="69">
        <v>7.4607802306606521</v>
      </c>
      <c r="N8" s="69">
        <v>9.7704736594390713</v>
      </c>
      <c r="O8" s="69">
        <v>10.841373355310886</v>
      </c>
      <c r="P8" s="69">
        <v>11.66692465453872</v>
      </c>
      <c r="Q8" s="69">
        <v>14.992941929807186</v>
      </c>
      <c r="R8" s="10"/>
      <c r="S8" s="69">
        <f>Q8-O8</f>
        <v>4.1515685744963005</v>
      </c>
      <c r="T8" s="69">
        <f>'RD T1'!E65</f>
        <v>7.0280116162173556</v>
      </c>
      <c r="U8" s="69">
        <f>SUM(S8:T8)</f>
        <v>11.179580190713656</v>
      </c>
      <c r="W8" t="str">
        <f>A8</f>
        <v>11 Corporate managers and directors</v>
      </c>
      <c r="X8" s="69">
        <v>20.155948659134978</v>
      </c>
      <c r="Y8" s="69">
        <v>27.400380989653787</v>
      </c>
      <c r="Z8" s="69">
        <v>26.908485679203373</v>
      </c>
      <c r="AA8" s="69">
        <v>27.174955768367077</v>
      </c>
      <c r="AB8" s="69">
        <v>33.456956417484697</v>
      </c>
      <c r="AC8" s="69"/>
      <c r="AD8" s="69">
        <f>AB8-Z8</f>
        <v>6.5484707382813241</v>
      </c>
      <c r="AE8" s="69">
        <f>'RD T1'!E94</f>
        <v>16.49507388519379</v>
      </c>
      <c r="AF8" s="69">
        <f>SUM(AD8:AE8)</f>
        <v>23.043544623475114</v>
      </c>
      <c r="AH8" t="str">
        <f>L8</f>
        <v>11 Corporate managers and directors</v>
      </c>
      <c r="AI8" s="69">
        <v>3.9602789154653202</v>
      </c>
      <c r="AJ8" s="69">
        <v>4.9462390737945405</v>
      </c>
      <c r="AK8" s="69">
        <v>5.009673785716771</v>
      </c>
      <c r="AL8" s="69">
        <v>4.7388026932872105</v>
      </c>
      <c r="AM8" s="69">
        <v>5.3659360402035761</v>
      </c>
      <c r="AN8" s="69"/>
      <c r="AO8" s="69">
        <f>AM8-AK8</f>
        <v>0.35626225448680504</v>
      </c>
      <c r="AP8" s="69">
        <f>'RD T1'!E123</f>
        <v>2.601166000250267</v>
      </c>
      <c r="AQ8" s="69">
        <f>SUM(AO8:AP8)</f>
        <v>2.957428254737072</v>
      </c>
      <c r="AS8" t="str">
        <f>W8</f>
        <v>11 Corporate managers and directors</v>
      </c>
      <c r="AT8" s="69">
        <v>5.7133577295519027</v>
      </c>
      <c r="AU8" s="69">
        <v>7.3523963062973579</v>
      </c>
      <c r="AV8" s="69">
        <v>7.4596945352287767</v>
      </c>
      <c r="AW8" s="69">
        <v>6.9752307293231439</v>
      </c>
      <c r="AX8" s="69">
        <v>8.2246472427215362</v>
      </c>
      <c r="AY8" s="69"/>
      <c r="AZ8" s="69">
        <f>AX8-AV8</f>
        <v>0.76495270749275956</v>
      </c>
      <c r="BA8" s="69">
        <f>'RD T1'!E152</f>
        <v>3.8669034014395822</v>
      </c>
      <c r="BB8" s="69">
        <f>SUM(AZ8:BA8)</f>
        <v>4.6318561089323413</v>
      </c>
      <c r="BD8" t="str">
        <f>AH8</f>
        <v>11 Corporate managers and directors</v>
      </c>
      <c r="BE8" s="69">
        <v>14.778178638728843</v>
      </c>
      <c r="BF8" s="69">
        <v>17.147678575660141</v>
      </c>
      <c r="BG8" s="69">
        <v>17.515046349969939</v>
      </c>
      <c r="BH8" s="69">
        <v>14.889584173004181</v>
      </c>
      <c r="BI8" s="69">
        <v>14.862799805652482</v>
      </c>
      <c r="BJ8" s="69"/>
      <c r="BK8" s="69">
        <f>BI8-BG8</f>
        <v>-2.6522465443174568</v>
      </c>
      <c r="BL8" s="69">
        <f>'RD T1'!E181</f>
        <v>6.7277608144371648</v>
      </c>
      <c r="BM8" s="69">
        <f>SUM(BK8:BL8)</f>
        <v>4.075514270119708</v>
      </c>
      <c r="BO8" t="str">
        <f>AS8</f>
        <v>11 Corporate managers and directors</v>
      </c>
      <c r="BP8" s="69">
        <v>12.911793470050945</v>
      </c>
      <c r="BQ8" s="69">
        <v>13.895593934418299</v>
      </c>
      <c r="BR8" s="69">
        <v>13.230130706910074</v>
      </c>
      <c r="BS8" s="69">
        <v>11.087279145770877</v>
      </c>
      <c r="BT8" s="69">
        <v>9.1276443552761872</v>
      </c>
      <c r="BU8" s="69"/>
      <c r="BV8" s="69">
        <f>BT8-BR8</f>
        <v>-4.1024863516338872</v>
      </c>
      <c r="BW8" s="69">
        <f>'RD T1'!E210</f>
        <v>4.8313325241636225</v>
      </c>
      <c r="BX8" s="69">
        <f>SUM(BV8:BW8)</f>
        <v>0.72884617252973527</v>
      </c>
      <c r="BZ8" t="str">
        <f>BD8</f>
        <v>11 Corporate managers and directors</v>
      </c>
      <c r="CA8" s="69">
        <v>7.6520692190153792</v>
      </c>
      <c r="CB8" s="69">
        <v>8.96915337783628</v>
      </c>
      <c r="CC8" s="69">
        <v>9.2446331121829211</v>
      </c>
      <c r="CD8" s="69">
        <v>7.7257215884627373</v>
      </c>
      <c r="CE8" s="69">
        <v>6.1683710364772519</v>
      </c>
      <c r="CF8" s="69"/>
      <c r="CG8" s="69">
        <f>CE8-CC8</f>
        <v>-3.0762620757056691</v>
      </c>
      <c r="CH8" s="69">
        <f>'RD T1'!E239</f>
        <v>3.391327540270225</v>
      </c>
      <c r="CI8" s="69">
        <f>SUM(CG8:CH8)</f>
        <v>0.31506546456455586</v>
      </c>
      <c r="CK8" t="str">
        <f>BO8</f>
        <v>11 Corporate managers and directors</v>
      </c>
      <c r="CL8" s="69">
        <v>1.9246009641483788</v>
      </c>
      <c r="CM8" s="69">
        <v>1.9291305788165971</v>
      </c>
      <c r="CN8" s="69">
        <v>2.2175608684752763</v>
      </c>
      <c r="CO8" s="69">
        <v>2.0168783604386658</v>
      </c>
      <c r="CP8" s="69">
        <v>2.6332210586903018</v>
      </c>
      <c r="CQ8" s="69"/>
      <c r="CR8" s="69">
        <f>CP8-CN8</f>
        <v>0.41566019021502543</v>
      </c>
      <c r="CS8" s="69">
        <f>'RD T1'!E268</f>
        <v>0.75349617030726457</v>
      </c>
      <c r="CT8" s="69">
        <f>SUM(CR8:CS8)</f>
        <v>1.1691563605222899</v>
      </c>
    </row>
    <row r="9" spans="1:98" x14ac:dyDescent="0.2">
      <c r="A9" s="10" t="str">
        <f>name!D5</f>
        <v>12 Other managers and proprietors</v>
      </c>
      <c r="B9" s="69">
        <v>0.37074596724446379</v>
      </c>
      <c r="C9" s="69">
        <v>0.42927844622102168</v>
      </c>
      <c r="D9" s="69">
        <v>0.49325537407474751</v>
      </c>
      <c r="E9" s="69">
        <v>0.72455926780507307</v>
      </c>
      <c r="F9" s="69">
        <v>1.0001162812311575</v>
      </c>
      <c r="H9" s="69">
        <f t="shared" ref="H9:H32" si="26">F9-D9</f>
        <v>0.50686090715640997</v>
      </c>
      <c r="I9" s="69">
        <f>'RD T1'!E37</f>
        <v>0.49339064222095008</v>
      </c>
      <c r="J9" s="69">
        <f t="shared" ref="J9:J32" si="27">SUM(H9:I9)</f>
        <v>1.00025154937736</v>
      </c>
      <c r="L9" t="str">
        <f t="shared" ref="L9:L32" si="28">A9</f>
        <v>12 Other managers and proprietors</v>
      </c>
      <c r="M9" s="69">
        <v>3.3636451814147268</v>
      </c>
      <c r="N9" s="69">
        <v>4.0173237653332992</v>
      </c>
      <c r="O9" s="69">
        <v>4.5513742991498738</v>
      </c>
      <c r="P9" s="69">
        <v>6.4460777776503377</v>
      </c>
      <c r="Q9" s="69">
        <v>9.0139216376695774</v>
      </c>
      <c r="S9" s="69">
        <f t="shared" ref="S9:S35" si="29">Q9-O9</f>
        <v>4.4625473385197036</v>
      </c>
      <c r="T9" s="69">
        <f>'RD T1'!E66</f>
        <v>4.4112582036293766</v>
      </c>
      <c r="U9" s="69">
        <f t="shared" ref="U9:U32" si="30">SUM(S9:T9)</f>
        <v>8.8738055421490802</v>
      </c>
      <c r="W9" t="str">
        <f t="shared" ref="W9:W32" si="31">A9</f>
        <v>12 Other managers and proprietors</v>
      </c>
      <c r="X9" s="69">
        <v>8.2131239371664559</v>
      </c>
      <c r="Y9" s="69">
        <v>9.9579469064241302</v>
      </c>
      <c r="Z9" s="69">
        <v>10.116052603412124</v>
      </c>
      <c r="AA9" s="69">
        <v>13.609851334233277</v>
      </c>
      <c r="AB9" s="69">
        <v>18.394242907754471</v>
      </c>
      <c r="AC9" s="69"/>
      <c r="AD9" s="69">
        <f t="shared" ref="AD9:AD32" si="32">AB9-Z9</f>
        <v>8.2781903043423473</v>
      </c>
      <c r="AE9" s="69">
        <f>'RD T1'!E95</f>
        <v>9.2287143237549927</v>
      </c>
      <c r="AF9" s="69">
        <f t="shared" ref="AF9:AF32" si="33">SUM(AD9:AE9)</f>
        <v>17.506904628097338</v>
      </c>
      <c r="AH9" t="str">
        <f t="shared" ref="AH9:AH32" si="34">L9</f>
        <v>12 Other managers and proprietors</v>
      </c>
      <c r="AI9" s="69">
        <v>2.1700060227587175</v>
      </c>
      <c r="AJ9" s="69">
        <v>2.5041309894381936</v>
      </c>
      <c r="AK9" s="69">
        <v>2.7441611243928765</v>
      </c>
      <c r="AL9" s="69">
        <v>3.4429413557535362</v>
      </c>
      <c r="AM9" s="69">
        <v>4.4639690530903264</v>
      </c>
      <c r="AN9" s="69"/>
      <c r="AO9" s="69">
        <f t="shared" ref="AO9:AO32" si="35">AM9-AK9</f>
        <v>1.7198079286974499</v>
      </c>
      <c r="AP9" s="69">
        <f>'RD T1'!E124</f>
        <v>2.318524043977011</v>
      </c>
      <c r="AQ9" s="69">
        <f t="shared" ref="AQ9:AQ32" si="36">SUM(AO9:AP9)</f>
        <v>4.0383319726744613</v>
      </c>
      <c r="AS9" t="str">
        <f t="shared" ref="AS9:AS32" si="37">W9</f>
        <v>12 Other managers and proprietors</v>
      </c>
      <c r="AT9" s="69">
        <v>2.6464048544834884</v>
      </c>
      <c r="AU9" s="69">
        <v>3.2590027650137263</v>
      </c>
      <c r="AV9" s="69">
        <v>3.3199696854073593</v>
      </c>
      <c r="AW9" s="69">
        <v>4.3303163723765135</v>
      </c>
      <c r="AX9" s="69">
        <v>5.5415104819706134</v>
      </c>
      <c r="AY9" s="69"/>
      <c r="AZ9" s="69">
        <f t="shared" ref="AZ9:AZ32" si="38">AX9-AV9</f>
        <v>2.2215407965632541</v>
      </c>
      <c r="BA9" s="69">
        <f>'RD T1'!E153</f>
        <v>2.7361800425290497</v>
      </c>
      <c r="BB9" s="69">
        <f t="shared" ref="BB9:BB32" si="39">SUM(AZ9:BA9)</f>
        <v>4.9577208390923033</v>
      </c>
      <c r="BD9" t="str">
        <f t="shared" ref="BD9:BD32" si="40">AH9</f>
        <v>12 Other managers and proprietors</v>
      </c>
      <c r="BE9" s="69">
        <v>8.2903598083109067</v>
      </c>
      <c r="BF9" s="69">
        <v>8.2615493404109177</v>
      </c>
      <c r="BG9" s="69">
        <v>8.5863075149541288</v>
      </c>
      <c r="BH9" s="69">
        <v>9.445948584724551</v>
      </c>
      <c r="BI9" s="69">
        <v>9.915428766945265</v>
      </c>
      <c r="BJ9" s="69"/>
      <c r="BK9" s="69">
        <f t="shared" ref="BK9:BK32" si="41">BI9-BG9</f>
        <v>1.3291212519911362</v>
      </c>
      <c r="BL9" s="69">
        <f>'RD T1'!E182</f>
        <v>4.6659061498927636</v>
      </c>
      <c r="BM9" s="69">
        <f t="shared" ref="BM9:BM32" si="42">SUM(BK9:BL9)</f>
        <v>5.9950274018838998</v>
      </c>
      <c r="BO9" t="str">
        <f t="shared" ref="BO9:BO32" si="43">AS9</f>
        <v>12 Other managers and proprietors</v>
      </c>
      <c r="BP9" s="69">
        <v>7.8983539227391351</v>
      </c>
      <c r="BQ9" s="69">
        <v>8.1364455598530583</v>
      </c>
      <c r="BR9" s="69">
        <v>8.1430263018099343</v>
      </c>
      <c r="BS9" s="69">
        <v>9.691808075228689</v>
      </c>
      <c r="BT9" s="69">
        <v>9.4891619770857663</v>
      </c>
      <c r="BU9" s="69"/>
      <c r="BV9" s="69">
        <f t="shared" ref="BV9:BV32" si="44">BT9-BR9</f>
        <v>1.346135675275832</v>
      </c>
      <c r="BW9" s="69">
        <f>'RD T1'!E211</f>
        <v>5.0138903686958187</v>
      </c>
      <c r="BX9" s="69">
        <f t="shared" ref="BX9:BX32" si="45">SUM(BV9:BW9)</f>
        <v>6.3600260439716507</v>
      </c>
      <c r="BZ9" t="str">
        <f t="shared" ref="BZ9:BZ32" si="46">BD9</f>
        <v>12 Other managers and proprietors</v>
      </c>
      <c r="CA9" s="69">
        <v>4.997892975529564</v>
      </c>
      <c r="CB9" s="69">
        <v>5.1829711914229968</v>
      </c>
      <c r="CC9" s="69">
        <v>5.3121603153721519</v>
      </c>
      <c r="CD9" s="69">
        <v>5.3626332746944119</v>
      </c>
      <c r="CE9" s="69">
        <v>4.1790183344922323</v>
      </c>
      <c r="CF9" s="69"/>
      <c r="CG9" s="69">
        <f t="shared" ref="CG9:CG32" si="47">CE9-CC9</f>
        <v>-1.1331419808799197</v>
      </c>
      <c r="CH9" s="69">
        <f>'RD T1'!E240</f>
        <v>2.4213261435380296</v>
      </c>
      <c r="CI9" s="69">
        <f t="shared" ref="CI9:CI32" si="48">SUM(CG9:CH9)</f>
        <v>1.2881841626581099</v>
      </c>
      <c r="CK9" t="str">
        <f t="shared" ref="CK9:CK32" si="49">BO9</f>
        <v>12 Other managers and proprietors</v>
      </c>
      <c r="CL9" s="69">
        <v>2.4258867117081189</v>
      </c>
      <c r="CM9" s="69">
        <v>1.9845274100010801</v>
      </c>
      <c r="CN9" s="69">
        <v>2.3185714998803277</v>
      </c>
      <c r="CO9" s="69">
        <v>3.0649709419723434</v>
      </c>
      <c r="CP9" s="69">
        <v>4.2219181472871465</v>
      </c>
      <c r="CQ9" s="69"/>
      <c r="CR9" s="69">
        <f t="shared" ref="CR9:CR32" si="50">CP9-CN9</f>
        <v>1.9033466474068188</v>
      </c>
      <c r="CS9" s="69">
        <f>'RD T1'!E269</f>
        <v>1.3274850723215139</v>
      </c>
      <c r="CT9" s="69">
        <f t="shared" ref="CT9:CT32" si="51">SUM(CR9:CS9)</f>
        <v>3.2308317197283327</v>
      </c>
    </row>
    <row r="10" spans="1:98" x14ac:dyDescent="0.2">
      <c r="A10" s="10" t="str">
        <f>name!D6</f>
        <v>21 Science, research, engineering and technology professionals</v>
      </c>
      <c r="B10" s="69">
        <v>3.1631452995606804</v>
      </c>
      <c r="C10" s="69">
        <v>3.7902937307564524</v>
      </c>
      <c r="D10" s="69">
        <v>4.3451179549770993</v>
      </c>
      <c r="E10" s="69">
        <v>5.1187392965754519</v>
      </c>
      <c r="F10" s="69">
        <v>6.3571253139491342</v>
      </c>
      <c r="G10" s="11"/>
      <c r="H10" s="69">
        <f t="shared" si="26"/>
        <v>2.0120073589720349</v>
      </c>
      <c r="I10" s="69">
        <f>'RD T1'!E38</f>
        <v>2.1639908045972698</v>
      </c>
      <c r="J10" s="69">
        <f t="shared" si="27"/>
        <v>4.1759981635693046</v>
      </c>
      <c r="L10" t="str">
        <f t="shared" si="28"/>
        <v>21 Science, research, engineering and technology professionals</v>
      </c>
      <c r="M10" s="69">
        <v>11.453712337947815</v>
      </c>
      <c r="N10" s="69">
        <v>14.387951888590319</v>
      </c>
      <c r="O10" s="69">
        <v>16.339569297331106</v>
      </c>
      <c r="P10" s="69">
        <v>20.019613673193813</v>
      </c>
      <c r="Q10" s="69">
        <v>25.816713497815901</v>
      </c>
      <c r="R10" s="11"/>
      <c r="S10" s="69">
        <f t="shared" si="29"/>
        <v>9.4771442004847941</v>
      </c>
      <c r="T10" s="69">
        <f>'RD T1'!E67</f>
        <v>8.9111443161863875</v>
      </c>
      <c r="U10" s="69">
        <f t="shared" si="30"/>
        <v>18.388288516671182</v>
      </c>
      <c r="W10" t="str">
        <f t="shared" si="31"/>
        <v>21 Science, research, engineering and technology professionals</v>
      </c>
      <c r="X10" s="69">
        <v>23.640610569455539</v>
      </c>
      <c r="Y10" s="69">
        <v>29.792513835558466</v>
      </c>
      <c r="Z10" s="69">
        <v>29.275681819486785</v>
      </c>
      <c r="AA10" s="69">
        <v>31.547030408672665</v>
      </c>
      <c r="AB10" s="69">
        <v>36.072213643618589</v>
      </c>
      <c r="AC10" s="69"/>
      <c r="AD10" s="69">
        <f t="shared" si="32"/>
        <v>6.7965318241318045</v>
      </c>
      <c r="AE10" s="69">
        <f>'RD T1'!E96</f>
        <v>12.535026207190047</v>
      </c>
      <c r="AF10" s="69">
        <f t="shared" si="33"/>
        <v>19.331558031321851</v>
      </c>
      <c r="AH10" t="str">
        <f t="shared" si="34"/>
        <v>21 Science, research, engineering and technology professionals</v>
      </c>
      <c r="AI10" s="69">
        <v>2.3480533072462029</v>
      </c>
      <c r="AJ10" s="69">
        <v>2.8869899187350385</v>
      </c>
      <c r="AK10" s="69">
        <v>2.9722089413510888</v>
      </c>
      <c r="AL10" s="69">
        <v>3.1495262560540973</v>
      </c>
      <c r="AM10" s="69">
        <v>3.6948902315329475</v>
      </c>
      <c r="AN10" s="69"/>
      <c r="AO10" s="69">
        <f t="shared" si="35"/>
        <v>0.72268129018185867</v>
      </c>
      <c r="AP10" s="69">
        <f>'RD T1'!E125</f>
        <v>1.2202438439863281</v>
      </c>
      <c r="AQ10" s="69">
        <f t="shared" si="36"/>
        <v>1.9429251341681868</v>
      </c>
      <c r="AS10" t="str">
        <f t="shared" si="37"/>
        <v>21 Science, research, engineering and technology professionals</v>
      </c>
      <c r="AT10" s="69">
        <v>6.6159538579941932</v>
      </c>
      <c r="AU10" s="69">
        <v>7.8216967017613648</v>
      </c>
      <c r="AV10" s="69">
        <v>7.6612351951831084</v>
      </c>
      <c r="AW10" s="69">
        <v>7.3212144207610104</v>
      </c>
      <c r="AX10" s="69">
        <v>7.8155494702831412</v>
      </c>
      <c r="AY10" s="69"/>
      <c r="AZ10" s="69">
        <f t="shared" si="38"/>
        <v>0.15431427510003282</v>
      </c>
      <c r="BA10" s="69">
        <f>'RD T1'!E154</f>
        <v>2.589040923059029</v>
      </c>
      <c r="BB10" s="69">
        <f t="shared" si="39"/>
        <v>2.7433551981590618</v>
      </c>
      <c r="BD10" t="str">
        <f t="shared" si="40"/>
        <v>21 Science, research, engineering and technology professionals</v>
      </c>
      <c r="BE10" s="69">
        <v>10.479798300972616</v>
      </c>
      <c r="BF10" s="69">
        <v>11.091757934406198</v>
      </c>
      <c r="BG10" s="69">
        <v>10.980725158307399</v>
      </c>
      <c r="BH10" s="69">
        <v>9.6644164711067457</v>
      </c>
      <c r="BI10" s="69">
        <v>8.4043340033362082</v>
      </c>
      <c r="BJ10" s="69"/>
      <c r="BK10" s="69">
        <f t="shared" si="41"/>
        <v>-2.5763911549711906</v>
      </c>
      <c r="BL10" s="69">
        <f>'RD T1'!E183</f>
        <v>2.7876790574010979</v>
      </c>
      <c r="BM10" s="69">
        <f t="shared" si="42"/>
        <v>0.21128790242990725</v>
      </c>
      <c r="BO10" t="str">
        <f t="shared" si="43"/>
        <v>21 Science, research, engineering and technology professionals</v>
      </c>
      <c r="BP10" s="69">
        <v>8.081227580818247</v>
      </c>
      <c r="BQ10" s="69">
        <v>8.1278121691410981</v>
      </c>
      <c r="BR10" s="69">
        <v>7.9627159427027783</v>
      </c>
      <c r="BS10" s="69">
        <v>7.5498677638040199</v>
      </c>
      <c r="BT10" s="69">
        <v>6.6450044122680278</v>
      </c>
      <c r="BU10" s="69"/>
      <c r="BV10" s="69">
        <f t="shared" si="44"/>
        <v>-1.3177115304347504</v>
      </c>
      <c r="BW10" s="69">
        <f>'RD T1'!E212</f>
        <v>2.5069312967782764</v>
      </c>
      <c r="BX10" s="69">
        <f t="shared" si="45"/>
        <v>1.189219766343526</v>
      </c>
      <c r="BZ10" t="str">
        <f t="shared" si="46"/>
        <v>21 Science, research, engineering and technology professionals</v>
      </c>
      <c r="CA10" s="69">
        <v>4.1606028782016828</v>
      </c>
      <c r="CB10" s="69">
        <v>4.745145194020064</v>
      </c>
      <c r="CC10" s="69">
        <v>4.7633967251960465</v>
      </c>
      <c r="CD10" s="69">
        <v>4.3176589003040853</v>
      </c>
      <c r="CE10" s="69">
        <v>3.1103883106297152</v>
      </c>
      <c r="CF10" s="69"/>
      <c r="CG10" s="69">
        <f t="shared" si="47"/>
        <v>-1.6530084145663313</v>
      </c>
      <c r="CH10" s="69">
        <f>'RD T1'!E241</f>
        <v>1.2731213205288117</v>
      </c>
      <c r="CI10" s="69">
        <f t="shared" si="48"/>
        <v>-0.37988709403751963</v>
      </c>
      <c r="CK10" t="str">
        <f t="shared" si="49"/>
        <v>21 Science, research, engineering and technology professionals</v>
      </c>
      <c r="CL10" s="69">
        <v>0.99396752795325916</v>
      </c>
      <c r="CM10" s="69">
        <v>1.0457096221094635</v>
      </c>
      <c r="CN10" s="69">
        <v>1.2258650939588747</v>
      </c>
      <c r="CO10" s="69">
        <v>1.6601295140560355</v>
      </c>
      <c r="CP10" s="69">
        <v>2.2310471294292866</v>
      </c>
      <c r="CQ10" s="69"/>
      <c r="CR10" s="69">
        <f t="shared" si="50"/>
        <v>1.005182035470412</v>
      </c>
      <c r="CS10" s="69">
        <f>'RD T1'!E270</f>
        <v>0.55906634756351881</v>
      </c>
      <c r="CT10" s="69">
        <f t="shared" si="51"/>
        <v>1.5642483830339309</v>
      </c>
    </row>
    <row r="11" spans="1:98" x14ac:dyDescent="0.2">
      <c r="A11" s="10" t="str">
        <f>name!D7</f>
        <v>22 Health professionals</v>
      </c>
      <c r="B11" s="69">
        <v>3.0341163685311421</v>
      </c>
      <c r="C11" s="69">
        <v>3.6106337146995533</v>
      </c>
      <c r="D11" s="69">
        <v>4.1123256111645539</v>
      </c>
      <c r="E11" s="69">
        <v>5.1608070829704227</v>
      </c>
      <c r="F11" s="69">
        <v>6.7388088967738691</v>
      </c>
      <c r="G11" s="11"/>
      <c r="H11" s="69">
        <f t="shared" si="26"/>
        <v>2.6264832856093152</v>
      </c>
      <c r="I11" s="69">
        <f>'RD T1'!E39</f>
        <v>2.7799669109676541</v>
      </c>
      <c r="J11" s="69">
        <f t="shared" si="27"/>
        <v>5.4064501965769693</v>
      </c>
      <c r="L11" t="str">
        <f t="shared" si="28"/>
        <v>22 Health professionals</v>
      </c>
      <c r="M11" s="69">
        <v>8.5512056244448136</v>
      </c>
      <c r="N11" s="69">
        <v>10.401937213463574</v>
      </c>
      <c r="O11" s="69">
        <v>11.715054084348841</v>
      </c>
      <c r="P11" s="69">
        <v>14.293609017734191</v>
      </c>
      <c r="Q11" s="69">
        <v>18.454344981234204</v>
      </c>
      <c r="R11" s="11"/>
      <c r="S11" s="69">
        <f t="shared" si="29"/>
        <v>6.7392908968853629</v>
      </c>
      <c r="T11" s="69">
        <f>'RD T1'!E68</f>
        <v>8.0567225972915111</v>
      </c>
      <c r="U11" s="69">
        <f t="shared" si="30"/>
        <v>14.796013494176874</v>
      </c>
      <c r="W11" t="str">
        <f t="shared" si="31"/>
        <v>22 Health professionals</v>
      </c>
      <c r="X11" s="69">
        <v>19.319931442708928</v>
      </c>
      <c r="Y11" s="69">
        <v>23.85537160982388</v>
      </c>
      <c r="Z11" s="69">
        <v>24.105770788189925</v>
      </c>
      <c r="AA11" s="69">
        <v>28.077880027900065</v>
      </c>
      <c r="AB11" s="69">
        <v>32.913067224266911</v>
      </c>
      <c r="AC11" s="69"/>
      <c r="AD11" s="69">
        <f t="shared" si="32"/>
        <v>8.8072964360769852</v>
      </c>
      <c r="AE11" s="69">
        <f>'RD T1'!E97</f>
        <v>16.425861744828193</v>
      </c>
      <c r="AF11" s="69">
        <f t="shared" si="33"/>
        <v>25.233158180905178</v>
      </c>
      <c r="AH11" t="str">
        <f t="shared" si="34"/>
        <v>22 Health professionals</v>
      </c>
      <c r="AI11" s="69">
        <v>10.348499328645604</v>
      </c>
      <c r="AJ11" s="69">
        <v>8.5204569825626724</v>
      </c>
      <c r="AK11" s="69">
        <v>7.6184748062411467</v>
      </c>
      <c r="AL11" s="69">
        <v>4.5216833303240369</v>
      </c>
      <c r="AM11" s="69">
        <v>1.578171719614446</v>
      </c>
      <c r="AN11" s="69"/>
      <c r="AO11" s="69">
        <f t="shared" si="35"/>
        <v>-6.0403030866267002</v>
      </c>
      <c r="AP11" s="69">
        <f>'RD T1'!E126</f>
        <v>1.4387289424573313</v>
      </c>
      <c r="AQ11" s="69">
        <f t="shared" si="36"/>
        <v>-4.6015741441693692</v>
      </c>
      <c r="AS11" t="str">
        <f t="shared" si="37"/>
        <v>22 Health professionals</v>
      </c>
      <c r="AT11" s="69">
        <v>1.2010267077251384</v>
      </c>
      <c r="AU11" s="69">
        <v>1.5381328273790258</v>
      </c>
      <c r="AV11" s="69">
        <v>1.6111368337824021</v>
      </c>
      <c r="AW11" s="69">
        <v>1.7928609198554639</v>
      </c>
      <c r="AX11" s="69">
        <v>2.1483834599361544</v>
      </c>
      <c r="AY11" s="69"/>
      <c r="AZ11" s="69">
        <f t="shared" si="38"/>
        <v>0.53724662615375229</v>
      </c>
      <c r="BA11" s="69">
        <f>'RD T1'!E155</f>
        <v>0.92058118723333082</v>
      </c>
      <c r="BB11" s="69">
        <f t="shared" si="39"/>
        <v>1.457827813387083</v>
      </c>
      <c r="BD11" t="str">
        <f t="shared" si="40"/>
        <v>22 Health professionals</v>
      </c>
      <c r="BE11" s="69">
        <v>4.7080769056474345</v>
      </c>
      <c r="BF11" s="69">
        <v>6.2350624135937309</v>
      </c>
      <c r="BG11" s="69">
        <v>6.6325603291332182</v>
      </c>
      <c r="BH11" s="69">
        <v>7.063988004908305</v>
      </c>
      <c r="BI11" s="69">
        <v>7.800816292942395</v>
      </c>
      <c r="BJ11" s="69"/>
      <c r="BK11" s="69">
        <f t="shared" si="41"/>
        <v>1.1682559638091767</v>
      </c>
      <c r="BL11" s="69">
        <f>'RD T1'!E184</f>
        <v>3.927724501792178</v>
      </c>
      <c r="BM11" s="69">
        <f t="shared" si="42"/>
        <v>5.0959804656013548</v>
      </c>
      <c r="BO11" t="str">
        <f t="shared" si="43"/>
        <v>22 Health professionals</v>
      </c>
      <c r="BP11" s="69">
        <v>3.7715688870367901</v>
      </c>
      <c r="BQ11" s="69">
        <v>4.6119626794956305</v>
      </c>
      <c r="BR11" s="69">
        <v>4.4263488926121468</v>
      </c>
      <c r="BS11" s="69">
        <v>4.598787647987983</v>
      </c>
      <c r="BT11" s="69">
        <v>3.7428086753341203</v>
      </c>
      <c r="BU11" s="69"/>
      <c r="BV11" s="69">
        <f t="shared" si="44"/>
        <v>-0.6835402172780265</v>
      </c>
      <c r="BW11" s="69">
        <f>'RD T1'!E213</f>
        <v>1.9495772114626067</v>
      </c>
      <c r="BX11" s="69">
        <f t="shared" si="45"/>
        <v>1.2660369941845802</v>
      </c>
      <c r="BZ11" t="str">
        <f t="shared" si="46"/>
        <v>22 Health professionals</v>
      </c>
      <c r="CA11" s="69">
        <v>2.2005631681141047</v>
      </c>
      <c r="CB11" s="69">
        <v>2.6956608845262573</v>
      </c>
      <c r="CC11" s="69">
        <v>2.5753941593387144</v>
      </c>
      <c r="CD11" s="69">
        <v>2.453057132812372</v>
      </c>
      <c r="CE11" s="69">
        <v>1.7287009782451102</v>
      </c>
      <c r="CF11" s="69"/>
      <c r="CG11" s="69">
        <f t="shared" si="47"/>
        <v>-0.84669318109360425</v>
      </c>
      <c r="CH11" s="69">
        <f>'RD T1'!E242</f>
        <v>1.0025362223586678</v>
      </c>
      <c r="CI11" s="69">
        <f t="shared" si="48"/>
        <v>0.15584304126506354</v>
      </c>
      <c r="CK11" t="str">
        <f t="shared" si="49"/>
        <v>22 Health professionals</v>
      </c>
      <c r="CL11" s="69">
        <v>0.30583826745965809</v>
      </c>
      <c r="CM11" s="69">
        <v>0.3486153569140148</v>
      </c>
      <c r="CN11" s="69">
        <v>0.44301924320413039</v>
      </c>
      <c r="CO11" s="69">
        <v>0.58448652080935615</v>
      </c>
      <c r="CP11" s="69">
        <v>0.95718851162088592</v>
      </c>
      <c r="CQ11" s="69"/>
      <c r="CR11" s="69">
        <f t="shared" si="50"/>
        <v>0.51416926841675559</v>
      </c>
      <c r="CS11" s="69">
        <f>'RD T1'!E271</f>
        <v>0.26155817210340354</v>
      </c>
      <c r="CT11" s="69">
        <f t="shared" si="51"/>
        <v>0.77572744052015907</v>
      </c>
    </row>
    <row r="12" spans="1:98" x14ac:dyDescent="0.2">
      <c r="A12" s="10" t="str">
        <f>name!D8</f>
        <v>23 Teaching and other educational professionals</v>
      </c>
      <c r="B12" s="69">
        <v>5.4077759394024962</v>
      </c>
      <c r="C12" s="69">
        <v>6.5844787964247438</v>
      </c>
      <c r="D12" s="69">
        <v>7.1529168959259062</v>
      </c>
      <c r="E12" s="69">
        <v>8.432901744151625</v>
      </c>
      <c r="F12" s="69">
        <v>10.365409002156008</v>
      </c>
      <c r="G12" s="11"/>
      <c r="H12" s="69">
        <f t="shared" si="26"/>
        <v>3.2124921062301022</v>
      </c>
      <c r="I12" s="69">
        <f>'RD T1'!E40</f>
        <v>4.4436399757958362</v>
      </c>
      <c r="J12" s="69">
        <f t="shared" si="27"/>
        <v>7.6561320820259384</v>
      </c>
      <c r="L12" t="str">
        <f t="shared" si="28"/>
        <v>23 Teaching and other educational professionals</v>
      </c>
      <c r="M12" s="69">
        <v>30.031818377478032</v>
      </c>
      <c r="N12" s="69">
        <v>36.650628494101255</v>
      </c>
      <c r="O12" s="69">
        <v>40.245077363379977</v>
      </c>
      <c r="P12" s="69">
        <v>47.188774048323801</v>
      </c>
      <c r="Q12" s="69">
        <v>58.278236515856683</v>
      </c>
      <c r="R12" s="11"/>
      <c r="S12" s="69">
        <f t="shared" si="29"/>
        <v>18.033159152476706</v>
      </c>
      <c r="T12" s="69">
        <f>'RD T1'!E69</f>
        <v>25.865702522746808</v>
      </c>
      <c r="U12" s="69">
        <f t="shared" si="30"/>
        <v>43.898861675223515</v>
      </c>
      <c r="W12" t="str">
        <f t="shared" si="31"/>
        <v>23 Teaching and other educational professionals</v>
      </c>
      <c r="X12" s="69">
        <v>21.083903471471995</v>
      </c>
      <c r="Y12" s="69">
        <v>21.988209514186831</v>
      </c>
      <c r="Z12" s="69">
        <v>21.525975356008555</v>
      </c>
      <c r="AA12" s="69">
        <v>20.01030496097054</v>
      </c>
      <c r="AB12" s="69">
        <v>16.460233045654398</v>
      </c>
      <c r="AC12" s="69"/>
      <c r="AD12" s="69">
        <f t="shared" si="32"/>
        <v>-5.0657423103541568</v>
      </c>
      <c r="AE12" s="69">
        <f>'RD T1'!E98</f>
        <v>9.7864184190325396</v>
      </c>
      <c r="AF12" s="69">
        <f t="shared" si="33"/>
        <v>4.7206761086783828</v>
      </c>
      <c r="AH12" t="str">
        <f t="shared" si="34"/>
        <v>23 Teaching and other educational professionals</v>
      </c>
      <c r="AI12" s="69">
        <v>2.7383580975397237</v>
      </c>
      <c r="AJ12" s="69">
        <v>2.0314168292754569</v>
      </c>
      <c r="AK12" s="69">
        <v>1.8337927683835447</v>
      </c>
      <c r="AL12" s="69">
        <v>1.380362528505289</v>
      </c>
      <c r="AM12" s="69">
        <v>1.4852424482370126</v>
      </c>
      <c r="AN12" s="69"/>
      <c r="AO12" s="69">
        <f t="shared" si="35"/>
        <v>-0.34855032014653209</v>
      </c>
      <c r="AP12" s="69">
        <f>'RD T1'!E127</f>
        <v>0.45348692012950542</v>
      </c>
      <c r="AQ12" s="69">
        <f t="shared" si="36"/>
        <v>0.10493659998297333</v>
      </c>
      <c r="AS12" t="str">
        <f t="shared" si="37"/>
        <v>23 Teaching and other educational professionals</v>
      </c>
      <c r="AT12" s="69">
        <v>0.77092456840378976</v>
      </c>
      <c r="AU12" s="69">
        <v>0.97015201315310073</v>
      </c>
      <c r="AV12" s="69">
        <v>0.92977038825586078</v>
      </c>
      <c r="AW12" s="69">
        <v>0.86896084593672718</v>
      </c>
      <c r="AX12" s="69">
        <v>0.85484849197734125</v>
      </c>
      <c r="AY12" s="69"/>
      <c r="AZ12" s="69">
        <f t="shared" si="38"/>
        <v>-7.4921896278519529E-2</v>
      </c>
      <c r="BA12" s="69">
        <f>'RD T1'!E156</f>
        <v>0.41386960434122944</v>
      </c>
      <c r="BB12" s="69">
        <f t="shared" si="39"/>
        <v>0.33894770806270991</v>
      </c>
      <c r="BD12" t="str">
        <f t="shared" si="40"/>
        <v>23 Teaching and other educational professionals</v>
      </c>
      <c r="BE12" s="69">
        <v>3.3128195396376499</v>
      </c>
      <c r="BF12" s="69">
        <v>3.8165330346458988</v>
      </c>
      <c r="BG12" s="69">
        <v>4.2279045072203809</v>
      </c>
      <c r="BH12" s="69">
        <v>4.3496701330900835</v>
      </c>
      <c r="BI12" s="69">
        <v>4.9376789629175688</v>
      </c>
      <c r="BJ12" s="69"/>
      <c r="BK12" s="69">
        <f t="shared" si="41"/>
        <v>0.70977445569718789</v>
      </c>
      <c r="BL12" s="69">
        <f>'RD T1'!E185</f>
        <v>1.961055900950607</v>
      </c>
      <c r="BM12" s="69">
        <f t="shared" si="42"/>
        <v>2.6708303566477949</v>
      </c>
      <c r="BO12" t="str">
        <f t="shared" si="43"/>
        <v>23 Teaching and other educational professionals</v>
      </c>
      <c r="BP12" s="69">
        <v>2.3186279490400219</v>
      </c>
      <c r="BQ12" s="69">
        <v>2.6399949102974922</v>
      </c>
      <c r="BR12" s="69">
        <v>2.5964533046996707</v>
      </c>
      <c r="BS12" s="69">
        <v>2.5855563283889298</v>
      </c>
      <c r="BT12" s="69">
        <v>2.2978338699452721</v>
      </c>
      <c r="BU12" s="69"/>
      <c r="BV12" s="69">
        <f t="shared" si="44"/>
        <v>-0.29861943475439867</v>
      </c>
      <c r="BW12" s="69">
        <f>'RD T1'!E214</f>
        <v>1.1288692885092144</v>
      </c>
      <c r="BX12" s="69">
        <f t="shared" si="45"/>
        <v>0.83024985375481575</v>
      </c>
      <c r="BZ12" t="str">
        <f t="shared" si="46"/>
        <v>23 Teaching and other educational professionals</v>
      </c>
      <c r="CA12" s="69">
        <v>1.6804788633261041</v>
      </c>
      <c r="CB12" s="69">
        <v>1.8909101310676864</v>
      </c>
      <c r="CC12" s="69">
        <v>2.0024826438059877</v>
      </c>
      <c r="CD12" s="69">
        <v>1.8700705916367673</v>
      </c>
      <c r="CE12" s="69">
        <v>1.4579236286457131</v>
      </c>
      <c r="CF12" s="69"/>
      <c r="CG12" s="69">
        <f t="shared" si="47"/>
        <v>-0.54455901516027461</v>
      </c>
      <c r="CH12" s="69">
        <f>'RD T1'!E243</f>
        <v>0.78085268972008792</v>
      </c>
      <c r="CI12" s="69">
        <f t="shared" si="48"/>
        <v>0.23629367455981332</v>
      </c>
      <c r="CK12" t="str">
        <f t="shared" si="49"/>
        <v>23 Teaching and other educational professionals</v>
      </c>
      <c r="CL12" s="69">
        <v>0.38516061236708438</v>
      </c>
      <c r="CM12" s="69">
        <v>0.40260973349426882</v>
      </c>
      <c r="CN12" s="69">
        <v>0.59319044678573607</v>
      </c>
      <c r="CO12" s="69">
        <v>0.75921697268638344</v>
      </c>
      <c r="CP12" s="69">
        <v>0.91557199580911353</v>
      </c>
      <c r="CQ12" s="69"/>
      <c r="CR12" s="69">
        <f t="shared" si="50"/>
        <v>0.32238154902337746</v>
      </c>
      <c r="CS12" s="69">
        <f>'RD T1'!E272</f>
        <v>0.31162426733547294</v>
      </c>
      <c r="CT12" s="69">
        <f t="shared" si="51"/>
        <v>0.63400581635885045</v>
      </c>
    </row>
    <row r="13" spans="1:98" x14ac:dyDescent="0.2">
      <c r="A13" s="10" t="str">
        <f>name!D9</f>
        <v>24 Business, media and public service professionals</v>
      </c>
      <c r="B13" s="69">
        <v>1.0286461429593792</v>
      </c>
      <c r="C13" s="69">
        <v>1.3071606805905791</v>
      </c>
      <c r="D13" s="69">
        <v>1.5554028597254299</v>
      </c>
      <c r="E13" s="69">
        <v>2.0215013571527787</v>
      </c>
      <c r="F13" s="69">
        <v>2.6686177727748297</v>
      </c>
      <c r="G13" s="11"/>
      <c r="H13" s="69">
        <f t="shared" si="26"/>
        <v>1.1132149130493998</v>
      </c>
      <c r="I13" s="69">
        <f>'RD T1'!E41</f>
        <v>1.1171080235969508</v>
      </c>
      <c r="J13" s="69">
        <f t="shared" si="27"/>
        <v>2.2303229366463508</v>
      </c>
      <c r="L13" t="str">
        <f t="shared" si="28"/>
        <v>24 Business, media and public service professionals</v>
      </c>
      <c r="M13" s="69">
        <v>12.979870284545441</v>
      </c>
      <c r="N13" s="69">
        <v>16.460260803785985</v>
      </c>
      <c r="O13" s="69">
        <v>19.380765889679541</v>
      </c>
      <c r="P13" s="69">
        <v>23.919552334842837</v>
      </c>
      <c r="Q13" s="69">
        <v>30.672929709821236</v>
      </c>
      <c r="R13" s="11"/>
      <c r="S13" s="69">
        <f t="shared" si="29"/>
        <v>11.292163820141695</v>
      </c>
      <c r="T13" s="69">
        <f>'RD T1'!E70</f>
        <v>13.101857414158621</v>
      </c>
      <c r="U13" s="69">
        <f t="shared" si="30"/>
        <v>24.394021234300318</v>
      </c>
      <c r="W13" t="str">
        <f t="shared" si="31"/>
        <v>24 Business, media and public service professionals</v>
      </c>
      <c r="X13" s="69">
        <v>25.887639290839811</v>
      </c>
      <c r="Y13" s="69">
        <v>32.679383842905622</v>
      </c>
      <c r="Z13" s="69">
        <v>34.512788504051258</v>
      </c>
      <c r="AA13" s="69">
        <v>39.218865198915729</v>
      </c>
      <c r="AB13" s="69">
        <v>44.942905053740965</v>
      </c>
      <c r="AC13" s="69"/>
      <c r="AD13" s="69">
        <f t="shared" si="32"/>
        <v>10.430116549689707</v>
      </c>
      <c r="AE13" s="69">
        <f>'RD T1'!E99</f>
        <v>20.745120013371402</v>
      </c>
      <c r="AF13" s="69">
        <f t="shared" si="33"/>
        <v>31.175236563061109</v>
      </c>
      <c r="AH13" t="str">
        <f t="shared" si="34"/>
        <v>24 Business, media and public service professionals</v>
      </c>
      <c r="AI13" s="69">
        <v>2.4729139066433894</v>
      </c>
      <c r="AJ13" s="69">
        <v>2.6878429164523419</v>
      </c>
      <c r="AK13" s="69">
        <v>2.8283672289215009</v>
      </c>
      <c r="AL13" s="69">
        <v>2.8796035447653394</v>
      </c>
      <c r="AM13" s="69">
        <v>3.3035139840728873</v>
      </c>
      <c r="AN13" s="69"/>
      <c r="AO13" s="69">
        <f t="shared" si="35"/>
        <v>0.47514675515138638</v>
      </c>
      <c r="AP13" s="69">
        <f>'RD T1'!E128</f>
        <v>1.0649696379984801</v>
      </c>
      <c r="AQ13" s="69">
        <f t="shared" si="36"/>
        <v>1.5401163931498665</v>
      </c>
      <c r="AS13" t="str">
        <f t="shared" si="37"/>
        <v>24 Business, media and public service professionals</v>
      </c>
      <c r="AT13" s="69">
        <v>4.0321932235216593</v>
      </c>
      <c r="AU13" s="69">
        <v>5.1318610775390558</v>
      </c>
      <c r="AV13" s="69">
        <v>5.5972826154572708</v>
      </c>
      <c r="AW13" s="69">
        <v>6.461018055446222</v>
      </c>
      <c r="AX13" s="69">
        <v>7.9925561594999586</v>
      </c>
      <c r="AY13" s="69"/>
      <c r="AZ13" s="69">
        <f t="shared" si="38"/>
        <v>2.3952735440426878</v>
      </c>
      <c r="BA13" s="69">
        <f>'RD T1'!E157</f>
        <v>3.2906994453239187</v>
      </c>
      <c r="BB13" s="69">
        <f t="shared" si="39"/>
        <v>5.685972989366606</v>
      </c>
      <c r="BD13" t="str">
        <f t="shared" si="40"/>
        <v>24 Business, media and public service professionals</v>
      </c>
      <c r="BE13" s="69">
        <v>9.7151404547806699</v>
      </c>
      <c r="BF13" s="69">
        <v>11.332229306833231</v>
      </c>
      <c r="BG13" s="69">
        <v>12.28162249899802</v>
      </c>
      <c r="BH13" s="69">
        <v>12.72296953810994</v>
      </c>
      <c r="BI13" s="69">
        <v>12.470362833514951</v>
      </c>
      <c r="BJ13" s="69"/>
      <c r="BK13" s="69">
        <f t="shared" si="41"/>
        <v>0.18874033451693073</v>
      </c>
      <c r="BL13" s="69">
        <f>'RD T1'!E186</f>
        <v>5.2579304987837281</v>
      </c>
      <c r="BM13" s="69">
        <f t="shared" si="42"/>
        <v>5.4466708333006588</v>
      </c>
      <c r="BO13" t="str">
        <f t="shared" si="43"/>
        <v>24 Business, media and public service professionals</v>
      </c>
      <c r="BP13" s="69">
        <v>7.2157336376739361</v>
      </c>
      <c r="BQ13" s="69">
        <v>7.7186905975817028</v>
      </c>
      <c r="BR13" s="69">
        <v>8.1172497175689244</v>
      </c>
      <c r="BS13" s="69">
        <v>8.1862218036225691</v>
      </c>
      <c r="BT13" s="69">
        <v>7.0697460053021661</v>
      </c>
      <c r="BU13" s="69"/>
      <c r="BV13" s="69">
        <f t="shared" si="44"/>
        <v>-1.0475037122667583</v>
      </c>
      <c r="BW13" s="69">
        <f>'RD T1'!E215</f>
        <v>3.1396015971141504</v>
      </c>
      <c r="BX13" s="69">
        <f t="shared" si="45"/>
        <v>2.0920978848473921</v>
      </c>
      <c r="BZ13" t="str">
        <f t="shared" si="46"/>
        <v>24 Business, media and public service professionals</v>
      </c>
      <c r="CA13" s="69">
        <v>3.9033132665637602</v>
      </c>
      <c r="CB13" s="69">
        <v>4.5762227561697433</v>
      </c>
      <c r="CC13" s="69">
        <v>4.9488112231338972</v>
      </c>
      <c r="CD13" s="69">
        <v>4.5516214389818535</v>
      </c>
      <c r="CE13" s="69">
        <v>3.1735507148682771</v>
      </c>
      <c r="CF13" s="69"/>
      <c r="CG13" s="69">
        <f t="shared" si="47"/>
        <v>-1.7752605082656201</v>
      </c>
      <c r="CH13" s="69">
        <f>'RD T1'!E244</f>
        <v>1.6858081785335641</v>
      </c>
      <c r="CI13" s="69">
        <f t="shared" si="48"/>
        <v>-8.9452329732055968E-2</v>
      </c>
      <c r="CK13" t="str">
        <f t="shared" si="49"/>
        <v>24 Business, media and public service professionals</v>
      </c>
      <c r="CL13" s="69">
        <v>1.0300692065465706</v>
      </c>
      <c r="CM13" s="69">
        <v>1.1594619852443173</v>
      </c>
      <c r="CN13" s="69">
        <v>1.4201026731017035</v>
      </c>
      <c r="CO13" s="69">
        <v>1.6736115077187736</v>
      </c>
      <c r="CP13" s="69">
        <v>2.2021327919113345</v>
      </c>
      <c r="CQ13" s="69"/>
      <c r="CR13" s="69">
        <f t="shared" si="50"/>
        <v>0.78203011880963103</v>
      </c>
      <c r="CS13" s="69">
        <f>'RD T1'!E273</f>
        <v>0.65915727183321626</v>
      </c>
      <c r="CT13" s="69">
        <f t="shared" si="51"/>
        <v>1.4411873906428472</v>
      </c>
    </row>
    <row r="14" spans="1:98" x14ac:dyDescent="0.2">
      <c r="A14" s="10" t="str">
        <f>name!D10</f>
        <v>31 Science, engineering and technology associate professionals</v>
      </c>
      <c r="B14" s="69">
        <v>0.39415086678282429</v>
      </c>
      <c r="C14" s="69">
        <v>0.53791617070706466</v>
      </c>
      <c r="D14" s="69">
        <v>0.67889106780490216</v>
      </c>
      <c r="E14" s="69">
        <v>0.75740782952310981</v>
      </c>
      <c r="F14" s="69">
        <v>1.0678064303098262</v>
      </c>
      <c r="G14" s="11"/>
      <c r="H14" s="69">
        <f t="shared" si="26"/>
        <v>0.38891536250492409</v>
      </c>
      <c r="I14" s="69">
        <f>'RD T1'!E42</f>
        <v>0.40858321035487438</v>
      </c>
      <c r="J14" s="69">
        <f t="shared" si="27"/>
        <v>0.79749857285979853</v>
      </c>
      <c r="L14" t="str">
        <f t="shared" si="28"/>
        <v>31 Science, engineering and technology associate professionals</v>
      </c>
      <c r="M14" s="69">
        <v>2.3149201425933756</v>
      </c>
      <c r="N14" s="69">
        <v>2.9569770200806662</v>
      </c>
      <c r="O14" s="69">
        <v>3.5586700360156889</v>
      </c>
      <c r="P14" s="69">
        <v>3.6389399526488404</v>
      </c>
      <c r="Q14" s="69">
        <v>4.7043993936195738</v>
      </c>
      <c r="R14" s="11"/>
      <c r="S14" s="69">
        <f t="shared" si="29"/>
        <v>1.1457293576038849</v>
      </c>
      <c r="T14" s="69">
        <f>'RD T1'!E71</f>
        <v>1.7898083479721199</v>
      </c>
      <c r="U14" s="69">
        <f t="shared" si="30"/>
        <v>2.9355377055760048</v>
      </c>
      <c r="W14" t="str">
        <f t="shared" si="31"/>
        <v>31 Science, engineering and technology associate professionals</v>
      </c>
      <c r="X14" s="69">
        <v>6.1348308764862427</v>
      </c>
      <c r="Y14" s="69">
        <v>8.4621807266197173</v>
      </c>
      <c r="Z14" s="69">
        <v>8.8747593167909944</v>
      </c>
      <c r="AA14" s="69">
        <v>8.4470912528743884</v>
      </c>
      <c r="AB14" s="69">
        <v>9.8825666821117935</v>
      </c>
      <c r="AC14" s="69"/>
      <c r="AD14" s="69">
        <f t="shared" si="32"/>
        <v>1.0078073653207991</v>
      </c>
      <c r="AE14" s="69">
        <f>'RD T1'!E100</f>
        <v>3.9135896355327375</v>
      </c>
      <c r="AF14" s="69">
        <f t="shared" si="33"/>
        <v>4.9213970008535366</v>
      </c>
      <c r="AH14" t="str">
        <f t="shared" si="34"/>
        <v>31 Science, engineering and technology associate professionals</v>
      </c>
      <c r="AI14" s="69">
        <v>1.0364750543185737</v>
      </c>
      <c r="AJ14" s="69">
        <v>1.3823646723095973</v>
      </c>
      <c r="AK14" s="69">
        <v>1.4680514541385601</v>
      </c>
      <c r="AL14" s="69">
        <v>1.5369807521130736</v>
      </c>
      <c r="AM14" s="69">
        <v>2.0312534329052112</v>
      </c>
      <c r="AN14" s="69"/>
      <c r="AO14" s="69">
        <f t="shared" si="35"/>
        <v>0.56320197876665112</v>
      </c>
      <c r="AP14" s="69">
        <f>'RD T1'!E129</f>
        <v>0.76037911698110705</v>
      </c>
      <c r="AQ14" s="69">
        <f t="shared" si="36"/>
        <v>1.3235810957477581</v>
      </c>
      <c r="AS14" t="str">
        <f t="shared" si="37"/>
        <v>31 Science, engineering and technology associate professionals</v>
      </c>
      <c r="AT14" s="69">
        <v>2.7438673731980061</v>
      </c>
      <c r="AU14" s="69">
        <v>3.2589566998285155</v>
      </c>
      <c r="AV14" s="69">
        <v>3.3866397848417944</v>
      </c>
      <c r="AW14" s="69">
        <v>2.8452833630510792</v>
      </c>
      <c r="AX14" s="69">
        <v>2.856160378877223</v>
      </c>
      <c r="AY14" s="69"/>
      <c r="AZ14" s="69">
        <f t="shared" si="38"/>
        <v>-0.53047940596457144</v>
      </c>
      <c r="BA14" s="69">
        <f>'RD T1'!E158</f>
        <v>1.0986039523668412</v>
      </c>
      <c r="BB14" s="69">
        <f t="shared" si="39"/>
        <v>0.56812454640226973</v>
      </c>
      <c r="BD14" t="str">
        <f t="shared" si="40"/>
        <v>31 Science, engineering and technology associate professionals</v>
      </c>
      <c r="BE14" s="69">
        <v>4.9074258734991112</v>
      </c>
      <c r="BF14" s="69">
        <v>5.4378305185221345</v>
      </c>
      <c r="BG14" s="69">
        <v>5.6890145844567659</v>
      </c>
      <c r="BH14" s="69">
        <v>4.1104263414773232</v>
      </c>
      <c r="BI14" s="69">
        <v>3.1961252985807849</v>
      </c>
      <c r="BJ14" s="69"/>
      <c r="BK14" s="69">
        <f t="shared" si="41"/>
        <v>-2.492889285875981</v>
      </c>
      <c r="BL14" s="69">
        <f>'RD T1'!E187</f>
        <v>1.3429131029685251</v>
      </c>
      <c r="BM14" s="69">
        <f t="shared" si="42"/>
        <v>-1.149976182907456</v>
      </c>
      <c r="BO14" t="str">
        <f t="shared" si="43"/>
        <v>31 Science, engineering and technology associate professionals</v>
      </c>
      <c r="BP14" s="69">
        <v>3.824440131791639</v>
      </c>
      <c r="BQ14" s="69">
        <v>4.214648959895678</v>
      </c>
      <c r="BR14" s="69">
        <v>4.2441353595234457</v>
      </c>
      <c r="BS14" s="69">
        <v>3.388748314996235</v>
      </c>
      <c r="BT14" s="69">
        <v>2.9947290088524419</v>
      </c>
      <c r="BU14" s="69"/>
      <c r="BV14" s="69">
        <f t="shared" si="44"/>
        <v>-1.2494063506710038</v>
      </c>
      <c r="BW14" s="69">
        <f>'RD T1'!E216</f>
        <v>1.2471523837685103</v>
      </c>
      <c r="BX14" s="69">
        <f t="shared" si="45"/>
        <v>-2.253966902493465E-3</v>
      </c>
      <c r="BZ14" t="str">
        <f t="shared" si="46"/>
        <v>31 Science, engineering and technology associate professionals</v>
      </c>
      <c r="CA14" s="69">
        <v>2.5976095077603021</v>
      </c>
      <c r="CB14" s="69">
        <v>3.2114990930074585</v>
      </c>
      <c r="CC14" s="69">
        <v>3.4524584345547904</v>
      </c>
      <c r="CD14" s="69">
        <v>2.6479411277178233</v>
      </c>
      <c r="CE14" s="69">
        <v>2.049303978500788</v>
      </c>
      <c r="CF14" s="69"/>
      <c r="CG14" s="69">
        <f t="shared" si="47"/>
        <v>-1.4031544560540024</v>
      </c>
      <c r="CH14" s="69">
        <f>'RD T1'!E245</f>
        <v>0.9277269203352152</v>
      </c>
      <c r="CI14" s="69">
        <f t="shared" si="48"/>
        <v>-0.47542753571878715</v>
      </c>
      <c r="CK14" t="str">
        <f t="shared" si="49"/>
        <v>31 Science, engineering and technology associate professionals</v>
      </c>
      <c r="CL14" s="69">
        <v>0.54772946658653399</v>
      </c>
      <c r="CM14" s="69">
        <v>0.66867048380527239</v>
      </c>
      <c r="CN14" s="69">
        <v>0.91254900030120678</v>
      </c>
      <c r="CO14" s="69">
        <v>1.0504670622331569</v>
      </c>
      <c r="CP14" s="69">
        <v>1.5796463377781291</v>
      </c>
      <c r="CQ14" s="69"/>
      <c r="CR14" s="69">
        <f t="shared" si="50"/>
        <v>0.66709733747692235</v>
      </c>
      <c r="CS14" s="69">
        <f>'RD T1'!E274</f>
        <v>0.45968184240264148</v>
      </c>
      <c r="CT14" s="69">
        <f t="shared" si="51"/>
        <v>1.1267791798795639</v>
      </c>
    </row>
    <row r="15" spans="1:98" x14ac:dyDescent="0.2">
      <c r="A15" s="10" t="str">
        <f>name!D11</f>
        <v>32 Health and social care associate professionals</v>
      </c>
      <c r="B15" s="69">
        <v>8.632360663200031E-2</v>
      </c>
      <c r="C15" s="69">
        <v>0.11388243809791075</v>
      </c>
      <c r="D15" s="69">
        <v>0.12667165251920265</v>
      </c>
      <c r="E15" s="69">
        <v>0.16925504125706098</v>
      </c>
      <c r="F15" s="69">
        <v>0.25459026587695849</v>
      </c>
      <c r="G15" s="11"/>
      <c r="H15" s="69">
        <f t="shared" si="26"/>
        <v>0.12791861335775584</v>
      </c>
      <c r="I15" s="69">
        <f>'RD T1'!E43</f>
        <v>0.11705872950121858</v>
      </c>
      <c r="J15" s="69">
        <f t="shared" si="27"/>
        <v>0.24497734285897443</v>
      </c>
      <c r="L15" t="str">
        <f t="shared" si="28"/>
        <v>32 Health and social care associate professionals</v>
      </c>
      <c r="M15" s="69">
        <v>2.1147704310583233</v>
      </c>
      <c r="N15" s="69">
        <v>2.617901291705254</v>
      </c>
      <c r="O15" s="69">
        <v>3.0802498223563584</v>
      </c>
      <c r="P15" s="69">
        <v>3.7619559572254988</v>
      </c>
      <c r="Q15" s="69">
        <v>5.3320090420369226</v>
      </c>
      <c r="R15" s="11"/>
      <c r="S15" s="69">
        <f t="shared" si="29"/>
        <v>2.2517592196805643</v>
      </c>
      <c r="T15" s="69">
        <f>'RD T1'!E72</f>
        <v>2.4565175403688606</v>
      </c>
      <c r="U15" s="69">
        <f t="shared" si="30"/>
        <v>4.7082767600494249</v>
      </c>
      <c r="W15" t="str">
        <f t="shared" si="31"/>
        <v>32 Health and social care associate professionals</v>
      </c>
      <c r="X15" s="69">
        <v>6.8976917708734655</v>
      </c>
      <c r="Y15" s="69">
        <v>8.5140413345553689</v>
      </c>
      <c r="Z15" s="69">
        <v>8.8194754701447735</v>
      </c>
      <c r="AA15" s="69">
        <v>10.170502823225089</v>
      </c>
      <c r="AB15" s="69">
        <v>12.846759932555058</v>
      </c>
      <c r="AC15" s="69"/>
      <c r="AD15" s="69">
        <f t="shared" si="32"/>
        <v>4.0272844624102841</v>
      </c>
      <c r="AE15" s="69">
        <f>'RD T1'!E101</f>
        <v>6.8445339114116974</v>
      </c>
      <c r="AF15" s="69">
        <f t="shared" si="33"/>
        <v>10.871818373821981</v>
      </c>
      <c r="AH15" t="str">
        <f t="shared" si="34"/>
        <v>32 Health and social care associate professionals</v>
      </c>
      <c r="AI15" s="69">
        <v>5.0138158616697179</v>
      </c>
      <c r="AJ15" s="69">
        <v>4.546634130695546</v>
      </c>
      <c r="AK15" s="69">
        <v>4.3891917452700557</v>
      </c>
      <c r="AL15" s="69">
        <v>3.349209425163588</v>
      </c>
      <c r="AM15" s="69">
        <v>1.9937643325365575</v>
      </c>
      <c r="AN15" s="69"/>
      <c r="AO15" s="69">
        <f t="shared" si="35"/>
        <v>-2.3954274127334982</v>
      </c>
      <c r="AP15" s="69">
        <f>'RD T1'!E130</f>
        <v>1.3010457210119852</v>
      </c>
      <c r="AQ15" s="69">
        <f t="shared" si="36"/>
        <v>-1.094381691721513</v>
      </c>
      <c r="AS15" t="str">
        <f t="shared" si="37"/>
        <v>32 Health and social care associate professionals</v>
      </c>
      <c r="AT15" s="69">
        <v>1.0214134106770336</v>
      </c>
      <c r="AU15" s="69">
        <v>1.268542168660258</v>
      </c>
      <c r="AV15" s="69">
        <v>1.3687402075190365</v>
      </c>
      <c r="AW15" s="69">
        <v>1.3866938537540321</v>
      </c>
      <c r="AX15" s="69">
        <v>1.6410382805058197</v>
      </c>
      <c r="AY15" s="69"/>
      <c r="AZ15" s="69">
        <f t="shared" si="38"/>
        <v>0.27229807298678321</v>
      </c>
      <c r="BA15" s="69">
        <f>'RD T1'!E159</f>
        <v>0.82610436200143134</v>
      </c>
      <c r="BB15" s="69">
        <f t="shared" si="39"/>
        <v>1.0984024349882144</v>
      </c>
      <c r="BD15" t="str">
        <f t="shared" si="40"/>
        <v>32 Health and social care associate professionals</v>
      </c>
      <c r="BE15" s="69">
        <v>4.2553738374601684</v>
      </c>
      <c r="BF15" s="69">
        <v>5.352384706008289</v>
      </c>
      <c r="BG15" s="69">
        <v>6.0149004384294074</v>
      </c>
      <c r="BH15" s="69">
        <v>6.0834795488730711</v>
      </c>
      <c r="BI15" s="69">
        <v>7.1978973172317557</v>
      </c>
      <c r="BJ15" s="69"/>
      <c r="BK15" s="69">
        <f t="shared" si="41"/>
        <v>1.1829968788023484</v>
      </c>
      <c r="BL15" s="69">
        <f>'RD T1'!E188</f>
        <v>3.6928007781301364</v>
      </c>
      <c r="BM15" s="69">
        <f t="shared" si="42"/>
        <v>4.8757976569324848</v>
      </c>
      <c r="BO15" t="str">
        <f t="shared" si="43"/>
        <v>32 Health and social care associate professionals</v>
      </c>
      <c r="BP15" s="69">
        <v>3.5997536095123479</v>
      </c>
      <c r="BQ15" s="69">
        <v>4.1480884694967202</v>
      </c>
      <c r="BR15" s="69">
        <v>4.0942824154347841</v>
      </c>
      <c r="BS15" s="69">
        <v>4.0384116194543136</v>
      </c>
      <c r="BT15" s="69">
        <v>3.4657404602164972</v>
      </c>
      <c r="BU15" s="69"/>
      <c r="BV15" s="69">
        <f t="shared" si="44"/>
        <v>-0.62854195521828693</v>
      </c>
      <c r="BW15" s="69">
        <f>'RD T1'!E217</f>
        <v>1.9432516618237694</v>
      </c>
      <c r="BX15" s="69">
        <f t="shared" si="45"/>
        <v>1.3147097066054825</v>
      </c>
      <c r="BZ15" t="str">
        <f t="shared" si="46"/>
        <v>32 Health and social care associate professionals</v>
      </c>
      <c r="CA15" s="69">
        <v>1.3696321850191484</v>
      </c>
      <c r="CB15" s="69">
        <v>1.3043454867179796</v>
      </c>
      <c r="CC15" s="69">
        <v>1.2422299100704808</v>
      </c>
      <c r="CD15" s="69">
        <v>1.0267977095868657</v>
      </c>
      <c r="CE15" s="69">
        <v>0.69154153695822285</v>
      </c>
      <c r="CF15" s="69"/>
      <c r="CG15" s="69">
        <f t="shared" si="47"/>
        <v>-0.55068837311225793</v>
      </c>
      <c r="CH15" s="69">
        <f>'RD T1'!E246</f>
        <v>0.4300509525712552</v>
      </c>
      <c r="CI15" s="69">
        <f t="shared" si="48"/>
        <v>-0.12063742054100274</v>
      </c>
      <c r="CK15" t="str">
        <f t="shared" si="49"/>
        <v>32 Health and social care associate professionals</v>
      </c>
      <c r="CL15" s="69">
        <v>0.22450686667052946</v>
      </c>
      <c r="CM15" s="69">
        <v>0.21881374639933657</v>
      </c>
      <c r="CN15" s="69">
        <v>0.27230478488427284</v>
      </c>
      <c r="CO15" s="69">
        <v>0.3209976972140427</v>
      </c>
      <c r="CP15" s="69">
        <v>0.51991049887341512</v>
      </c>
      <c r="CQ15" s="69"/>
      <c r="CR15" s="69">
        <f t="shared" si="50"/>
        <v>0.24760571398914227</v>
      </c>
      <c r="CS15" s="69">
        <f>'RD T1'!E275</f>
        <v>0.15463159093750811</v>
      </c>
      <c r="CT15" s="69">
        <f t="shared" si="51"/>
        <v>0.40223730492665039</v>
      </c>
    </row>
    <row r="16" spans="1:98" x14ac:dyDescent="0.2">
      <c r="A16" s="10" t="str">
        <f>name!D12</f>
        <v>33 Protective service occupations</v>
      </c>
      <c r="B16" s="69">
        <v>3.3572326611750539E-2</v>
      </c>
      <c r="C16" s="69">
        <v>4.1126719252951936E-2</v>
      </c>
      <c r="D16" s="69">
        <v>4.7015611628326209E-2</v>
      </c>
      <c r="E16" s="69">
        <v>6.9501753308232758E-2</v>
      </c>
      <c r="F16" s="69">
        <v>0.10324737820532764</v>
      </c>
      <c r="G16" s="11"/>
      <c r="H16" s="69">
        <f t="shared" si="26"/>
        <v>5.6231766577001435E-2</v>
      </c>
      <c r="I16" s="69">
        <f>'RD T1'!E44</f>
        <v>2.8351118715422573E-2</v>
      </c>
      <c r="J16" s="69">
        <f t="shared" si="27"/>
        <v>8.4582885292424012E-2</v>
      </c>
      <c r="L16" t="str">
        <f t="shared" si="28"/>
        <v>33 Protective service occupations</v>
      </c>
      <c r="M16" s="69">
        <v>0.53392954371452928</v>
      </c>
      <c r="N16" s="69">
        <v>0.64481144789371381</v>
      </c>
      <c r="O16" s="69">
        <v>0.75888317429178009</v>
      </c>
      <c r="P16" s="69">
        <v>1.0460730149820006</v>
      </c>
      <c r="Q16" s="69">
        <v>1.516338360246126</v>
      </c>
      <c r="R16" s="11"/>
      <c r="S16" s="69">
        <f t="shared" si="29"/>
        <v>0.75745518595434591</v>
      </c>
      <c r="T16" s="69">
        <f>'RD T1'!E73</f>
        <v>0.38763041803289827</v>
      </c>
      <c r="U16" s="69">
        <f t="shared" si="30"/>
        <v>1.1450856039872441</v>
      </c>
      <c r="W16" t="str">
        <f t="shared" si="31"/>
        <v>33 Protective service occupations</v>
      </c>
      <c r="X16" s="69">
        <v>2.4879919347760207</v>
      </c>
      <c r="Y16" s="69">
        <v>3.2652653659041158</v>
      </c>
      <c r="Z16" s="69">
        <v>3.4698046588837026</v>
      </c>
      <c r="AA16" s="69">
        <v>4.5579945479619859</v>
      </c>
      <c r="AB16" s="69">
        <v>6.6864820798782771</v>
      </c>
      <c r="AC16" s="69"/>
      <c r="AD16" s="69">
        <f t="shared" si="32"/>
        <v>3.2166774209945745</v>
      </c>
      <c r="AE16" s="69">
        <f>'RD T1'!E102</f>
        <v>2.0104998312514035</v>
      </c>
      <c r="AF16" s="69">
        <f t="shared" si="33"/>
        <v>5.2271772522459781</v>
      </c>
      <c r="AH16" t="str">
        <f t="shared" si="34"/>
        <v>33 Protective service occupations</v>
      </c>
      <c r="AI16" s="69">
        <v>0.71383315707191219</v>
      </c>
      <c r="AJ16" s="69">
        <v>0.92526429389521925</v>
      </c>
      <c r="AK16" s="69">
        <v>0.99419151606931855</v>
      </c>
      <c r="AL16" s="69">
        <v>1.280842361620848</v>
      </c>
      <c r="AM16" s="69">
        <v>1.8498257403895724</v>
      </c>
      <c r="AN16" s="69"/>
      <c r="AO16" s="69">
        <f t="shared" si="35"/>
        <v>0.85563422432025382</v>
      </c>
      <c r="AP16" s="69">
        <f>'RD T1'!E131</f>
        <v>0.50520877317332713</v>
      </c>
      <c r="AQ16" s="69">
        <f t="shared" si="36"/>
        <v>1.360842997493581</v>
      </c>
      <c r="AS16" t="str">
        <f t="shared" si="37"/>
        <v>33 Protective service occupations</v>
      </c>
      <c r="AT16" s="69">
        <v>0.67726007759149354</v>
      </c>
      <c r="AU16" s="69">
        <v>0.71935700179900186</v>
      </c>
      <c r="AV16" s="69">
        <v>0.73585859249718433</v>
      </c>
      <c r="AW16" s="69">
        <v>0.80127515213197198</v>
      </c>
      <c r="AX16" s="69">
        <v>0.91289319325521756</v>
      </c>
      <c r="AY16" s="69"/>
      <c r="AZ16" s="69">
        <f t="shared" si="38"/>
        <v>0.17703460075803323</v>
      </c>
      <c r="BA16" s="69">
        <f>'RD T1'!E160</f>
        <v>0.29395087285651672</v>
      </c>
      <c r="BB16" s="69">
        <f t="shared" si="39"/>
        <v>0.47098547361454995</v>
      </c>
      <c r="BD16" t="str">
        <f t="shared" si="40"/>
        <v>33 Protective service occupations</v>
      </c>
      <c r="BE16" s="69">
        <v>2.9741934374334127</v>
      </c>
      <c r="BF16" s="69">
        <v>3.0324277336215428</v>
      </c>
      <c r="BG16" s="69">
        <v>3.0154095092201145</v>
      </c>
      <c r="BH16" s="69">
        <v>3.1862800562670381</v>
      </c>
      <c r="BI16" s="69">
        <v>2.8070227595141626</v>
      </c>
      <c r="BJ16" s="69"/>
      <c r="BK16" s="69">
        <f t="shared" si="41"/>
        <v>-0.20838674970595195</v>
      </c>
      <c r="BL16" s="69">
        <f>'RD T1'!E189</f>
        <v>0.75354515865232674</v>
      </c>
      <c r="BM16" s="69">
        <f t="shared" si="42"/>
        <v>0.5451584089463748</v>
      </c>
      <c r="BO16" t="str">
        <f t="shared" si="43"/>
        <v>33 Protective service occupations</v>
      </c>
      <c r="BP16" s="69">
        <v>3.4189110036415529</v>
      </c>
      <c r="BQ16" s="69">
        <v>3.3886952300900153</v>
      </c>
      <c r="BR16" s="69">
        <v>3.262778993038427</v>
      </c>
      <c r="BS16" s="69">
        <v>3.4803571463610208</v>
      </c>
      <c r="BT16" s="69">
        <v>2.8982863497742133</v>
      </c>
      <c r="BU16" s="69"/>
      <c r="BV16" s="69">
        <f t="shared" si="44"/>
        <v>-0.36449264326421371</v>
      </c>
      <c r="BW16" s="69">
        <f>'RD T1'!E218</f>
        <v>0.92631400876739378</v>
      </c>
      <c r="BX16" s="69">
        <f t="shared" si="45"/>
        <v>0.56182136550318007</v>
      </c>
      <c r="BZ16" t="str">
        <f t="shared" si="46"/>
        <v>33 Protective service occupations</v>
      </c>
      <c r="CA16" s="69">
        <v>1.5893678553045048</v>
      </c>
      <c r="CB16" s="69">
        <v>1.6683172773859787</v>
      </c>
      <c r="CC16" s="69">
        <v>1.721131265099493</v>
      </c>
      <c r="CD16" s="69">
        <v>1.7368447785820622</v>
      </c>
      <c r="CE16" s="69">
        <v>1.366275221348503</v>
      </c>
      <c r="CF16" s="69"/>
      <c r="CG16" s="69">
        <f t="shared" si="47"/>
        <v>-0.35485604375099</v>
      </c>
      <c r="CH16" s="69">
        <f>'RD T1'!E247</f>
        <v>0.56604258495628268</v>
      </c>
      <c r="CI16" s="69">
        <f t="shared" si="48"/>
        <v>0.21118654120529268</v>
      </c>
      <c r="CK16" t="str">
        <f t="shared" si="49"/>
        <v>33 Protective service occupations</v>
      </c>
      <c r="CL16" s="69">
        <v>0.31046873394112606</v>
      </c>
      <c r="CM16" s="69">
        <v>0.23757210585385297</v>
      </c>
      <c r="CN16" s="69">
        <v>0.2657883093891148</v>
      </c>
      <c r="CO16" s="69">
        <v>0.2339197033283279</v>
      </c>
      <c r="CP16" s="69">
        <v>0.22334868741644323</v>
      </c>
      <c r="CQ16" s="69"/>
      <c r="CR16" s="69">
        <f t="shared" si="50"/>
        <v>-4.2439621972671565E-2</v>
      </c>
      <c r="CS16" s="69">
        <f>'RD T1'!E276</f>
        <v>4.9015397741432834E-2</v>
      </c>
      <c r="CT16" s="69">
        <f t="shared" si="51"/>
        <v>6.5757757687612689E-3</v>
      </c>
    </row>
    <row r="17" spans="1:98" x14ac:dyDescent="0.2">
      <c r="A17" s="10" t="str">
        <f>name!D13</f>
        <v>34 Culture, media and sports occupations</v>
      </c>
      <c r="B17" s="69">
        <v>0.17587902519144441</v>
      </c>
      <c r="C17" s="69">
        <v>0.22498319240326167</v>
      </c>
      <c r="D17" s="69">
        <v>0.22663548722620105</v>
      </c>
      <c r="E17" s="69">
        <v>0.25555055218895428</v>
      </c>
      <c r="F17" s="69">
        <v>0.32557680717754228</v>
      </c>
      <c r="G17" s="11"/>
      <c r="H17" s="69">
        <f t="shared" si="26"/>
        <v>9.8941319951341228E-2</v>
      </c>
      <c r="I17" s="69">
        <f>'RD T1'!E45</f>
        <v>0.14787201154213528</v>
      </c>
      <c r="J17" s="69">
        <f t="shared" si="27"/>
        <v>0.24681333149347651</v>
      </c>
      <c r="L17" t="str">
        <f t="shared" si="28"/>
        <v>34 Culture, media and sports occupations</v>
      </c>
      <c r="M17" s="69">
        <v>2.5428988624727409</v>
      </c>
      <c r="N17" s="69">
        <v>3.2571730081802124</v>
      </c>
      <c r="O17" s="69">
        <v>3.5000406790174536</v>
      </c>
      <c r="P17" s="69">
        <v>3.8039565058585221</v>
      </c>
      <c r="Q17" s="69">
        <v>5.0791676279840976</v>
      </c>
      <c r="R17" s="11"/>
      <c r="S17" s="69">
        <f t="shared" si="29"/>
        <v>1.579126948966644</v>
      </c>
      <c r="T17" s="69">
        <f>'RD T1'!E74</f>
        <v>2.1136607541480736</v>
      </c>
      <c r="U17" s="69">
        <f t="shared" si="30"/>
        <v>3.6927877031147176</v>
      </c>
      <c r="W17" t="str">
        <f t="shared" si="31"/>
        <v>34 Culture, media and sports occupations</v>
      </c>
      <c r="X17" s="69">
        <v>6.2534850915037445</v>
      </c>
      <c r="Y17" s="69">
        <v>8.4073212535343771</v>
      </c>
      <c r="Z17" s="69">
        <v>7.6884417328022572</v>
      </c>
      <c r="AA17" s="69">
        <v>7.6016348859635023</v>
      </c>
      <c r="AB17" s="69">
        <v>8.7792681142658946</v>
      </c>
      <c r="AC17" s="69"/>
      <c r="AD17" s="69">
        <f t="shared" si="32"/>
        <v>1.0908263814636374</v>
      </c>
      <c r="AE17" s="69">
        <f>'RD T1'!E103</f>
        <v>3.8540470707078716</v>
      </c>
      <c r="AF17" s="69">
        <f t="shared" si="33"/>
        <v>4.9448734521715085</v>
      </c>
      <c r="AH17" t="str">
        <f t="shared" si="34"/>
        <v>34 Culture, media and sports occupations</v>
      </c>
      <c r="AI17" s="69">
        <v>0.73664198107153045</v>
      </c>
      <c r="AJ17" s="69">
        <v>0.92403634409452484</v>
      </c>
      <c r="AK17" s="69">
        <v>1.0253441924546338</v>
      </c>
      <c r="AL17" s="69">
        <v>1.0079514466959194</v>
      </c>
      <c r="AM17" s="69">
        <v>1.3227859336654528</v>
      </c>
      <c r="AN17" s="69"/>
      <c r="AO17" s="69">
        <f t="shared" si="35"/>
        <v>0.29744174121081901</v>
      </c>
      <c r="AP17" s="69">
        <f>'RD T1'!E132</f>
        <v>0.51194719420310664</v>
      </c>
      <c r="AQ17" s="69">
        <f t="shared" si="36"/>
        <v>0.80938893541392565</v>
      </c>
      <c r="AS17" t="str">
        <f t="shared" si="37"/>
        <v>34 Culture, media and sports occupations</v>
      </c>
      <c r="AT17" s="69">
        <v>1.0774663253181276</v>
      </c>
      <c r="AU17" s="69">
        <v>1.2879538708821812</v>
      </c>
      <c r="AV17" s="69">
        <v>1.2428645285633282</v>
      </c>
      <c r="AW17" s="69">
        <v>1.1363613755151858</v>
      </c>
      <c r="AX17" s="69">
        <v>1.1980197244114965</v>
      </c>
      <c r="AY17" s="69"/>
      <c r="AZ17" s="69">
        <f t="shared" si="38"/>
        <v>-4.4844804151831674E-2</v>
      </c>
      <c r="BA17" s="69">
        <f>'RD T1'!E161</f>
        <v>0.53158519180723263</v>
      </c>
      <c r="BB17" s="69">
        <f t="shared" si="39"/>
        <v>0.48674038765540095</v>
      </c>
      <c r="BD17" t="str">
        <f t="shared" si="40"/>
        <v>34 Culture, media and sports occupations</v>
      </c>
      <c r="BE17" s="69">
        <v>2.6356851382252335</v>
      </c>
      <c r="BF17" s="69">
        <v>3.1407390840634064</v>
      </c>
      <c r="BG17" s="69">
        <v>2.8831109398519725</v>
      </c>
      <c r="BH17" s="69">
        <v>2.3772306213412824</v>
      </c>
      <c r="BI17" s="69">
        <v>2.2533890566977526</v>
      </c>
      <c r="BJ17" s="69"/>
      <c r="BK17" s="69">
        <f t="shared" si="41"/>
        <v>-0.62972188315421995</v>
      </c>
      <c r="BL17" s="69">
        <f>'RD T1'!E190</f>
        <v>0.91769705291288317</v>
      </c>
      <c r="BM17" s="69">
        <f t="shared" si="42"/>
        <v>0.28797516975866322</v>
      </c>
      <c r="BO17" t="str">
        <f t="shared" si="43"/>
        <v>34 Culture, media and sports occupations</v>
      </c>
      <c r="BP17" s="69">
        <v>1.6737858078122825</v>
      </c>
      <c r="BQ17" s="69">
        <v>1.629919312937806</v>
      </c>
      <c r="BR17" s="69">
        <v>1.4171174405672153</v>
      </c>
      <c r="BS17" s="69">
        <v>1.1238302910071774</v>
      </c>
      <c r="BT17" s="69">
        <v>0.79463834086678353</v>
      </c>
      <c r="BU17" s="69"/>
      <c r="BV17" s="69">
        <f t="shared" si="44"/>
        <v>-0.6224790997004318</v>
      </c>
      <c r="BW17" s="69">
        <f>'RD T1'!E219</f>
        <v>0.3734143382155104</v>
      </c>
      <c r="BX17" s="69">
        <f t="shared" si="45"/>
        <v>-0.2490647614849214</v>
      </c>
      <c r="BZ17" t="str">
        <f t="shared" si="46"/>
        <v>34 Culture, media and sports occupations</v>
      </c>
      <c r="CA17" s="69">
        <v>1.2853154100319706</v>
      </c>
      <c r="CB17" s="69">
        <v>1.3829481775514891</v>
      </c>
      <c r="CC17" s="69">
        <v>1.3364624411126202</v>
      </c>
      <c r="CD17" s="69">
        <v>1.0439359923393616</v>
      </c>
      <c r="CE17" s="69">
        <v>0.74871066957580745</v>
      </c>
      <c r="CF17" s="69"/>
      <c r="CG17" s="69">
        <f t="shared" si="47"/>
        <v>-0.58775177153681279</v>
      </c>
      <c r="CH17" s="69">
        <f>'RD T1'!E248</f>
        <v>0.38286595894093722</v>
      </c>
      <c r="CI17" s="69">
        <f t="shared" si="48"/>
        <v>-0.20488581259587557</v>
      </c>
      <c r="CK17" t="str">
        <f t="shared" si="49"/>
        <v>34 Culture, media and sports occupations</v>
      </c>
      <c r="CL17" s="69">
        <v>0.43415464171051499</v>
      </c>
      <c r="CM17" s="69">
        <v>0.46652820725496241</v>
      </c>
      <c r="CN17" s="69">
        <v>0.49916847004763576</v>
      </c>
      <c r="CO17" s="69">
        <v>0.5331393358376727</v>
      </c>
      <c r="CP17" s="69">
        <v>0.76527032694993868</v>
      </c>
      <c r="CQ17" s="69"/>
      <c r="CR17" s="69">
        <f t="shared" si="50"/>
        <v>0.26610185690230292</v>
      </c>
      <c r="CS17" s="69">
        <f>'RD T1'!E277</f>
        <v>0.20172732808308996</v>
      </c>
      <c r="CT17" s="69">
        <f t="shared" si="51"/>
        <v>0.46782918498539289</v>
      </c>
    </row>
    <row r="18" spans="1:98" x14ac:dyDescent="0.2">
      <c r="A18" s="10" t="str">
        <f>name!D14</f>
        <v>35 Business and public service associate professionals</v>
      </c>
      <c r="B18" s="69">
        <v>0.73468703823107928</v>
      </c>
      <c r="C18" s="69">
        <v>0.90161952068669149</v>
      </c>
      <c r="D18" s="69">
        <v>1.0210575948613636</v>
      </c>
      <c r="E18" s="69">
        <v>1.1941548845344725</v>
      </c>
      <c r="F18" s="69">
        <v>1.5562864962420553</v>
      </c>
      <c r="G18" s="11"/>
      <c r="H18" s="69">
        <f t="shared" si="26"/>
        <v>0.53522890138069168</v>
      </c>
      <c r="I18" s="69">
        <f>'RD T1'!E46</f>
        <v>0.64422622354674208</v>
      </c>
      <c r="J18" s="69">
        <f t="shared" si="27"/>
        <v>1.1794551249274337</v>
      </c>
      <c r="L18" t="str">
        <f t="shared" si="28"/>
        <v>35 Business and public service associate professionals</v>
      </c>
      <c r="M18" s="69">
        <v>8.0608017692267566</v>
      </c>
      <c r="N18" s="69">
        <v>9.907570277995168</v>
      </c>
      <c r="O18" s="69">
        <v>11.068993548165121</v>
      </c>
      <c r="P18" s="69">
        <v>12.694039971358153</v>
      </c>
      <c r="Q18" s="69">
        <v>16.291875702288586</v>
      </c>
      <c r="R18" s="11"/>
      <c r="S18" s="69">
        <f t="shared" si="29"/>
        <v>5.2228821541234645</v>
      </c>
      <c r="T18" s="69">
        <f>'RD T1'!E75</f>
        <v>7.0717931679433113</v>
      </c>
      <c r="U18" s="69">
        <f t="shared" si="30"/>
        <v>12.294675322066777</v>
      </c>
      <c r="W18" t="str">
        <f t="shared" si="31"/>
        <v>35 Business and public service associate professionals</v>
      </c>
      <c r="X18" s="69">
        <v>18.887774185739701</v>
      </c>
      <c r="Y18" s="69">
        <v>22.921551452804902</v>
      </c>
      <c r="Z18" s="69">
        <v>22.567820833745287</v>
      </c>
      <c r="AA18" s="69">
        <v>22.921042672640741</v>
      </c>
      <c r="AB18" s="69">
        <v>25.748273607061865</v>
      </c>
      <c r="AC18" s="69"/>
      <c r="AD18" s="69">
        <f t="shared" si="32"/>
        <v>3.1804527733165777</v>
      </c>
      <c r="AE18" s="69">
        <f>'RD T1'!E104</f>
        <v>11.994841201484544</v>
      </c>
      <c r="AF18" s="69">
        <f t="shared" si="33"/>
        <v>15.175293974801122</v>
      </c>
      <c r="AH18" t="str">
        <f t="shared" si="34"/>
        <v>35 Business and public service associate professionals</v>
      </c>
      <c r="AI18" s="69">
        <v>5.0004965256006368</v>
      </c>
      <c r="AJ18" s="69">
        <v>5.9464305858207434</v>
      </c>
      <c r="AK18" s="69">
        <v>6.118016167192228</v>
      </c>
      <c r="AL18" s="69">
        <v>6.2225955171956873</v>
      </c>
      <c r="AM18" s="69">
        <v>7.2774963844288942</v>
      </c>
      <c r="AN18" s="69"/>
      <c r="AO18" s="69">
        <f t="shared" si="35"/>
        <v>1.1594802172366663</v>
      </c>
      <c r="AP18" s="69">
        <f>'RD T1'!E133</f>
        <v>3.1327944287922986</v>
      </c>
      <c r="AQ18" s="69">
        <f t="shared" si="36"/>
        <v>4.2922746460289645</v>
      </c>
      <c r="AS18" t="str">
        <f t="shared" si="37"/>
        <v>35 Business and public service associate professionals</v>
      </c>
      <c r="AT18" s="69">
        <v>4.4960974294797245</v>
      </c>
      <c r="AU18" s="69">
        <v>5.346587089582985</v>
      </c>
      <c r="AV18" s="69">
        <v>5.4548267823426064</v>
      </c>
      <c r="AW18" s="69">
        <v>5.4461123139660215</v>
      </c>
      <c r="AX18" s="69">
        <v>6.2391200553557606</v>
      </c>
      <c r="AY18" s="69"/>
      <c r="AZ18" s="69">
        <f t="shared" si="38"/>
        <v>0.78429327301315421</v>
      </c>
      <c r="BA18" s="69">
        <f>'RD T1'!E162</f>
        <v>2.6735572055276107</v>
      </c>
      <c r="BB18" s="69">
        <f t="shared" si="39"/>
        <v>3.4578504785407649</v>
      </c>
      <c r="BD18" t="str">
        <f t="shared" si="40"/>
        <v>35 Business and public service associate professionals</v>
      </c>
      <c r="BE18" s="69">
        <v>14.603600841539221</v>
      </c>
      <c r="BF18" s="69">
        <v>15.655553681043262</v>
      </c>
      <c r="BG18" s="69">
        <v>16.354331903338771</v>
      </c>
      <c r="BH18" s="69">
        <v>14.128569116240836</v>
      </c>
      <c r="BI18" s="69">
        <v>12.926350995577231</v>
      </c>
      <c r="BJ18" s="69"/>
      <c r="BK18" s="69">
        <f t="shared" si="41"/>
        <v>-3.4279809077615404</v>
      </c>
      <c r="BL18" s="69">
        <f>'RD T1'!E191</f>
        <v>5.9420256352275276</v>
      </c>
      <c r="BM18" s="69">
        <f t="shared" si="42"/>
        <v>2.5140447274659872</v>
      </c>
      <c r="BO18" t="str">
        <f t="shared" si="43"/>
        <v>35 Business and public service associate professionals</v>
      </c>
      <c r="BP18" s="69">
        <v>12.719814818365137</v>
      </c>
      <c r="BQ18" s="69">
        <v>12.996383713530992</v>
      </c>
      <c r="BR18" s="69">
        <v>12.588693247366201</v>
      </c>
      <c r="BS18" s="69">
        <v>11.010137310228924</v>
      </c>
      <c r="BT18" s="69">
        <v>8.8191819741568942</v>
      </c>
      <c r="BU18" s="69"/>
      <c r="BV18" s="69">
        <f t="shared" si="44"/>
        <v>-3.7695112732093072</v>
      </c>
      <c r="BW18" s="69">
        <f>'RD T1'!E220</f>
        <v>4.1118993411395586</v>
      </c>
      <c r="BX18" s="69">
        <f t="shared" si="45"/>
        <v>0.34238806793025134</v>
      </c>
      <c r="BZ18" t="str">
        <f t="shared" si="46"/>
        <v>35 Business and public service associate professionals</v>
      </c>
      <c r="CA18" s="69">
        <v>6.9111929110644761</v>
      </c>
      <c r="CB18" s="69">
        <v>7.5308214822111958</v>
      </c>
      <c r="CC18" s="69">
        <v>7.434713246168057</v>
      </c>
      <c r="CD18" s="69">
        <v>5.7618673716481297</v>
      </c>
      <c r="CE18" s="69">
        <v>3.7149708637518768</v>
      </c>
      <c r="CF18" s="69"/>
      <c r="CG18" s="69">
        <f t="shared" si="47"/>
        <v>-3.7197423824161802</v>
      </c>
      <c r="CH18" s="69">
        <f>'RD T1'!E249</f>
        <v>1.9714926062566331</v>
      </c>
      <c r="CI18" s="69">
        <f t="shared" si="48"/>
        <v>-1.748249776159547</v>
      </c>
      <c r="CK18" t="str">
        <f t="shared" si="49"/>
        <v>35 Business and public service associate professionals</v>
      </c>
      <c r="CL18" s="69">
        <v>1.751812632057282</v>
      </c>
      <c r="CM18" s="69">
        <v>1.701586328351558</v>
      </c>
      <c r="CN18" s="69">
        <v>1.9102158286052868</v>
      </c>
      <c r="CO18" s="69">
        <v>1.8272727213094691</v>
      </c>
      <c r="CP18" s="69">
        <v>2.6490146457215018</v>
      </c>
      <c r="CQ18" s="69"/>
      <c r="CR18" s="69">
        <f t="shared" si="50"/>
        <v>0.73879881711621498</v>
      </c>
      <c r="CS18" s="69">
        <f>'RD T1'!E278</f>
        <v>0.71342237108872697</v>
      </c>
      <c r="CT18" s="69">
        <f t="shared" si="51"/>
        <v>1.4522211882049421</v>
      </c>
    </row>
    <row r="19" spans="1:98" x14ac:dyDescent="0.2">
      <c r="A19" s="10" t="str">
        <f>name!D15</f>
        <v>41 Administrative occupations</v>
      </c>
      <c r="B19" s="69">
        <v>0.64987423176687309</v>
      </c>
      <c r="C19" s="69">
        <v>0.80676180217094795</v>
      </c>
      <c r="D19" s="69">
        <v>0.93520713422935486</v>
      </c>
      <c r="E19" s="69">
        <v>1.1097167916365025</v>
      </c>
      <c r="F19" s="69">
        <v>1.5180117041560819</v>
      </c>
      <c r="G19" s="11"/>
      <c r="H19" s="69">
        <f t="shared" si="26"/>
        <v>0.58280456992672702</v>
      </c>
      <c r="I19" s="69">
        <f>'RD T1'!E47</f>
        <v>0.63315289654037843</v>
      </c>
      <c r="J19" s="69">
        <f t="shared" si="27"/>
        <v>1.2159574664671053</v>
      </c>
      <c r="L19" t="str">
        <f t="shared" si="28"/>
        <v>41 Administrative occupations</v>
      </c>
      <c r="M19" s="69">
        <v>7.546036955887554</v>
      </c>
      <c r="N19" s="69">
        <v>8.8643868793415592</v>
      </c>
      <c r="O19" s="69">
        <v>10.279787547291772</v>
      </c>
      <c r="P19" s="69">
        <v>12.231669981336307</v>
      </c>
      <c r="Q19" s="69">
        <v>16.776499161406985</v>
      </c>
      <c r="R19" s="11"/>
      <c r="S19" s="69">
        <f t="shared" si="29"/>
        <v>6.4967116141152133</v>
      </c>
      <c r="T19" s="69">
        <f>'RD T1'!E76</f>
        <v>7.3134746824970431</v>
      </c>
      <c r="U19" s="69">
        <f t="shared" si="30"/>
        <v>13.810186296612256</v>
      </c>
      <c r="W19" t="str">
        <f t="shared" si="31"/>
        <v>41 Administrative occupations</v>
      </c>
      <c r="X19" s="69">
        <v>27.51832601031775</v>
      </c>
      <c r="Y19" s="69">
        <v>31.920747359399069</v>
      </c>
      <c r="Z19" s="69">
        <v>33.059437481047439</v>
      </c>
      <c r="AA19" s="69">
        <v>35.713598152209599</v>
      </c>
      <c r="AB19" s="69">
        <v>44.091723833376193</v>
      </c>
      <c r="AC19" s="69"/>
      <c r="AD19" s="69">
        <f t="shared" si="32"/>
        <v>11.032286352328754</v>
      </c>
      <c r="AE19" s="69">
        <f>'RD T1'!E105</f>
        <v>20.590110463103887</v>
      </c>
      <c r="AF19" s="69">
        <f t="shared" si="33"/>
        <v>31.622396815432641</v>
      </c>
      <c r="AH19" t="str">
        <f t="shared" si="34"/>
        <v>41 Administrative occupations</v>
      </c>
      <c r="AI19" s="69">
        <v>9.0004833999949252</v>
      </c>
      <c r="AJ19" s="69">
        <v>10.144837763214172</v>
      </c>
      <c r="AK19" s="69">
        <v>10.188796255467906</v>
      </c>
      <c r="AL19" s="69">
        <v>10.590301229695282</v>
      </c>
      <c r="AM19" s="69">
        <v>12.310779899528065</v>
      </c>
      <c r="AN19" s="69"/>
      <c r="AO19" s="69">
        <f t="shared" si="35"/>
        <v>2.1219836440601583</v>
      </c>
      <c r="AP19" s="69">
        <f>'RD T1'!E134</f>
        <v>6.4970429525688491</v>
      </c>
      <c r="AQ19" s="69">
        <f t="shared" si="36"/>
        <v>8.6190265966290074</v>
      </c>
      <c r="AS19" t="str">
        <f t="shared" si="37"/>
        <v>41 Administrative occupations</v>
      </c>
      <c r="AT19" s="69">
        <v>9.0012162036917918</v>
      </c>
      <c r="AU19" s="69">
        <v>10.459138500793935</v>
      </c>
      <c r="AV19" s="69">
        <v>11.027039571747075</v>
      </c>
      <c r="AW19" s="69">
        <v>11.289087754875688</v>
      </c>
      <c r="AX19" s="69">
        <v>13.448542602917328</v>
      </c>
      <c r="AY19" s="69"/>
      <c r="AZ19" s="69">
        <f t="shared" si="38"/>
        <v>2.4215030311702535</v>
      </c>
      <c r="BA19" s="69">
        <f>'RD T1'!E163</f>
        <v>6.4107026571240704</v>
      </c>
      <c r="BB19" s="69">
        <f t="shared" si="39"/>
        <v>8.832205688294323</v>
      </c>
      <c r="BD19" t="str">
        <f t="shared" si="40"/>
        <v>41 Administrative occupations</v>
      </c>
      <c r="BE19" s="69">
        <v>32.277046860855791</v>
      </c>
      <c r="BF19" s="69">
        <v>33.399510550299027</v>
      </c>
      <c r="BG19" s="69">
        <v>36.286312001361232</v>
      </c>
      <c r="BH19" s="69">
        <v>31.056620209530184</v>
      </c>
      <c r="BI19" s="69">
        <v>27.226809696981395</v>
      </c>
      <c r="BJ19" s="69"/>
      <c r="BK19" s="69">
        <f t="shared" si="41"/>
        <v>-9.0595023043798371</v>
      </c>
      <c r="BL19" s="69">
        <f>'RD T1'!E192</f>
        <v>13.859446197574961</v>
      </c>
      <c r="BM19" s="69">
        <f t="shared" si="42"/>
        <v>4.7999438931951239</v>
      </c>
      <c r="BO19" t="str">
        <f t="shared" si="43"/>
        <v>41 Administrative occupations</v>
      </c>
      <c r="BP19" s="69">
        <v>38.623091860083044</v>
      </c>
      <c r="BQ19" s="69">
        <v>39.160559900592865</v>
      </c>
      <c r="BR19" s="69">
        <v>38.217599982106954</v>
      </c>
      <c r="BS19" s="69">
        <v>34.19321866186835</v>
      </c>
      <c r="BT19" s="69">
        <v>24.928455105827744</v>
      </c>
      <c r="BU19" s="69"/>
      <c r="BV19" s="69">
        <f t="shared" si="44"/>
        <v>-13.289144876279209</v>
      </c>
      <c r="BW19" s="69">
        <f>'RD T1'!E221</f>
        <v>13.159797653683816</v>
      </c>
      <c r="BX19" s="69">
        <f t="shared" si="45"/>
        <v>-0.12934722259539377</v>
      </c>
      <c r="BZ19" t="str">
        <f t="shared" si="46"/>
        <v>41 Administrative occupations</v>
      </c>
      <c r="CA19" s="69">
        <v>18.988076161672385</v>
      </c>
      <c r="CB19" s="69">
        <v>17.767528136173564</v>
      </c>
      <c r="CC19" s="69">
        <v>17.517976126560228</v>
      </c>
      <c r="CD19" s="69">
        <v>12.262328711133572</v>
      </c>
      <c r="CE19" s="69">
        <v>5.0532105180744091</v>
      </c>
      <c r="CF19" s="69"/>
      <c r="CG19" s="69">
        <f t="shared" si="47"/>
        <v>-12.46476560848582</v>
      </c>
      <c r="CH19" s="69">
        <f>'RD T1'!E250</f>
        <v>3.8658097089709185</v>
      </c>
      <c r="CI19" s="69">
        <f t="shared" si="48"/>
        <v>-8.5989558995149018</v>
      </c>
      <c r="CK19" t="str">
        <f t="shared" si="49"/>
        <v>41 Administrative occupations</v>
      </c>
      <c r="CL19" s="69">
        <v>5.2765098520849829</v>
      </c>
      <c r="CM19" s="69">
        <v>4.4318435668420877</v>
      </c>
      <c r="CN19" s="69">
        <v>5.6428956943593409</v>
      </c>
      <c r="CO19" s="69">
        <v>5.157398755480517</v>
      </c>
      <c r="CP19" s="69">
        <v>5.2813254542324319</v>
      </c>
      <c r="CQ19" s="69"/>
      <c r="CR19" s="69">
        <f t="shared" si="50"/>
        <v>-0.36157024012690897</v>
      </c>
      <c r="CS19" s="69">
        <f>'RD T1'!E279</f>
        <v>1.6145008697621035</v>
      </c>
      <c r="CT19" s="69">
        <f t="shared" si="51"/>
        <v>1.2529306296351945</v>
      </c>
    </row>
    <row r="20" spans="1:98" x14ac:dyDescent="0.2">
      <c r="A20" s="10" t="str">
        <f>name!D16</f>
        <v>42 Secretarial and related occupations</v>
      </c>
      <c r="B20" s="69">
        <v>4.7751997018759047E-2</v>
      </c>
      <c r="C20" s="69">
        <v>5.5848230756943881E-2</v>
      </c>
      <c r="D20" s="69">
        <v>6.2076982419015957E-2</v>
      </c>
      <c r="E20" s="69">
        <v>9.3862180339903317E-2</v>
      </c>
      <c r="F20" s="69">
        <v>0.16947392906911551</v>
      </c>
      <c r="G20" s="11"/>
      <c r="H20" s="69">
        <f t="shared" si="26"/>
        <v>0.10739694665009955</v>
      </c>
      <c r="I20" s="69">
        <f>'RD T1'!E48</f>
        <v>6.9408621796682043E-2</v>
      </c>
      <c r="J20" s="69">
        <f t="shared" si="27"/>
        <v>0.17680556844678158</v>
      </c>
      <c r="L20" t="str">
        <f t="shared" si="28"/>
        <v>42 Secretarial and related occupations</v>
      </c>
      <c r="M20" s="69">
        <v>1.1926928725867825</v>
      </c>
      <c r="N20" s="69">
        <v>1.2791691481372955</v>
      </c>
      <c r="O20" s="69">
        <v>1.4395062812136232</v>
      </c>
      <c r="P20" s="69">
        <v>2.2012534273466664</v>
      </c>
      <c r="Q20" s="69">
        <v>3.2856465746510652</v>
      </c>
      <c r="R20" s="11"/>
      <c r="S20" s="69">
        <f t="shared" si="29"/>
        <v>1.846140293437442</v>
      </c>
      <c r="T20" s="69">
        <f>'RD T1'!E77</f>
        <v>1.4907754359668808</v>
      </c>
      <c r="U20" s="69">
        <f t="shared" si="30"/>
        <v>3.336915729404323</v>
      </c>
      <c r="W20" t="str">
        <f t="shared" si="31"/>
        <v>42 Secretarial and related occupations</v>
      </c>
      <c r="X20" s="69">
        <v>4.4312571208422185</v>
      </c>
      <c r="Y20" s="69">
        <v>4.9058457349673876</v>
      </c>
      <c r="Z20" s="69">
        <v>4.5932942510364292</v>
      </c>
      <c r="AA20" s="69">
        <v>6.7177999430321282</v>
      </c>
      <c r="AB20" s="69">
        <v>8.7942049148482013</v>
      </c>
      <c r="AC20" s="69"/>
      <c r="AD20" s="69">
        <f t="shared" si="32"/>
        <v>4.2009106638117721</v>
      </c>
      <c r="AE20" s="69">
        <f>'RD T1'!E106</f>
        <v>4.5356209389733966</v>
      </c>
      <c r="AF20" s="69">
        <f t="shared" si="33"/>
        <v>8.7365316027851687</v>
      </c>
      <c r="AH20" t="str">
        <f t="shared" si="34"/>
        <v>42 Secretarial and related occupations</v>
      </c>
      <c r="AI20" s="69">
        <v>1.9636866262474864</v>
      </c>
      <c r="AJ20" s="69">
        <v>2.1053731425288715</v>
      </c>
      <c r="AK20" s="69">
        <v>2.0387106719668555</v>
      </c>
      <c r="AL20" s="69">
        <v>2.6349150305687692</v>
      </c>
      <c r="AM20" s="69">
        <v>2.70402666656963</v>
      </c>
      <c r="AN20" s="69"/>
      <c r="AO20" s="69">
        <f t="shared" si="35"/>
        <v>0.66531599460277446</v>
      </c>
      <c r="AP20" s="69">
        <f>'RD T1'!E135</f>
        <v>1.5517894534827648</v>
      </c>
      <c r="AQ20" s="69">
        <f t="shared" si="36"/>
        <v>2.2171054480855394</v>
      </c>
      <c r="AS20" t="str">
        <f t="shared" si="37"/>
        <v>42 Secretarial and related occupations</v>
      </c>
      <c r="AT20" s="69">
        <v>1.6059073807209554</v>
      </c>
      <c r="AU20" s="69">
        <v>1.6757094700473549</v>
      </c>
      <c r="AV20" s="69">
        <v>1.632776916603331</v>
      </c>
      <c r="AW20" s="69">
        <v>1.9872693854475523</v>
      </c>
      <c r="AX20" s="69">
        <v>1.8029405427959455</v>
      </c>
      <c r="AY20" s="69"/>
      <c r="AZ20" s="69">
        <f t="shared" si="38"/>
        <v>0.17016362619261449</v>
      </c>
      <c r="BA20" s="69">
        <f>'RD T1'!E164</f>
        <v>1.0771990712152171</v>
      </c>
      <c r="BB20" s="69">
        <f t="shared" si="39"/>
        <v>1.2473626974078316</v>
      </c>
      <c r="BD20" t="str">
        <f t="shared" si="40"/>
        <v>42 Secretarial and related occupations</v>
      </c>
      <c r="BE20" s="69">
        <v>6.3110174943904562</v>
      </c>
      <c r="BF20" s="69">
        <v>6.0348835213573766</v>
      </c>
      <c r="BG20" s="69">
        <v>6.2736144230509172</v>
      </c>
      <c r="BH20" s="69">
        <v>6.527050093177662</v>
      </c>
      <c r="BI20" s="69">
        <v>2.149655715270363</v>
      </c>
      <c r="BJ20" s="69"/>
      <c r="BK20" s="69">
        <f t="shared" si="41"/>
        <v>-4.1239587077805542</v>
      </c>
      <c r="BL20" s="69">
        <f>'RD T1'!E193</f>
        <v>2.4305571300078066</v>
      </c>
      <c r="BM20" s="69">
        <f t="shared" si="42"/>
        <v>-1.6934015777727476</v>
      </c>
      <c r="BO20" t="str">
        <f t="shared" si="43"/>
        <v>42 Secretarial and related occupations</v>
      </c>
      <c r="BP20" s="69">
        <v>8.0382861379281234</v>
      </c>
      <c r="BQ20" s="69">
        <v>7.2524423744707551</v>
      </c>
      <c r="BR20" s="69">
        <v>6.3206177610182248</v>
      </c>
      <c r="BS20" s="69">
        <v>5.781953386694493</v>
      </c>
      <c r="BT20" s="69">
        <v>1.7684717232875133</v>
      </c>
      <c r="BU20" s="69"/>
      <c r="BV20" s="69">
        <f t="shared" si="44"/>
        <v>-4.5521460377307115</v>
      </c>
      <c r="BW20" s="69">
        <f>'RD T1'!E222</f>
        <v>1.935157332053169</v>
      </c>
      <c r="BX20" s="69">
        <f t="shared" si="45"/>
        <v>-2.6169887056775423</v>
      </c>
      <c r="BZ20" t="str">
        <f t="shared" si="46"/>
        <v>42 Secretarial and related occupations</v>
      </c>
      <c r="CA20" s="69">
        <v>7.0587569858719901</v>
      </c>
      <c r="CB20" s="69">
        <v>6.7221691475507788</v>
      </c>
      <c r="CC20" s="69">
        <v>6.1652442458742316</v>
      </c>
      <c r="CD20" s="69">
        <v>4.2407826033946918</v>
      </c>
      <c r="CE20" s="69">
        <v>0.8879927744497661</v>
      </c>
      <c r="CF20" s="69"/>
      <c r="CG20" s="69">
        <f t="shared" si="47"/>
        <v>-5.2772514714244654</v>
      </c>
      <c r="CH20" s="69">
        <f>'RD T1'!E251</f>
        <v>1.4333177060529221</v>
      </c>
      <c r="CI20" s="69">
        <f t="shared" si="48"/>
        <v>-3.8439337653715433</v>
      </c>
      <c r="CK20" t="str">
        <f t="shared" si="49"/>
        <v>42 Secretarial and related occupations</v>
      </c>
      <c r="CL20" s="69">
        <v>1.8604667779057298</v>
      </c>
      <c r="CM20" s="69">
        <v>1.7764631186934652</v>
      </c>
      <c r="CN20" s="69">
        <v>2.1348888144392397</v>
      </c>
      <c r="CO20" s="69">
        <v>2.4241026835093797</v>
      </c>
      <c r="CP20" s="69">
        <v>2.3318943448577754</v>
      </c>
      <c r="CQ20" s="69"/>
      <c r="CR20" s="69">
        <f t="shared" si="50"/>
        <v>0.19700553041853563</v>
      </c>
      <c r="CS20" s="69">
        <f>'RD T1'!E280</f>
        <v>0.93626600361667078</v>
      </c>
      <c r="CT20" s="69">
        <f t="shared" si="51"/>
        <v>1.1332715340352064</v>
      </c>
    </row>
    <row r="21" spans="1:98" x14ac:dyDescent="0.2">
      <c r="A21" s="10" t="str">
        <f>name!D17</f>
        <v>51 Skilled agricultural and related trades</v>
      </c>
      <c r="B21" s="69">
        <v>2.8462524439500161E-2</v>
      </c>
      <c r="C21" s="69">
        <v>2.204375550441471E-2</v>
      </c>
      <c r="D21" s="69">
        <v>2.7689550132344497E-2</v>
      </c>
      <c r="E21" s="69">
        <v>3.3216064387569924E-2</v>
      </c>
      <c r="F21" s="69">
        <v>4.8589388224274714E-2</v>
      </c>
      <c r="G21" s="11"/>
      <c r="H21" s="69">
        <f t="shared" si="26"/>
        <v>2.0899838091930217E-2</v>
      </c>
      <c r="I21" s="69">
        <f>'RD T1'!E49</f>
        <v>2.5193421777318811E-2</v>
      </c>
      <c r="J21" s="69">
        <f t="shared" si="27"/>
        <v>4.6093259869249031E-2</v>
      </c>
      <c r="L21" t="str">
        <f t="shared" si="28"/>
        <v>51 Skilled agricultural and related trades</v>
      </c>
      <c r="M21" s="69">
        <v>0.1472197994960838</v>
      </c>
      <c r="N21" s="69">
        <v>0.16111505219488595</v>
      </c>
      <c r="O21" s="69">
        <v>0.15370033465108979</v>
      </c>
      <c r="P21" s="69">
        <v>0.17702597000670564</v>
      </c>
      <c r="Q21" s="69">
        <v>0.2677390339138831</v>
      </c>
      <c r="R21" s="11"/>
      <c r="S21" s="69">
        <f t="shared" si="29"/>
        <v>0.11403869926279331</v>
      </c>
      <c r="T21" s="69">
        <f>'RD T1'!E78</f>
        <v>0.11051658424059345</v>
      </c>
      <c r="U21" s="69">
        <f t="shared" si="30"/>
        <v>0.22455528350338677</v>
      </c>
      <c r="W21" t="str">
        <f t="shared" si="31"/>
        <v>51 Skilled agricultural and related trades</v>
      </c>
      <c r="X21" s="69">
        <v>1.1729058415576119</v>
      </c>
      <c r="Y21" s="69">
        <v>1.4338103458154061</v>
      </c>
      <c r="Z21" s="69">
        <v>1.5364103691144662</v>
      </c>
      <c r="AA21" s="69">
        <v>1.7443450566206844</v>
      </c>
      <c r="AB21" s="69">
        <v>2.4983895077009213</v>
      </c>
      <c r="AC21" s="69"/>
      <c r="AD21" s="69">
        <f t="shared" si="32"/>
        <v>0.96197913858645512</v>
      </c>
      <c r="AE21" s="69">
        <f>'RD T1'!E107</f>
        <v>1.2944284185356036</v>
      </c>
      <c r="AF21" s="69">
        <f t="shared" si="33"/>
        <v>2.256407557122059</v>
      </c>
      <c r="AH21" t="str">
        <f t="shared" si="34"/>
        <v>51 Skilled agricultural and related trades</v>
      </c>
      <c r="AI21" s="69">
        <v>0.61447102556263899</v>
      </c>
      <c r="AJ21" s="69">
        <v>0.85748771388974077</v>
      </c>
      <c r="AK21" s="69">
        <v>0.78319682692584169</v>
      </c>
      <c r="AL21" s="69">
        <v>0.91209143565960005</v>
      </c>
      <c r="AM21" s="69">
        <v>1.2803447726198598</v>
      </c>
      <c r="AN21" s="69"/>
      <c r="AO21" s="69">
        <f t="shared" si="35"/>
        <v>0.4971479456940181</v>
      </c>
      <c r="AP21" s="69">
        <f>'RD T1'!E136</f>
        <v>0.70892043473271538</v>
      </c>
      <c r="AQ21" s="69">
        <f t="shared" si="36"/>
        <v>1.2060683804267334</v>
      </c>
      <c r="AS21" t="str">
        <f t="shared" si="37"/>
        <v>51 Skilled agricultural and related trades</v>
      </c>
      <c r="AT21" s="69">
        <v>0.76247599982525194</v>
      </c>
      <c r="AU21" s="69">
        <v>1.0532441743665002</v>
      </c>
      <c r="AV21" s="69">
        <v>1.033206671156508</v>
      </c>
      <c r="AW21" s="69">
        <v>1.1443926090658194</v>
      </c>
      <c r="AX21" s="69">
        <v>1.6645633070161667</v>
      </c>
      <c r="AY21" s="69"/>
      <c r="AZ21" s="69">
        <f t="shared" si="38"/>
        <v>0.63135663585965873</v>
      </c>
      <c r="BA21" s="69">
        <f>'RD T1'!E165</f>
        <v>0.83646091437056291</v>
      </c>
      <c r="BB21" s="69">
        <f t="shared" si="39"/>
        <v>1.4678175502302215</v>
      </c>
      <c r="BD21" t="str">
        <f t="shared" si="40"/>
        <v>51 Skilled agricultural and related trades</v>
      </c>
      <c r="BE21" s="69">
        <v>1.6867127511435684</v>
      </c>
      <c r="BF21" s="69">
        <v>1.7612191377683923</v>
      </c>
      <c r="BG21" s="69">
        <v>1.6241063676020602</v>
      </c>
      <c r="BH21" s="69">
        <v>1.5510923668277949</v>
      </c>
      <c r="BI21" s="69">
        <v>1.588335611878255</v>
      </c>
      <c r="BJ21" s="69"/>
      <c r="BK21" s="69">
        <f t="shared" si="41"/>
        <v>-3.577075572380517E-2</v>
      </c>
      <c r="BL21" s="69">
        <f>'RD T1'!E194</f>
        <v>0.84045767294937557</v>
      </c>
      <c r="BM21" s="69">
        <f t="shared" si="42"/>
        <v>0.8046869172255704</v>
      </c>
      <c r="BO21" t="str">
        <f t="shared" si="43"/>
        <v>51 Skilled agricultural and related trades</v>
      </c>
      <c r="BP21" s="69">
        <v>3.0459270346051111</v>
      </c>
      <c r="BQ21" s="69">
        <v>3.145252648886617</v>
      </c>
      <c r="BR21" s="69">
        <v>2.7378635249682413</v>
      </c>
      <c r="BS21" s="69">
        <v>2.707955787215222</v>
      </c>
      <c r="BT21" s="69">
        <v>2.7083326699706975</v>
      </c>
      <c r="BU21" s="69"/>
      <c r="BV21" s="69">
        <f t="shared" si="44"/>
        <v>-2.953085499754371E-2</v>
      </c>
      <c r="BW21" s="69">
        <f>'RD T1'!E223</f>
        <v>1.4828482324817414</v>
      </c>
      <c r="BX21" s="69">
        <f t="shared" si="45"/>
        <v>1.4533173774841976</v>
      </c>
      <c r="BZ21" t="str">
        <f t="shared" si="46"/>
        <v>51 Skilled agricultural and related trades</v>
      </c>
      <c r="CA21" s="69">
        <v>2.0705928081136986</v>
      </c>
      <c r="CB21" s="69">
        <v>2.2079480988635316</v>
      </c>
      <c r="CC21" s="69">
        <v>2.1029015967033455</v>
      </c>
      <c r="CD21" s="69">
        <v>1.835521684346429</v>
      </c>
      <c r="CE21" s="69">
        <v>1.9243896027978158</v>
      </c>
      <c r="CF21" s="69"/>
      <c r="CG21" s="69">
        <f t="shared" si="47"/>
        <v>-0.17851199390552974</v>
      </c>
      <c r="CH21" s="69">
        <f>'RD T1'!E252</f>
        <v>0.91829361107357477</v>
      </c>
      <c r="CI21" s="69">
        <f t="shared" si="48"/>
        <v>0.73978161716804502</v>
      </c>
      <c r="CK21" t="str">
        <f t="shared" si="49"/>
        <v>51 Skilled agricultural and related trades</v>
      </c>
      <c r="CL21" s="69">
        <v>1.6507145953009938</v>
      </c>
      <c r="CM21" s="69">
        <v>1.6904842026635842</v>
      </c>
      <c r="CN21" s="69">
        <v>1.5229761630399588</v>
      </c>
      <c r="CO21" s="69">
        <v>1.6253539026616166</v>
      </c>
      <c r="CP21" s="69">
        <v>1.0634155651884221</v>
      </c>
      <c r="CQ21" s="69"/>
      <c r="CR21" s="69">
        <f t="shared" si="50"/>
        <v>-0.45956059785153669</v>
      </c>
      <c r="CS21" s="69">
        <f>'RD T1'!E281</f>
        <v>0.526097409721349</v>
      </c>
      <c r="CT21" s="69">
        <f t="shared" si="51"/>
        <v>6.6536811869812307E-2</v>
      </c>
    </row>
    <row r="22" spans="1:98" x14ac:dyDescent="0.2">
      <c r="A22" s="10" t="str">
        <f>name!D18</f>
        <v>52 Skilled metal, electrical and electronic trades</v>
      </c>
      <c r="B22" s="69">
        <v>4.1486131663210517E-2</v>
      </c>
      <c r="C22" s="69">
        <v>5.0987507899937085E-2</v>
      </c>
      <c r="D22" s="69">
        <v>5.6143896716589294E-2</v>
      </c>
      <c r="E22" s="69">
        <v>6.8976599335125344E-2</v>
      </c>
      <c r="F22" s="69">
        <v>9.5118480047416826E-2</v>
      </c>
      <c r="G22" s="11"/>
      <c r="H22" s="69">
        <f t="shared" si="26"/>
        <v>3.8974583330827532E-2</v>
      </c>
      <c r="I22" s="69">
        <f>'RD T1'!E50</f>
        <v>3.4934228351296073E-2</v>
      </c>
      <c r="J22" s="69">
        <f t="shared" si="27"/>
        <v>7.3908811682123599E-2</v>
      </c>
      <c r="L22" t="str">
        <f t="shared" si="28"/>
        <v>52 Skilled metal, electrical and electronic trades</v>
      </c>
      <c r="M22" s="69">
        <v>0.66133272301178081</v>
      </c>
      <c r="N22" s="69">
        <v>0.92029236633839218</v>
      </c>
      <c r="O22" s="69">
        <v>0.77902328261250908</v>
      </c>
      <c r="P22" s="69">
        <v>1.0751118976815832</v>
      </c>
      <c r="Q22" s="69">
        <v>1.5329707519105926</v>
      </c>
      <c r="R22" s="11"/>
      <c r="S22" s="69">
        <f t="shared" si="29"/>
        <v>0.75394746929808354</v>
      </c>
      <c r="T22" s="69">
        <f>'RD T1'!E79</f>
        <v>0.58064033635869861</v>
      </c>
      <c r="U22" s="69">
        <f t="shared" si="30"/>
        <v>1.3345878056567821</v>
      </c>
      <c r="W22" t="str">
        <f t="shared" si="31"/>
        <v>52 Skilled metal, electrical and electronic trades</v>
      </c>
      <c r="X22" s="69">
        <v>2.301473410522759</v>
      </c>
      <c r="Y22" s="69">
        <v>3.2280444180383938</v>
      </c>
      <c r="Z22" s="69">
        <v>2.6414198150707584</v>
      </c>
      <c r="AA22" s="69">
        <v>3.2243881652430018</v>
      </c>
      <c r="AB22" s="69">
        <v>4.3828371689022791</v>
      </c>
      <c r="AC22" s="69"/>
      <c r="AD22" s="69">
        <f t="shared" si="32"/>
        <v>1.7414173538315207</v>
      </c>
      <c r="AE22" s="69">
        <f>'RD T1'!E108</f>
        <v>1.6441091417722007</v>
      </c>
      <c r="AF22" s="69">
        <f t="shared" si="33"/>
        <v>3.3855264956037212</v>
      </c>
      <c r="AH22" t="str">
        <f t="shared" si="34"/>
        <v>52 Skilled metal, electrical and electronic trades</v>
      </c>
      <c r="AI22" s="69">
        <v>0.80969075717603423</v>
      </c>
      <c r="AJ22" s="69">
        <v>1.0890610796359788</v>
      </c>
      <c r="AK22" s="69">
        <v>0.93517726586335703</v>
      </c>
      <c r="AL22" s="69">
        <v>1.034837417300795</v>
      </c>
      <c r="AM22" s="69">
        <v>1.3955920479394286</v>
      </c>
      <c r="AN22" s="69"/>
      <c r="AO22" s="69">
        <f t="shared" si="35"/>
        <v>0.46041478207607156</v>
      </c>
      <c r="AP22" s="69">
        <f>'RD T1'!E137</f>
        <v>0.49028735098662823</v>
      </c>
      <c r="AQ22" s="69">
        <f t="shared" si="36"/>
        <v>0.95070213306269979</v>
      </c>
      <c r="AS22" t="str">
        <f t="shared" si="37"/>
        <v>52 Skilled metal, electrical and electronic trades</v>
      </c>
      <c r="AT22" s="69">
        <v>3.3219603860385241</v>
      </c>
      <c r="AU22" s="69">
        <v>4.25578616713325</v>
      </c>
      <c r="AV22" s="69">
        <v>3.6952258023963709</v>
      </c>
      <c r="AW22" s="69">
        <v>3.9948288617621368</v>
      </c>
      <c r="AX22" s="69">
        <v>5.0750704071922978</v>
      </c>
      <c r="AY22" s="69"/>
      <c r="AZ22" s="69">
        <f t="shared" si="38"/>
        <v>1.379844604795927</v>
      </c>
      <c r="BA22" s="69">
        <f>'RD T1'!E166</f>
        <v>1.8215940808262763</v>
      </c>
      <c r="BB22" s="69">
        <f t="shared" si="39"/>
        <v>3.201438685622203</v>
      </c>
      <c r="BD22" t="str">
        <f t="shared" si="40"/>
        <v>52 Skilled metal, electrical and electronic trades</v>
      </c>
      <c r="BE22" s="69">
        <v>20.775560526664865</v>
      </c>
      <c r="BF22" s="69">
        <v>22.947610062816032</v>
      </c>
      <c r="BG22" s="69">
        <v>19.267182084178753</v>
      </c>
      <c r="BH22" s="69">
        <v>18.225734439039865</v>
      </c>
      <c r="BI22" s="69">
        <v>15.64485759965215</v>
      </c>
      <c r="BJ22" s="69"/>
      <c r="BK22" s="69">
        <f t="shared" si="41"/>
        <v>-3.6223244845266027</v>
      </c>
      <c r="BL22" s="69">
        <f>'RD T1'!E195</f>
        <v>6.0760455493026493</v>
      </c>
      <c r="BM22" s="69">
        <f t="shared" si="42"/>
        <v>2.4537210647760466</v>
      </c>
      <c r="BO22" t="str">
        <f t="shared" si="43"/>
        <v>52 Skilled metal, electrical and electronic trades</v>
      </c>
      <c r="BP22" s="69">
        <v>13.476701517715181</v>
      </c>
      <c r="BQ22" s="69">
        <v>13.820006430756212</v>
      </c>
      <c r="BR22" s="69">
        <v>11.458116936582067</v>
      </c>
      <c r="BS22" s="69">
        <v>10.357002853642769</v>
      </c>
      <c r="BT22" s="69">
        <v>8.639581515758735</v>
      </c>
      <c r="BU22" s="69"/>
      <c r="BV22" s="69">
        <f t="shared" si="44"/>
        <v>-2.8185354208233324</v>
      </c>
      <c r="BW22" s="69">
        <f>'RD T1'!E224</f>
        <v>3.5919284349992933</v>
      </c>
      <c r="BX22" s="69">
        <f t="shared" si="45"/>
        <v>0.77339301417596085</v>
      </c>
      <c r="BZ22" t="str">
        <f t="shared" si="46"/>
        <v>52 Skilled metal, electrical and electronic trades</v>
      </c>
      <c r="CA22" s="69">
        <v>5.7427889223920374</v>
      </c>
      <c r="CB22" s="69">
        <v>6.0820403009471473</v>
      </c>
      <c r="CC22" s="69">
        <v>5.0878333471135928</v>
      </c>
      <c r="CD22" s="69">
        <v>4.3296460351556991</v>
      </c>
      <c r="CE22" s="69">
        <v>2.4677098555279957</v>
      </c>
      <c r="CF22" s="69"/>
      <c r="CG22" s="69">
        <f t="shared" si="47"/>
        <v>-2.6201234915855971</v>
      </c>
      <c r="CH22" s="69">
        <f>'RD T1'!E253</f>
        <v>1.4143135087517682</v>
      </c>
      <c r="CI22" s="69">
        <f t="shared" si="48"/>
        <v>-1.2058099828338289</v>
      </c>
      <c r="CK22" t="str">
        <f t="shared" si="49"/>
        <v>52 Skilled metal, electrical and electronic trades</v>
      </c>
      <c r="CL22" s="69">
        <v>2.6932757594680581</v>
      </c>
      <c r="CM22" s="69">
        <v>2.7911074152268531</v>
      </c>
      <c r="CN22" s="69">
        <v>2.3805278815751532</v>
      </c>
      <c r="CO22" s="69">
        <v>2.3552055058939039</v>
      </c>
      <c r="CP22" s="69">
        <v>1.6951423436599613</v>
      </c>
      <c r="CQ22" s="69"/>
      <c r="CR22" s="69">
        <f t="shared" si="50"/>
        <v>-0.68538553791519186</v>
      </c>
      <c r="CS22" s="69">
        <f>'RD T1'!E282</f>
        <v>0.72476515302477129</v>
      </c>
      <c r="CT22" s="69">
        <f t="shared" si="51"/>
        <v>3.9379615109579436E-2</v>
      </c>
    </row>
    <row r="23" spans="1:98" x14ac:dyDescent="0.2">
      <c r="A23" s="10" t="str">
        <f>name!D19</f>
        <v>53 Skilled construction and building trades</v>
      </c>
      <c r="B23" s="69">
        <v>1.4485262291335128E-2</v>
      </c>
      <c r="C23" s="69">
        <v>1.2640045878470675E-2</v>
      </c>
      <c r="D23" s="69">
        <v>1.1907892678416606E-2</v>
      </c>
      <c r="E23" s="69">
        <v>2.1446307295391338E-2</v>
      </c>
      <c r="F23" s="69">
        <v>2.1556143840601345E-2</v>
      </c>
      <c r="G23" s="11"/>
      <c r="H23" s="69">
        <f t="shared" si="26"/>
        <v>9.6482511621847396E-3</v>
      </c>
      <c r="I23" s="69">
        <f>'RD T1'!E51</f>
        <v>9.5916145721105187E-3</v>
      </c>
      <c r="J23" s="69">
        <f t="shared" si="27"/>
        <v>1.9239865734295258E-2</v>
      </c>
      <c r="L23" t="str">
        <f t="shared" si="28"/>
        <v>53 Skilled construction and building trades</v>
      </c>
      <c r="M23" s="69">
        <v>0.29075654265776463</v>
      </c>
      <c r="N23" s="69">
        <v>0.36877123433883374</v>
      </c>
      <c r="O23" s="69">
        <v>0.32901879556080899</v>
      </c>
      <c r="P23" s="69">
        <v>0.43881052784859614</v>
      </c>
      <c r="Q23" s="69">
        <v>0.54017426365689369</v>
      </c>
      <c r="R23" s="11"/>
      <c r="S23" s="69">
        <f t="shared" si="29"/>
        <v>0.21115546809608471</v>
      </c>
      <c r="T23" s="69">
        <f>'RD T1'!E80</f>
        <v>0.23515761890499731</v>
      </c>
      <c r="U23" s="69">
        <f t="shared" si="30"/>
        <v>0.44631308700108202</v>
      </c>
      <c r="W23" t="str">
        <f t="shared" si="31"/>
        <v>53 Skilled construction and building trades</v>
      </c>
      <c r="X23" s="69">
        <v>1.1409065481679674</v>
      </c>
      <c r="Y23" s="69">
        <v>1.4945321349913829</v>
      </c>
      <c r="Z23" s="69">
        <v>1.2854553817328089</v>
      </c>
      <c r="AA23" s="69">
        <v>1.6451825663717028</v>
      </c>
      <c r="AB23" s="69">
        <v>2.223412176226427</v>
      </c>
      <c r="AC23" s="69"/>
      <c r="AD23" s="69">
        <f t="shared" si="32"/>
        <v>0.93795679449361802</v>
      </c>
      <c r="AE23" s="69">
        <f>'RD T1'!E109</f>
        <v>0.89602139277762549</v>
      </c>
      <c r="AF23" s="69">
        <f t="shared" si="33"/>
        <v>1.8339781872712435</v>
      </c>
      <c r="AH23" t="str">
        <f t="shared" si="34"/>
        <v>53 Skilled construction and building trades</v>
      </c>
      <c r="AI23" s="69">
        <v>0.64031248125357532</v>
      </c>
      <c r="AJ23" s="69">
        <v>0.94089121417635202</v>
      </c>
      <c r="AK23" s="69">
        <v>0.82868210377065665</v>
      </c>
      <c r="AL23" s="69">
        <v>1.0420029631003123</v>
      </c>
      <c r="AM23" s="69">
        <v>1.4548392302832862</v>
      </c>
      <c r="AN23" s="69"/>
      <c r="AO23" s="69">
        <f t="shared" si="35"/>
        <v>0.62615712651262956</v>
      </c>
      <c r="AP23" s="69">
        <f>'RD T1'!E138</f>
        <v>0.59614212603903804</v>
      </c>
      <c r="AQ23" s="69">
        <f t="shared" si="36"/>
        <v>1.2222992525516676</v>
      </c>
      <c r="AS23" t="str">
        <f t="shared" si="37"/>
        <v>53 Skilled construction and building trades</v>
      </c>
      <c r="AT23" s="69">
        <v>1.0578042036496733</v>
      </c>
      <c r="AU23" s="69">
        <v>1.3931794530575925</v>
      </c>
      <c r="AV23" s="69">
        <v>1.206255533298874</v>
      </c>
      <c r="AW23" s="69">
        <v>1.5360684569594962</v>
      </c>
      <c r="AX23" s="69">
        <v>1.9357742335402282</v>
      </c>
      <c r="AY23" s="69"/>
      <c r="AZ23" s="69">
        <f t="shared" si="38"/>
        <v>0.72951870024135412</v>
      </c>
      <c r="BA23" s="69">
        <f>'RD T1'!E167</f>
        <v>0.82033397685472131</v>
      </c>
      <c r="BB23" s="69">
        <f t="shared" si="39"/>
        <v>1.5498526770960754</v>
      </c>
      <c r="BD23" t="str">
        <f t="shared" si="40"/>
        <v>53 Skilled construction and building trades</v>
      </c>
      <c r="BE23" s="69">
        <v>14.496656604820584</v>
      </c>
      <c r="BF23" s="69">
        <v>15.309249048910193</v>
      </c>
      <c r="BG23" s="69">
        <v>12.958207117393462</v>
      </c>
      <c r="BH23" s="69">
        <v>12.913116301293721</v>
      </c>
      <c r="BI23" s="69">
        <v>11.432559408075198</v>
      </c>
      <c r="BJ23" s="69"/>
      <c r="BK23" s="69">
        <f t="shared" si="41"/>
        <v>-1.5256477093182639</v>
      </c>
      <c r="BL23" s="69">
        <f>'RD T1'!E196</f>
        <v>4.6920397136439655</v>
      </c>
      <c r="BM23" s="69">
        <f t="shared" si="42"/>
        <v>3.1663920043257017</v>
      </c>
      <c r="BO23" t="str">
        <f t="shared" si="43"/>
        <v>53 Skilled construction and building trades</v>
      </c>
      <c r="BP23" s="69">
        <v>13.522561279650958</v>
      </c>
      <c r="BQ23" s="69">
        <v>14.793098553422487</v>
      </c>
      <c r="BR23" s="69">
        <v>12.307796567800002</v>
      </c>
      <c r="BS23" s="69">
        <v>13.124555852656744</v>
      </c>
      <c r="BT23" s="69">
        <v>12.704160433822887</v>
      </c>
      <c r="BU23" s="69"/>
      <c r="BV23" s="69">
        <f t="shared" si="44"/>
        <v>0.39636386602288454</v>
      </c>
      <c r="BW23" s="69">
        <f>'RD T1'!E225</f>
        <v>5.6656722743054466</v>
      </c>
      <c r="BX23" s="69">
        <f t="shared" si="45"/>
        <v>6.0620361403283312</v>
      </c>
      <c r="BZ23" t="str">
        <f t="shared" si="46"/>
        <v>53 Skilled construction and building trades</v>
      </c>
      <c r="CA23" s="69">
        <v>5.8832066162225907</v>
      </c>
      <c r="CB23" s="69">
        <v>6.4591544329637403</v>
      </c>
      <c r="CC23" s="69">
        <v>5.5818103264824463</v>
      </c>
      <c r="CD23" s="69">
        <v>5.1841298888002827</v>
      </c>
      <c r="CE23" s="69">
        <v>4.3471274548225152</v>
      </c>
      <c r="CF23" s="69"/>
      <c r="CG23" s="69">
        <f t="shared" si="47"/>
        <v>-1.2346828716599312</v>
      </c>
      <c r="CH23" s="69">
        <f>'RD T1'!E254</f>
        <v>2.0172530943809219</v>
      </c>
      <c r="CI23" s="69">
        <f t="shared" si="48"/>
        <v>0.78257022272099075</v>
      </c>
      <c r="CK23" t="str">
        <f t="shared" si="49"/>
        <v>53 Skilled construction and building trades</v>
      </c>
      <c r="CL23" s="69">
        <v>4.0422721117316502</v>
      </c>
      <c r="CM23" s="69">
        <v>3.5242751317173204</v>
      </c>
      <c r="CN23" s="69">
        <v>2.9601905587569082</v>
      </c>
      <c r="CO23" s="69">
        <v>2.3472196929404423</v>
      </c>
      <c r="CP23" s="69">
        <v>0.6043618681725651</v>
      </c>
      <c r="CQ23" s="69"/>
      <c r="CR23" s="69">
        <f t="shared" si="50"/>
        <v>-2.3558286905843433</v>
      </c>
      <c r="CS23" s="69">
        <f>'RD T1'!E283</f>
        <v>0.4844407687932169</v>
      </c>
      <c r="CT23" s="69">
        <f t="shared" si="51"/>
        <v>-1.8713879217911265</v>
      </c>
    </row>
    <row r="24" spans="1:98" x14ac:dyDescent="0.2">
      <c r="A24" s="10" t="str">
        <f>name!D20</f>
        <v>54 Textiles, printing and other skilled trades</v>
      </c>
      <c r="B24" s="69">
        <v>8.5663139432484464E-2</v>
      </c>
      <c r="C24" s="69">
        <v>8.5626922278893944E-2</v>
      </c>
      <c r="D24" s="69">
        <v>8.635325398919777E-2</v>
      </c>
      <c r="E24" s="69">
        <v>0.11342114351531658</v>
      </c>
      <c r="F24" s="69">
        <v>0.15757096850704141</v>
      </c>
      <c r="G24" s="11"/>
      <c r="H24" s="69">
        <f t="shared" si="26"/>
        <v>7.1217714517843644E-2</v>
      </c>
      <c r="I24" s="69">
        <f>'RD T1'!E52</f>
        <v>6.8356075396709959E-2</v>
      </c>
      <c r="J24" s="69">
        <f t="shared" si="27"/>
        <v>0.1395737899145536</v>
      </c>
      <c r="L24" t="str">
        <f t="shared" si="28"/>
        <v>54 Textiles, printing and other skilled trades</v>
      </c>
      <c r="M24" s="69">
        <v>0.60313591355951712</v>
      </c>
      <c r="N24" s="69">
        <v>0.73533416636401605</v>
      </c>
      <c r="O24" s="69">
        <v>0.75151425710737929</v>
      </c>
      <c r="P24" s="69">
        <v>0.95697294046464199</v>
      </c>
      <c r="Q24" s="69">
        <v>1.3903149074462204</v>
      </c>
      <c r="R24" s="11"/>
      <c r="S24" s="69">
        <f t="shared" si="29"/>
        <v>0.63880065033884115</v>
      </c>
      <c r="T24" s="69">
        <f>'RD T1'!E81</f>
        <v>0.62427438078681285</v>
      </c>
      <c r="U24" s="69">
        <f t="shared" si="30"/>
        <v>1.263075031125654</v>
      </c>
      <c r="W24" t="str">
        <f t="shared" si="31"/>
        <v>54 Textiles, printing and other skilled trades</v>
      </c>
      <c r="X24" s="69">
        <v>1.9908760877049116</v>
      </c>
      <c r="Y24" s="69">
        <v>2.2323803012806387</v>
      </c>
      <c r="Z24" s="69">
        <v>2.1377871761055083</v>
      </c>
      <c r="AA24" s="69">
        <v>2.6716313906956799</v>
      </c>
      <c r="AB24" s="69">
        <v>3.5171911252064465</v>
      </c>
      <c r="AC24" s="69"/>
      <c r="AD24" s="69">
        <f t="shared" si="32"/>
        <v>1.3794039491009382</v>
      </c>
      <c r="AE24" s="69">
        <f>'RD T1'!E110</f>
        <v>1.6799079581976444</v>
      </c>
      <c r="AF24" s="69">
        <f t="shared" si="33"/>
        <v>3.0593119072985826</v>
      </c>
      <c r="AH24" t="str">
        <f t="shared" si="34"/>
        <v>54 Textiles, printing and other skilled trades</v>
      </c>
      <c r="AI24" s="69">
        <v>0.71805708704050386</v>
      </c>
      <c r="AJ24" s="69">
        <v>0.69995013654109328</v>
      </c>
      <c r="AK24" s="69">
        <v>0.72954224190610473</v>
      </c>
      <c r="AL24" s="69">
        <v>0.81624832331878316</v>
      </c>
      <c r="AM24" s="69">
        <v>1.0494352482769538</v>
      </c>
      <c r="AN24" s="69"/>
      <c r="AO24" s="69">
        <f t="shared" si="35"/>
        <v>0.31989300637084905</v>
      </c>
      <c r="AP24" s="69">
        <f>'RD T1'!E139</f>
        <v>0.5073882085487873</v>
      </c>
      <c r="AQ24" s="69">
        <f t="shared" si="36"/>
        <v>0.82728121491963635</v>
      </c>
      <c r="AS24" t="str">
        <f t="shared" si="37"/>
        <v>54 Textiles, printing and other skilled trades</v>
      </c>
      <c r="AT24" s="69">
        <v>0.84277381122204786</v>
      </c>
      <c r="AU24" s="69">
        <v>0.90213493898676911</v>
      </c>
      <c r="AV24" s="69">
        <v>0.87684530548567896</v>
      </c>
      <c r="AW24" s="69">
        <v>1.0371521883369408</v>
      </c>
      <c r="AX24" s="69">
        <v>1.3400995318950135</v>
      </c>
      <c r="AY24" s="69"/>
      <c r="AZ24" s="69">
        <f t="shared" si="38"/>
        <v>0.46325422640933456</v>
      </c>
      <c r="BA24" s="69">
        <f>'RD T1'!E168</f>
        <v>0.61856496642916581</v>
      </c>
      <c r="BB24" s="69">
        <f t="shared" si="39"/>
        <v>1.0818191928385004</v>
      </c>
      <c r="BD24" t="str">
        <f t="shared" si="40"/>
        <v>54 Textiles, printing and other skilled trades</v>
      </c>
      <c r="BE24" s="69">
        <v>6.4363079552066838</v>
      </c>
      <c r="BF24" s="69">
        <v>6.1946667728163698</v>
      </c>
      <c r="BG24" s="69">
        <v>5.8423103013339714</v>
      </c>
      <c r="BH24" s="69">
        <v>5.9522378557707114</v>
      </c>
      <c r="BI24" s="69">
        <v>5.830405954938354</v>
      </c>
      <c r="BJ24" s="69"/>
      <c r="BK24" s="69">
        <f t="shared" si="41"/>
        <v>-1.1904346395617438E-2</v>
      </c>
      <c r="BL24" s="69">
        <f>'RD T1'!E197</f>
        <v>2.5750351492798629</v>
      </c>
      <c r="BM24" s="69">
        <f t="shared" si="42"/>
        <v>2.5631308028842454</v>
      </c>
      <c r="BO24" t="str">
        <f t="shared" si="43"/>
        <v>54 Textiles, printing and other skilled trades</v>
      </c>
      <c r="BP24" s="69">
        <v>7.6975307975067926</v>
      </c>
      <c r="BQ24" s="69">
        <v>6.6945835881171671</v>
      </c>
      <c r="BR24" s="69">
        <v>6.3032024491831518</v>
      </c>
      <c r="BS24" s="69">
        <v>5.9812687738075709</v>
      </c>
      <c r="BT24" s="69">
        <v>5.4999955183862115</v>
      </c>
      <c r="BU24" s="69"/>
      <c r="BV24" s="69">
        <f t="shared" si="44"/>
        <v>-0.80320693079694028</v>
      </c>
      <c r="BW24" s="69">
        <f>'RD T1'!E226</f>
        <v>2.2359400903437923</v>
      </c>
      <c r="BX24" s="69">
        <f t="shared" si="45"/>
        <v>1.432733159546852</v>
      </c>
      <c r="BZ24" t="str">
        <f t="shared" si="46"/>
        <v>54 Textiles, printing and other skilled trades</v>
      </c>
      <c r="CA24" s="69">
        <v>5.4324046059531588</v>
      </c>
      <c r="CB24" s="69">
        <v>4.9317327263826884</v>
      </c>
      <c r="CC24" s="69">
        <v>4.8749628592286882</v>
      </c>
      <c r="CD24" s="69">
        <v>4.3019345221884411</v>
      </c>
      <c r="CE24" s="69">
        <v>3.2087519954049988</v>
      </c>
      <c r="CF24" s="69"/>
      <c r="CG24" s="69">
        <f t="shared" si="47"/>
        <v>-1.6662108638236894</v>
      </c>
      <c r="CH24" s="69">
        <f>'RD T1'!E255</f>
        <v>1.5744439595976596</v>
      </c>
      <c r="CI24" s="69">
        <f t="shared" si="48"/>
        <v>-9.1766904226029844E-2</v>
      </c>
      <c r="CK24" t="str">
        <f t="shared" si="49"/>
        <v>54 Textiles, printing and other skilled trades</v>
      </c>
      <c r="CL24" s="69">
        <v>3.2457386913023978</v>
      </c>
      <c r="CM24" s="69">
        <v>2.3350305417252302</v>
      </c>
      <c r="CN24" s="69">
        <v>2.5176266712802318</v>
      </c>
      <c r="CO24" s="69">
        <v>1.8867526153776422</v>
      </c>
      <c r="CP24" s="69">
        <v>1.6937833736126189</v>
      </c>
      <c r="CQ24" s="69"/>
      <c r="CR24" s="69">
        <f t="shared" si="50"/>
        <v>-0.82384329766761288</v>
      </c>
      <c r="CS24" s="69">
        <f>'RD T1'!E284</f>
        <v>0.59000727557999033</v>
      </c>
      <c r="CT24" s="69">
        <f t="shared" si="51"/>
        <v>-0.23383602208762255</v>
      </c>
    </row>
    <row r="25" spans="1:98" x14ac:dyDescent="0.2">
      <c r="A25" s="10" t="str">
        <f>name!D21</f>
        <v>61 Caring personal service occupations</v>
      </c>
      <c r="B25" s="69">
        <v>6.7352845877023698E-2</v>
      </c>
      <c r="C25" s="69">
        <v>7.9636374422354689E-2</v>
      </c>
      <c r="D25" s="69">
        <v>8.4818792359216882E-2</v>
      </c>
      <c r="E25" s="69">
        <v>0.11455835532582508</v>
      </c>
      <c r="F25" s="69">
        <v>0.16004562639875675</v>
      </c>
      <c r="G25" s="11"/>
      <c r="H25" s="69">
        <f t="shared" si="26"/>
        <v>7.5226834039539864E-2</v>
      </c>
      <c r="I25" s="69">
        <f>'RD T1'!E53</f>
        <v>7.1614826348365426E-2</v>
      </c>
      <c r="J25" s="69">
        <f t="shared" si="27"/>
        <v>0.1468416603879053</v>
      </c>
      <c r="L25" t="str">
        <f t="shared" si="28"/>
        <v>61 Caring personal service occupations</v>
      </c>
      <c r="M25" s="69">
        <v>3.3961503887034992</v>
      </c>
      <c r="N25" s="69">
        <v>4.1067509914853622</v>
      </c>
      <c r="O25" s="69">
        <v>4.4464841962014932</v>
      </c>
      <c r="P25" s="69">
        <v>6.0424813853331454</v>
      </c>
      <c r="Q25" s="69">
        <v>8.7257488218506882</v>
      </c>
      <c r="R25" s="11"/>
      <c r="S25" s="69">
        <f t="shared" si="29"/>
        <v>4.2792646256491951</v>
      </c>
      <c r="T25" s="69">
        <f>'RD T1'!E82</f>
        <v>4.0447561036838406</v>
      </c>
      <c r="U25" s="69">
        <f t="shared" si="30"/>
        <v>8.3240207293330357</v>
      </c>
      <c r="W25" t="str">
        <f t="shared" si="31"/>
        <v>61 Caring personal service occupations</v>
      </c>
      <c r="X25" s="69">
        <v>11.531441470921887</v>
      </c>
      <c r="Y25" s="69">
        <v>13.577758403800388</v>
      </c>
      <c r="Z25" s="69">
        <v>13.171298947768214</v>
      </c>
      <c r="AA25" s="69">
        <v>16.474374564147173</v>
      </c>
      <c r="AB25" s="69">
        <v>21.180527780578139</v>
      </c>
      <c r="AC25" s="69"/>
      <c r="AD25" s="69">
        <f t="shared" si="32"/>
        <v>8.0092288328099244</v>
      </c>
      <c r="AE25" s="69">
        <f>'RD T1'!E111</f>
        <v>11.524547313320332</v>
      </c>
      <c r="AF25" s="69">
        <f t="shared" si="33"/>
        <v>19.533776146130258</v>
      </c>
      <c r="AH25" t="str">
        <f t="shared" si="34"/>
        <v>61 Caring personal service occupations</v>
      </c>
      <c r="AI25" s="69">
        <v>10.786151942538879</v>
      </c>
      <c r="AJ25" s="69">
        <v>11.135933551021246</v>
      </c>
      <c r="AK25" s="69">
        <v>10.73845924148708</v>
      </c>
      <c r="AL25" s="69">
        <v>11.865436765403301</v>
      </c>
      <c r="AM25" s="69">
        <v>12.876334956015326</v>
      </c>
      <c r="AN25" s="69"/>
      <c r="AO25" s="69">
        <f t="shared" si="35"/>
        <v>2.1378757145282457</v>
      </c>
      <c r="AP25" s="69">
        <f>'RD T1'!E140</f>
        <v>7.1280882505233167</v>
      </c>
      <c r="AQ25" s="69">
        <f t="shared" si="36"/>
        <v>9.2659639650515615</v>
      </c>
      <c r="AS25" t="str">
        <f t="shared" si="37"/>
        <v>61 Caring personal service occupations</v>
      </c>
      <c r="AT25" s="69">
        <v>5.6377476073277597</v>
      </c>
      <c r="AU25" s="69">
        <v>6.3328972541942594</v>
      </c>
      <c r="AV25" s="69">
        <v>6.2527284821062317</v>
      </c>
      <c r="AW25" s="69">
        <v>7.136980074424379</v>
      </c>
      <c r="AX25" s="69">
        <v>8.328184628264065</v>
      </c>
      <c r="AY25" s="69"/>
      <c r="AZ25" s="69">
        <f t="shared" si="38"/>
        <v>2.0754561461578334</v>
      </c>
      <c r="BA25" s="69">
        <f>'RD T1'!E169</f>
        <v>4.51025680059489</v>
      </c>
      <c r="BB25" s="69">
        <f t="shared" si="39"/>
        <v>6.5857129467527233</v>
      </c>
      <c r="BD25" t="str">
        <f t="shared" si="40"/>
        <v>61 Caring personal service occupations</v>
      </c>
      <c r="BE25" s="69">
        <v>36.34923895801164</v>
      </c>
      <c r="BF25" s="69">
        <v>40.918850845767864</v>
      </c>
      <c r="BG25" s="69">
        <v>44.189650026457663</v>
      </c>
      <c r="BH25" s="69">
        <v>48.329898237214145</v>
      </c>
      <c r="BI25" s="69">
        <v>56.917698960180495</v>
      </c>
      <c r="BJ25" s="69"/>
      <c r="BK25" s="69">
        <f t="shared" si="41"/>
        <v>12.728048933722832</v>
      </c>
      <c r="BL25" s="69">
        <f>'RD T1'!E198</f>
        <v>28.415146035345145</v>
      </c>
      <c r="BM25" s="69">
        <f t="shared" si="42"/>
        <v>41.143194969067977</v>
      </c>
      <c r="BO25" t="str">
        <f t="shared" si="43"/>
        <v>61 Caring personal service occupations</v>
      </c>
      <c r="BP25" s="69">
        <v>30.240886364788988</v>
      </c>
      <c r="BQ25" s="69">
        <v>30.626419167799362</v>
      </c>
      <c r="BR25" s="69">
        <v>28.053736072265014</v>
      </c>
      <c r="BS25" s="69">
        <v>29.714534487705819</v>
      </c>
      <c r="BT25" s="69">
        <v>25.221273215538332</v>
      </c>
      <c r="BU25" s="69"/>
      <c r="BV25" s="69">
        <f t="shared" si="44"/>
        <v>-2.8324628567266821</v>
      </c>
      <c r="BW25" s="69">
        <f>'RD T1'!E227</f>
        <v>13.558884553225694</v>
      </c>
      <c r="BX25" s="69">
        <f t="shared" si="45"/>
        <v>10.726421696499012</v>
      </c>
      <c r="BZ25" t="str">
        <f t="shared" si="46"/>
        <v>61 Caring personal service occupations</v>
      </c>
      <c r="CA25" s="69">
        <v>8.0860416279559288</v>
      </c>
      <c r="CB25" s="69">
        <v>4.8343167180250406</v>
      </c>
      <c r="CC25" s="69">
        <v>4.1269331865539316</v>
      </c>
      <c r="CD25" s="69">
        <v>2.7688429744426655</v>
      </c>
      <c r="CE25" s="69">
        <v>2.2183910242006117</v>
      </c>
      <c r="CF25" s="69"/>
      <c r="CG25" s="69">
        <f t="shared" si="47"/>
        <v>-1.9085421623533199</v>
      </c>
      <c r="CH25" s="69">
        <f>'RD T1'!E256</f>
        <v>0.88035816593648275</v>
      </c>
      <c r="CI25" s="69">
        <f t="shared" si="48"/>
        <v>-1.0281839964168371</v>
      </c>
      <c r="CK25" t="str">
        <f t="shared" si="49"/>
        <v>61 Caring personal service occupations</v>
      </c>
      <c r="CL25" s="69">
        <v>1.496602061024018</v>
      </c>
      <c r="CM25" s="69">
        <v>1.2128218043414116</v>
      </c>
      <c r="CN25" s="69">
        <v>1.2665313240940164</v>
      </c>
      <c r="CO25" s="69">
        <v>1.467668773441309</v>
      </c>
      <c r="CP25" s="69">
        <v>1.8245487370905837</v>
      </c>
      <c r="CQ25" s="69"/>
      <c r="CR25" s="69">
        <f t="shared" si="50"/>
        <v>0.55801741299656737</v>
      </c>
      <c r="CS25" s="69">
        <f>'RD T1'!E285</f>
        <v>0.42202744886995397</v>
      </c>
      <c r="CT25" s="69">
        <f t="shared" si="51"/>
        <v>0.9800448618665214</v>
      </c>
    </row>
    <row r="26" spans="1:98" x14ac:dyDescent="0.2">
      <c r="A26" s="10" t="str">
        <f>name!D22</f>
        <v>62 Leisure, travel and related personal service occupations</v>
      </c>
      <c r="B26" s="69">
        <v>2.2631884745343122E-2</v>
      </c>
      <c r="C26" s="69">
        <v>3.9859331461340436E-2</v>
      </c>
      <c r="D26" s="69">
        <v>3.5241965438377966E-2</v>
      </c>
      <c r="E26" s="69">
        <v>4.584337302560345E-2</v>
      </c>
      <c r="F26" s="69">
        <v>6.2963312070137389E-2</v>
      </c>
      <c r="G26" s="11"/>
      <c r="H26" s="69">
        <f t="shared" si="26"/>
        <v>2.7721346631759423E-2</v>
      </c>
      <c r="I26" s="69">
        <f>'RD T1'!E54</f>
        <v>2.7685483590413656E-2</v>
      </c>
      <c r="J26" s="69">
        <f t="shared" si="27"/>
        <v>5.5406830222173076E-2</v>
      </c>
      <c r="L26" t="str">
        <f t="shared" si="28"/>
        <v>62 Leisure, travel and related personal service occupations</v>
      </c>
      <c r="M26" s="69">
        <v>0.58767844153975579</v>
      </c>
      <c r="N26" s="69">
        <v>0.71768246246116041</v>
      </c>
      <c r="O26" s="69">
        <v>0.6760338526924865</v>
      </c>
      <c r="P26" s="69">
        <v>0.86898520677607083</v>
      </c>
      <c r="Q26" s="69">
        <v>1.1957265234194348</v>
      </c>
      <c r="R26" s="11"/>
      <c r="S26" s="69">
        <f t="shared" si="29"/>
        <v>0.51969267072694825</v>
      </c>
      <c r="T26" s="69">
        <f>'RD T1'!E83</f>
        <v>0.54336760102238624</v>
      </c>
      <c r="U26" s="69">
        <f t="shared" si="30"/>
        <v>1.0630602717493345</v>
      </c>
      <c r="W26" t="str">
        <f t="shared" si="31"/>
        <v>62 Leisure, travel and related personal service occupations</v>
      </c>
      <c r="X26" s="69">
        <v>2.5866603037248304</v>
      </c>
      <c r="Y26" s="69">
        <v>3.5917194767807556</v>
      </c>
      <c r="Z26" s="69">
        <v>2.9783035850519335</v>
      </c>
      <c r="AA26" s="69">
        <v>3.6722676970742554</v>
      </c>
      <c r="AB26" s="69">
        <v>4.8468320518395585</v>
      </c>
      <c r="AC26" s="69"/>
      <c r="AD26" s="69">
        <f t="shared" si="32"/>
        <v>1.868528466787625</v>
      </c>
      <c r="AE26" s="69">
        <f>'RD T1'!E112</f>
        <v>2.4616073977405017</v>
      </c>
      <c r="AF26" s="69">
        <f t="shared" si="33"/>
        <v>4.3301358645281267</v>
      </c>
      <c r="AH26" t="str">
        <f t="shared" si="34"/>
        <v>62 Leisure, travel and related personal service occupations</v>
      </c>
      <c r="AI26" s="69">
        <v>1.6424790771880056</v>
      </c>
      <c r="AJ26" s="69">
        <v>2.125077311111859</v>
      </c>
      <c r="AK26" s="69">
        <v>1.739272239639752</v>
      </c>
      <c r="AL26" s="69">
        <v>2.0639344052573936</v>
      </c>
      <c r="AM26" s="69">
        <v>2.7568191592057598</v>
      </c>
      <c r="AN26" s="69"/>
      <c r="AO26" s="69">
        <f t="shared" si="35"/>
        <v>1.0175469195660078</v>
      </c>
      <c r="AP26" s="69">
        <f>'RD T1'!E141</f>
        <v>1.4289294796488905</v>
      </c>
      <c r="AQ26" s="69">
        <f t="shared" si="36"/>
        <v>2.4464763992148981</v>
      </c>
      <c r="AS26" t="str">
        <f t="shared" si="37"/>
        <v>62 Leisure, travel and related personal service occupations</v>
      </c>
      <c r="AT26" s="69">
        <v>2.0290170079905474</v>
      </c>
      <c r="AU26" s="69">
        <v>2.6272386889019743</v>
      </c>
      <c r="AV26" s="69">
        <v>2.4321721188543499</v>
      </c>
      <c r="AW26" s="69">
        <v>2.9842831934788805</v>
      </c>
      <c r="AX26" s="69">
        <v>4.2295559860310128</v>
      </c>
      <c r="AY26" s="69"/>
      <c r="AZ26" s="69">
        <f t="shared" si="38"/>
        <v>1.7973838671766629</v>
      </c>
      <c r="BA26" s="69">
        <f>'RD T1'!E170</f>
        <v>2.0576984882124236</v>
      </c>
      <c r="BB26" s="69">
        <f t="shared" si="39"/>
        <v>3.8550823553890865</v>
      </c>
      <c r="BD26" t="str">
        <f t="shared" si="40"/>
        <v>62 Leisure, travel and related personal service occupations</v>
      </c>
      <c r="BE26" s="69">
        <v>7.8896263733062311</v>
      </c>
      <c r="BF26" s="69">
        <v>8.4525355018612807</v>
      </c>
      <c r="BG26" s="69">
        <v>7.6228590220565886</v>
      </c>
      <c r="BH26" s="69">
        <v>7.0645491903278996</v>
      </c>
      <c r="BI26" s="69">
        <v>6.3809937958239207</v>
      </c>
      <c r="BJ26" s="69"/>
      <c r="BK26" s="69">
        <f t="shared" si="41"/>
        <v>-1.2418652262326679</v>
      </c>
      <c r="BL26" s="69">
        <f>'RD T1'!E199</f>
        <v>3.1218731722118624</v>
      </c>
      <c r="BM26" s="69">
        <f t="shared" si="42"/>
        <v>1.8800079459791945</v>
      </c>
      <c r="BO26" t="str">
        <f t="shared" si="43"/>
        <v>62 Leisure, travel and related personal service occupations</v>
      </c>
      <c r="BP26" s="69">
        <v>8.274734730156716</v>
      </c>
      <c r="BQ26" s="69">
        <v>8.7977888501791917</v>
      </c>
      <c r="BR26" s="69">
        <v>6.8838859177776914</v>
      </c>
      <c r="BS26" s="69">
        <v>6.4773605939444989</v>
      </c>
      <c r="BT26" s="69">
        <v>5.225043350922884</v>
      </c>
      <c r="BU26" s="69"/>
      <c r="BV26" s="69">
        <f t="shared" si="44"/>
        <v>-1.6588425668548075</v>
      </c>
      <c r="BW26" s="69">
        <f>'RD T1'!E228</f>
        <v>2.7602407914782461</v>
      </c>
      <c r="BX26" s="69">
        <f t="shared" si="45"/>
        <v>1.1013982246234386</v>
      </c>
      <c r="BZ26" t="str">
        <f t="shared" si="46"/>
        <v>62 Leisure, travel and related personal service occupations</v>
      </c>
      <c r="CA26" s="69">
        <v>5.0855213491856714</v>
      </c>
      <c r="CB26" s="69">
        <v>5.5645141980395305</v>
      </c>
      <c r="CC26" s="69">
        <v>4.7641345892910731</v>
      </c>
      <c r="CD26" s="69">
        <v>4.3419825318804062</v>
      </c>
      <c r="CE26" s="69">
        <v>3.3090219401150662</v>
      </c>
      <c r="CF26" s="69"/>
      <c r="CG26" s="69">
        <f t="shared" si="47"/>
        <v>-1.4551126491760069</v>
      </c>
      <c r="CH26" s="69">
        <f>'RD T1'!E257</f>
        <v>1.7664353760192841</v>
      </c>
      <c r="CI26" s="69">
        <f t="shared" si="48"/>
        <v>0.31132272684327722</v>
      </c>
      <c r="CK26" t="str">
        <f t="shared" si="49"/>
        <v>62 Leisure, travel and related personal service occupations</v>
      </c>
      <c r="CL26" s="69">
        <v>2.379940112311095</v>
      </c>
      <c r="CM26" s="69">
        <v>1.916716974708387</v>
      </c>
      <c r="CN26" s="69">
        <v>1.9792571004162918</v>
      </c>
      <c r="CO26" s="69">
        <v>1.7432329284331496</v>
      </c>
      <c r="CP26" s="69">
        <v>1.3805654263343716</v>
      </c>
      <c r="CQ26" s="69"/>
      <c r="CR26" s="69">
        <f t="shared" si="50"/>
        <v>-0.59869167408192014</v>
      </c>
      <c r="CS26" s="69">
        <f>'RD T1'!E286</f>
        <v>0.52095453553465099</v>
      </c>
      <c r="CT26" s="69">
        <f t="shared" si="51"/>
        <v>-7.7737138547269158E-2</v>
      </c>
    </row>
    <row r="27" spans="1:98" x14ac:dyDescent="0.2">
      <c r="A27" s="10" t="str">
        <f>name!D23</f>
        <v>63 Community and civil enforcement occupations</v>
      </c>
      <c r="B27" s="69">
        <v>2.1364733843536603E-3</v>
      </c>
      <c r="C27" s="69">
        <v>2.4264476215248628E-3</v>
      </c>
      <c r="D27" s="69">
        <v>2.9422129032406399E-3</v>
      </c>
      <c r="E27" s="69">
        <v>3.4041093324070114E-3</v>
      </c>
      <c r="F27" s="69">
        <v>4.8420264376917233E-3</v>
      </c>
      <c r="G27" s="11"/>
      <c r="H27" s="69">
        <f t="shared" si="26"/>
        <v>1.8998135344510834E-3</v>
      </c>
      <c r="I27" s="69">
        <f>'RD T1'!E55</f>
        <v>2.0335988743884741E-3</v>
      </c>
      <c r="J27" s="69">
        <f t="shared" si="27"/>
        <v>3.9334124088395575E-3</v>
      </c>
      <c r="L27" t="str">
        <f t="shared" si="28"/>
        <v>63 Community and civil enforcement occupations</v>
      </c>
      <c r="M27" s="69">
        <v>3.5888727474961704E-2</v>
      </c>
      <c r="N27" s="69">
        <v>3.6492141001352063E-2</v>
      </c>
      <c r="O27" s="69">
        <v>5.2268297263964508E-2</v>
      </c>
      <c r="P27" s="69">
        <v>4.9504668216819925E-2</v>
      </c>
      <c r="Q27" s="69">
        <v>7.0131179026359097E-2</v>
      </c>
      <c r="R27" s="11"/>
      <c r="S27" s="69">
        <f t="shared" si="29"/>
        <v>1.7862881762394589E-2</v>
      </c>
      <c r="T27" s="69">
        <f>'RD T1'!E84</f>
        <v>3.0030560235310151E-2</v>
      </c>
      <c r="U27" s="69">
        <f t="shared" si="30"/>
        <v>4.789344199770474E-2</v>
      </c>
      <c r="W27" t="str">
        <f t="shared" si="31"/>
        <v>63 Community and civil enforcement occupations</v>
      </c>
      <c r="X27" s="69">
        <v>0.17146582641029817</v>
      </c>
      <c r="Y27" s="69">
        <v>0.20369494434949012</v>
      </c>
      <c r="Z27" s="69">
        <v>0.22928433280767865</v>
      </c>
      <c r="AA27" s="69">
        <v>0.24412326245555196</v>
      </c>
      <c r="AB27" s="69">
        <v>0.33680449402565826</v>
      </c>
      <c r="AC27" s="69"/>
      <c r="AD27" s="69">
        <f t="shared" si="32"/>
        <v>0.10752016121797961</v>
      </c>
      <c r="AE27" s="69">
        <f>'RD T1'!E113</f>
        <v>0.16604668656490126</v>
      </c>
      <c r="AF27" s="69">
        <f t="shared" si="33"/>
        <v>0.27356684778288087</v>
      </c>
      <c r="AH27" t="str">
        <f t="shared" si="34"/>
        <v>63 Community and civil enforcement occupations</v>
      </c>
      <c r="AI27" s="69">
        <v>5.1346826382311056E-2</v>
      </c>
      <c r="AJ27" s="69">
        <v>5.9086602498459095E-2</v>
      </c>
      <c r="AK27" s="69">
        <v>7.4299016944464488E-2</v>
      </c>
      <c r="AL27" s="69">
        <v>6.6929797724453149E-2</v>
      </c>
      <c r="AM27" s="69">
        <v>9.1226394585620166E-2</v>
      </c>
      <c r="AN27" s="69"/>
      <c r="AO27" s="69">
        <f t="shared" si="35"/>
        <v>1.6927377641155678E-2</v>
      </c>
      <c r="AP27" s="69">
        <f>'RD T1'!E142</f>
        <v>4.2237812261634256E-2</v>
      </c>
      <c r="AQ27" s="69">
        <f t="shared" si="36"/>
        <v>5.9165189902789933E-2</v>
      </c>
      <c r="AS27" t="str">
        <f t="shared" si="37"/>
        <v>63 Community and civil enforcement occupations</v>
      </c>
      <c r="AT27" s="69">
        <v>5.121488375440688E-2</v>
      </c>
      <c r="AU27" s="69">
        <v>5.1562523913002416E-2</v>
      </c>
      <c r="AV27" s="69">
        <v>6.2971082819467145E-2</v>
      </c>
      <c r="AW27" s="69">
        <v>5.0922776362909636E-2</v>
      </c>
      <c r="AX27" s="69">
        <v>6.0270139438304914E-2</v>
      </c>
      <c r="AY27" s="69"/>
      <c r="AZ27" s="69">
        <f t="shared" si="38"/>
        <v>-2.700943381162231E-3</v>
      </c>
      <c r="BA27" s="69">
        <f>'RD T1'!E171</f>
        <v>3.1517936607407607E-2</v>
      </c>
      <c r="BB27" s="69">
        <f t="shared" si="39"/>
        <v>2.8816993226245376E-2</v>
      </c>
      <c r="BD27" t="str">
        <f t="shared" si="40"/>
        <v>63 Community and civil enforcement occupations</v>
      </c>
      <c r="BE27" s="69">
        <v>0.24641232457578457</v>
      </c>
      <c r="BF27" s="69">
        <v>0.18936419188186396</v>
      </c>
      <c r="BG27" s="69">
        <v>0.25526589951973849</v>
      </c>
      <c r="BH27" s="69">
        <v>0.16472562301356791</v>
      </c>
      <c r="BI27" s="69">
        <v>0.16837213575753848</v>
      </c>
      <c r="BJ27" s="69"/>
      <c r="BK27" s="69">
        <f t="shared" si="41"/>
        <v>-8.689376376220001E-2</v>
      </c>
      <c r="BL27" s="69">
        <f>'RD T1'!E200</f>
        <v>6.2653113160780052E-2</v>
      </c>
      <c r="BM27" s="69">
        <f t="shared" si="42"/>
        <v>-2.4240650601419958E-2</v>
      </c>
      <c r="BO27" t="str">
        <f t="shared" si="43"/>
        <v>63 Community and civil enforcement occupations</v>
      </c>
      <c r="BP27" s="69">
        <v>0.37414019943210369</v>
      </c>
      <c r="BQ27" s="69">
        <v>0.32601180254856493</v>
      </c>
      <c r="BR27" s="69">
        <v>0.39537185991804918</v>
      </c>
      <c r="BS27" s="69">
        <v>0.29778095991431952</v>
      </c>
      <c r="BT27" s="69">
        <v>0.29628001227899137</v>
      </c>
      <c r="BU27" s="69"/>
      <c r="BV27" s="69">
        <f t="shared" si="44"/>
        <v>-9.9091847639057817E-2</v>
      </c>
      <c r="BW27" s="69">
        <f>'RD T1'!E229</f>
        <v>0.12639292280000267</v>
      </c>
      <c r="BX27" s="69">
        <f t="shared" si="45"/>
        <v>2.7301075160944849E-2</v>
      </c>
      <c r="BZ27" t="str">
        <f t="shared" si="46"/>
        <v>63 Community and civil enforcement occupations</v>
      </c>
      <c r="CA27" s="69">
        <v>0.26924467006595754</v>
      </c>
      <c r="CB27" s="69">
        <v>0.26571778367068588</v>
      </c>
      <c r="CC27" s="69">
        <v>0.33554248786982255</v>
      </c>
      <c r="CD27" s="69">
        <v>0.24535547278886202</v>
      </c>
      <c r="CE27" s="69">
        <v>0.21676906394630441</v>
      </c>
      <c r="CF27" s="69"/>
      <c r="CG27" s="69">
        <f t="shared" si="47"/>
        <v>-0.11877342392351814</v>
      </c>
      <c r="CH27" s="69">
        <f>'RD T1'!E258</f>
        <v>9.9442697092418875E-2</v>
      </c>
      <c r="CI27" s="69">
        <f t="shared" si="48"/>
        <v>-1.9330726831099265E-2</v>
      </c>
      <c r="CK27" t="str">
        <f t="shared" si="49"/>
        <v>63 Community and civil enforcement occupations</v>
      </c>
      <c r="CL27" s="69">
        <v>0.11645992062791834</v>
      </c>
      <c r="CM27" s="69">
        <v>7.1229997546533211E-2</v>
      </c>
      <c r="CN27" s="69">
        <v>9.9117434530515192E-2</v>
      </c>
      <c r="CO27" s="69">
        <v>5.9732252112479789E-2</v>
      </c>
      <c r="CP27" s="69">
        <v>5.4910005359965632E-2</v>
      </c>
      <c r="CQ27" s="69"/>
      <c r="CR27" s="69">
        <f t="shared" si="50"/>
        <v>-4.420742917054956E-2</v>
      </c>
      <c r="CS27" s="69">
        <f>'RD T1'!E287</f>
        <v>1.5582710057567471E-2</v>
      </c>
      <c r="CT27" s="69">
        <f t="shared" si="51"/>
        <v>-2.8624719112982089E-2</v>
      </c>
    </row>
    <row r="28" spans="1:98" x14ac:dyDescent="0.2">
      <c r="A28" s="10" t="str">
        <f>name!D24</f>
        <v>71 Sales occupations</v>
      </c>
      <c r="B28" s="69">
        <v>0.24852512964584858</v>
      </c>
      <c r="C28" s="69">
        <v>0.2659663373511591</v>
      </c>
      <c r="D28" s="69">
        <v>0.25880077157653236</v>
      </c>
      <c r="E28" s="69">
        <v>0.29948568021975841</v>
      </c>
      <c r="F28" s="69">
        <v>0.37792752978617455</v>
      </c>
      <c r="G28" s="11"/>
      <c r="H28" s="69">
        <f t="shared" si="26"/>
        <v>0.11912675820964219</v>
      </c>
      <c r="I28" s="69">
        <f>'RD T1'!E56</f>
        <v>0.16151471826762764</v>
      </c>
      <c r="J28" s="69">
        <f t="shared" si="27"/>
        <v>0.28064147647726984</v>
      </c>
      <c r="L28" t="str">
        <f t="shared" si="28"/>
        <v>71 Sales occupations</v>
      </c>
      <c r="M28" s="69">
        <v>2.7410554418581494</v>
      </c>
      <c r="N28" s="69">
        <v>3.2663891147112971</v>
      </c>
      <c r="O28" s="69">
        <v>3.4014327733931782</v>
      </c>
      <c r="P28" s="69">
        <v>4.0438319555979128</v>
      </c>
      <c r="Q28" s="69">
        <v>5.64937869056092</v>
      </c>
      <c r="R28" s="11"/>
      <c r="S28" s="69">
        <f t="shared" si="29"/>
        <v>2.2479459171677418</v>
      </c>
      <c r="T28" s="69">
        <f>'RD T1'!E85</f>
        <v>2.2758601306143245</v>
      </c>
      <c r="U28" s="69">
        <f t="shared" si="30"/>
        <v>4.5238060477820667</v>
      </c>
      <c r="W28" t="str">
        <f t="shared" si="31"/>
        <v>71 Sales occupations</v>
      </c>
      <c r="X28" s="69">
        <v>12.082040058427175</v>
      </c>
      <c r="Y28" s="69">
        <v>15.13153458143022</v>
      </c>
      <c r="Z28" s="69">
        <v>14.375430416472485</v>
      </c>
      <c r="AA28" s="69">
        <v>16.123354774782737</v>
      </c>
      <c r="AB28" s="69">
        <v>21.77766883569209</v>
      </c>
      <c r="AC28" s="69"/>
      <c r="AD28" s="69">
        <f t="shared" si="32"/>
        <v>7.4022384192196053</v>
      </c>
      <c r="AE28" s="69">
        <f>'RD T1'!E114</f>
        <v>9.6559546658150648</v>
      </c>
      <c r="AF28" s="69">
        <f t="shared" si="33"/>
        <v>17.05819308503467</v>
      </c>
      <c r="AH28" t="str">
        <f t="shared" si="34"/>
        <v>71 Sales occupations</v>
      </c>
      <c r="AI28" s="69">
        <v>4.2134925952720161</v>
      </c>
      <c r="AJ28" s="69">
        <v>5.0088993511499291</v>
      </c>
      <c r="AK28" s="69">
        <v>4.848654452634019</v>
      </c>
      <c r="AL28" s="69">
        <v>5.1960059589705789</v>
      </c>
      <c r="AM28" s="69">
        <v>6.7679169667449548</v>
      </c>
      <c r="AN28" s="69"/>
      <c r="AO28" s="69">
        <f t="shared" si="35"/>
        <v>1.9192625141109358</v>
      </c>
      <c r="AP28" s="69">
        <f>'RD T1'!E143</f>
        <v>3.1454533320417011</v>
      </c>
      <c r="AQ28" s="69">
        <f t="shared" si="36"/>
        <v>5.0647158461526374</v>
      </c>
      <c r="AS28" t="str">
        <f t="shared" si="37"/>
        <v>71 Sales occupations</v>
      </c>
      <c r="AT28" s="69">
        <v>3.3922581236877134</v>
      </c>
      <c r="AU28" s="69">
        <v>3.9725976257442031</v>
      </c>
      <c r="AV28" s="69">
        <v>3.7343992310310292</v>
      </c>
      <c r="AW28" s="69">
        <v>3.8460122659482243</v>
      </c>
      <c r="AX28" s="69">
        <v>4.8203534116659652</v>
      </c>
      <c r="AY28" s="69"/>
      <c r="AZ28" s="69">
        <f t="shared" si="38"/>
        <v>1.085954180634936</v>
      </c>
      <c r="BA28" s="69">
        <f>'RD T1'!E172</f>
        <v>2.0039452848389327</v>
      </c>
      <c r="BB28" s="69">
        <f t="shared" si="39"/>
        <v>3.0898994654738687</v>
      </c>
      <c r="BD28" t="str">
        <f t="shared" si="40"/>
        <v>71 Sales occupations</v>
      </c>
      <c r="BE28" s="69">
        <v>27.759714633741897</v>
      </c>
      <c r="BF28" s="69">
        <v>30.69705253784835</v>
      </c>
      <c r="BG28" s="69">
        <v>30.598616625792612</v>
      </c>
      <c r="BH28" s="69">
        <v>28.852672718090062</v>
      </c>
      <c r="BI28" s="69">
        <v>29.400702491159645</v>
      </c>
      <c r="BJ28" s="69"/>
      <c r="BK28" s="69">
        <f t="shared" si="41"/>
        <v>-1.1979141346329669</v>
      </c>
      <c r="BL28" s="69">
        <f>'RD T1'!E201</f>
        <v>13.711395024199501</v>
      </c>
      <c r="BM28" s="69">
        <f t="shared" si="42"/>
        <v>12.513480889566534</v>
      </c>
      <c r="BO28" t="str">
        <f t="shared" si="43"/>
        <v>71 Sales occupations</v>
      </c>
      <c r="BP28" s="69">
        <v>30.730401801309618</v>
      </c>
      <c r="BQ28" s="69">
        <v>31.409403492758997</v>
      </c>
      <c r="BR28" s="69">
        <v>27.929294480586261</v>
      </c>
      <c r="BS28" s="69">
        <v>26.293364475001574</v>
      </c>
      <c r="BT28" s="69">
        <v>21.904329993606666</v>
      </c>
      <c r="BU28" s="69"/>
      <c r="BV28" s="69">
        <f t="shared" si="44"/>
        <v>-6.0249644869795951</v>
      </c>
      <c r="BW28" s="69">
        <f>'RD T1'!E230</f>
        <v>11.515680788512045</v>
      </c>
      <c r="BX28" s="69">
        <f t="shared" si="45"/>
        <v>5.4907163015324496</v>
      </c>
      <c r="BZ28" t="str">
        <f t="shared" si="46"/>
        <v>71 Sales occupations</v>
      </c>
      <c r="CA28" s="69">
        <v>19.474547062361903</v>
      </c>
      <c r="CB28" s="69">
        <v>21.038212806228742</v>
      </c>
      <c r="CC28" s="69">
        <v>19.00509265076419</v>
      </c>
      <c r="CD28" s="69">
        <v>15.27040079295338</v>
      </c>
      <c r="CE28" s="69">
        <v>6.434566932370454</v>
      </c>
      <c r="CF28" s="69"/>
      <c r="CG28" s="69">
        <f t="shared" si="47"/>
        <v>-12.570525718393736</v>
      </c>
      <c r="CH28" s="69">
        <f>'RD T1'!E259</f>
        <v>5.1635759683149294</v>
      </c>
      <c r="CI28" s="69">
        <f t="shared" si="48"/>
        <v>-7.4069497500788062</v>
      </c>
      <c r="CK28" t="str">
        <f t="shared" si="49"/>
        <v>71 Sales occupations</v>
      </c>
      <c r="CL28" s="69">
        <v>10.644405845779822</v>
      </c>
      <c r="CM28" s="69">
        <v>8.3045264795935942</v>
      </c>
      <c r="CN28" s="69">
        <v>8.6685257157387472</v>
      </c>
      <c r="CO28" s="69">
        <v>6.3098300147579947</v>
      </c>
      <c r="CP28" s="69">
        <v>4.4730552759695268</v>
      </c>
      <c r="CQ28" s="69"/>
      <c r="CR28" s="69">
        <f t="shared" si="50"/>
        <v>-4.1954704397692204</v>
      </c>
      <c r="CS28" s="69">
        <f>'RD T1'!E288</f>
        <v>1.5728172763425772</v>
      </c>
      <c r="CT28" s="69">
        <f t="shared" si="51"/>
        <v>-2.6226531634266435</v>
      </c>
    </row>
    <row r="29" spans="1:98" x14ac:dyDescent="0.2">
      <c r="A29" s="10" t="str">
        <f>name!D25</f>
        <v>72 Customer service occupations</v>
      </c>
      <c r="B29" s="69">
        <v>8.2648192311418664E-2</v>
      </c>
      <c r="C29" s="69">
        <v>9.9053819847711042E-2</v>
      </c>
      <c r="D29" s="69">
        <v>0.1167200533487939</v>
      </c>
      <c r="E29" s="69">
        <v>0.19583468317307562</v>
      </c>
      <c r="F29" s="69">
        <v>0.27795596461942118</v>
      </c>
      <c r="G29" s="11"/>
      <c r="H29" s="69">
        <f>F29-D29</f>
        <v>0.16123591127062728</v>
      </c>
      <c r="I29" s="69">
        <f>'RD T1'!E57</f>
        <v>9.7924737321226751E-2</v>
      </c>
      <c r="J29" s="69">
        <f t="shared" si="27"/>
        <v>0.25916064859185406</v>
      </c>
      <c r="L29" t="str">
        <f t="shared" si="28"/>
        <v>72 Customer service occupations</v>
      </c>
      <c r="M29" s="69">
        <v>0.92612907035129477</v>
      </c>
      <c r="N29" s="69">
        <v>1.174724149806825</v>
      </c>
      <c r="O29" s="69">
        <v>1.2454997300639419</v>
      </c>
      <c r="P29" s="69">
        <v>1.9701517288925887</v>
      </c>
      <c r="Q29" s="69">
        <v>2.8621176551884457</v>
      </c>
      <c r="R29" s="11"/>
      <c r="S29" s="69">
        <f t="shared" si="29"/>
        <v>1.6166179251245039</v>
      </c>
      <c r="T29" s="69">
        <f>'RD T1'!E86</f>
        <v>1.0986527070006951</v>
      </c>
      <c r="U29" s="69">
        <f t="shared" si="30"/>
        <v>2.7152706321251987</v>
      </c>
      <c r="W29" t="str">
        <f t="shared" si="31"/>
        <v>72 Customer service occupations</v>
      </c>
      <c r="X29" s="69">
        <v>4.2408534431883744</v>
      </c>
      <c r="Y29" s="69">
        <v>5.4131853973026569</v>
      </c>
      <c r="Z29" s="69">
        <v>5.4823622624121446</v>
      </c>
      <c r="AA29" s="69">
        <v>7.963307048288307</v>
      </c>
      <c r="AB29" s="69">
        <v>10.971693282082759</v>
      </c>
      <c r="AC29" s="69"/>
      <c r="AD29" s="69">
        <f t="shared" si="32"/>
        <v>5.4893310196706144</v>
      </c>
      <c r="AE29" s="69">
        <f>'RD T1'!E115</f>
        <v>4.2789977936219508</v>
      </c>
      <c r="AF29" s="69">
        <f t="shared" si="33"/>
        <v>9.7683288132925661</v>
      </c>
      <c r="AH29" t="str">
        <f t="shared" si="34"/>
        <v>72 Customer service occupations</v>
      </c>
      <c r="AI29" s="69">
        <v>1.1210418891723184</v>
      </c>
      <c r="AJ29" s="69">
        <v>1.4868152266129273</v>
      </c>
      <c r="AK29" s="69">
        <v>1.5011429086126207</v>
      </c>
      <c r="AL29" s="69">
        <v>2.1277952226456129</v>
      </c>
      <c r="AM29" s="69">
        <v>2.8746090103763806</v>
      </c>
      <c r="AN29" s="69"/>
      <c r="AO29" s="69">
        <f t="shared" si="35"/>
        <v>1.3734661017637599</v>
      </c>
      <c r="AP29" s="69">
        <f>'RD T1'!E144</f>
        <v>1.2293172235696688</v>
      </c>
      <c r="AQ29" s="69">
        <f t="shared" si="36"/>
        <v>2.6027833253334287</v>
      </c>
      <c r="AS29" t="str">
        <f t="shared" si="37"/>
        <v>72 Customer service occupations</v>
      </c>
      <c r="AT29" s="69">
        <v>1.8583630630597907</v>
      </c>
      <c r="AU29" s="69">
        <v>2.4324632435917004</v>
      </c>
      <c r="AV29" s="69">
        <v>2.3541649567153096</v>
      </c>
      <c r="AW29" s="69">
        <v>3.2538249345085437</v>
      </c>
      <c r="AX29" s="69">
        <v>4.1044245567831945</v>
      </c>
      <c r="AY29" s="69"/>
      <c r="AZ29" s="69">
        <f t="shared" si="38"/>
        <v>1.7502596000678849</v>
      </c>
      <c r="BA29" s="69">
        <f>'RD T1'!E173</f>
        <v>1.5514436857124116</v>
      </c>
      <c r="BB29" s="69">
        <f t="shared" si="39"/>
        <v>3.3017032857802966</v>
      </c>
      <c r="BD29" t="str">
        <f t="shared" si="40"/>
        <v>72 Customer service occupations</v>
      </c>
      <c r="BE29" s="69">
        <v>7.2604043185280531</v>
      </c>
      <c r="BF29" s="69">
        <v>8.3537771164162606</v>
      </c>
      <c r="BG29" s="69">
        <v>8.5318965187717115</v>
      </c>
      <c r="BH29" s="69">
        <v>10.474025598232373</v>
      </c>
      <c r="BI29" s="69">
        <v>11.683882272143009</v>
      </c>
      <c r="BJ29" s="69"/>
      <c r="BK29" s="69">
        <f t="shared" si="41"/>
        <v>3.1519857533712976</v>
      </c>
      <c r="BL29" s="69">
        <f>'RD T1'!E202</f>
        <v>4.474623689852991</v>
      </c>
      <c r="BM29" s="69">
        <f t="shared" si="42"/>
        <v>7.6266094432242886</v>
      </c>
      <c r="BO29" t="str">
        <f t="shared" si="43"/>
        <v>72 Customer service occupations</v>
      </c>
      <c r="BP29" s="69">
        <v>7.9818472403662337</v>
      </c>
      <c r="BQ29" s="69">
        <v>9.1013084256625927</v>
      </c>
      <c r="BR29" s="69">
        <v>8.4097006585410163</v>
      </c>
      <c r="BS29" s="69">
        <v>10.728006704094948</v>
      </c>
      <c r="BT29" s="69">
        <v>10.467575335874745</v>
      </c>
      <c r="BU29" s="69"/>
      <c r="BV29" s="69">
        <f t="shared" si="44"/>
        <v>2.0578746773337286</v>
      </c>
      <c r="BW29" s="69">
        <f>'RD T1'!E231</f>
        <v>4.6551784623331933</v>
      </c>
      <c r="BX29" s="69">
        <f t="shared" si="45"/>
        <v>6.713053139666922</v>
      </c>
      <c r="BZ29" t="str">
        <f t="shared" si="46"/>
        <v>72 Customer service occupations</v>
      </c>
      <c r="CA29" s="69">
        <v>3.973628299813174</v>
      </c>
      <c r="CB29" s="69">
        <v>4.4029588708084564</v>
      </c>
      <c r="CC29" s="69">
        <v>4.3230262524782344</v>
      </c>
      <c r="CD29" s="69">
        <v>4.7413538694946418</v>
      </c>
      <c r="CE29" s="69">
        <v>4.5898351597736697</v>
      </c>
      <c r="CF29" s="69"/>
      <c r="CG29" s="69">
        <f t="shared" si="47"/>
        <v>0.26680890729543538</v>
      </c>
      <c r="CH29" s="69">
        <f>'RD T1'!E260</f>
        <v>1.6414149202379913</v>
      </c>
      <c r="CI29" s="69">
        <f t="shared" si="48"/>
        <v>1.9082238275334267</v>
      </c>
      <c r="CK29" t="str">
        <f t="shared" si="49"/>
        <v>72 Customer service occupations</v>
      </c>
      <c r="CL29" s="69">
        <v>1.2347108897786134</v>
      </c>
      <c r="CM29" s="69">
        <v>1.2973762273416773</v>
      </c>
      <c r="CN29" s="69">
        <v>1.5374614356853624</v>
      </c>
      <c r="CO29" s="69">
        <v>2.248075189294624</v>
      </c>
      <c r="CP29" s="69">
        <v>3.1901202672489575</v>
      </c>
      <c r="CQ29" s="69"/>
      <c r="CR29" s="69">
        <f t="shared" si="50"/>
        <v>1.6526588315635951</v>
      </c>
      <c r="CS29" s="69">
        <f>'RD T1'!E289</f>
        <v>0.82804972834360691</v>
      </c>
      <c r="CT29" s="69">
        <f t="shared" si="51"/>
        <v>2.4807085599072018</v>
      </c>
    </row>
    <row r="30" spans="1:98" x14ac:dyDescent="0.2">
      <c r="A30" s="10" t="str">
        <f>name!D26</f>
        <v>81 Process, plant and machine operatives</v>
      </c>
      <c r="B30" s="69">
        <v>5.5179982661443097E-2</v>
      </c>
      <c r="C30" s="69">
        <v>7.9771104154154018E-2</v>
      </c>
      <c r="D30" s="69">
        <v>6.8345154790956902E-2</v>
      </c>
      <c r="E30" s="69">
        <v>0.12927132471551131</v>
      </c>
      <c r="F30" s="69">
        <v>0.25357348271180136</v>
      </c>
      <c r="G30" s="11"/>
      <c r="H30" s="69">
        <f t="shared" si="26"/>
        <v>0.18522832792084445</v>
      </c>
      <c r="I30" s="69">
        <f>'RD T1'!E58</f>
        <v>8.5186019366617072E-2</v>
      </c>
      <c r="J30" s="69">
        <f t="shared" si="27"/>
        <v>0.2704143472874615</v>
      </c>
      <c r="L30" t="str">
        <f t="shared" si="28"/>
        <v>81 Process, plant and machine operatives</v>
      </c>
      <c r="M30" s="69">
        <v>0.41858293861762125</v>
      </c>
      <c r="N30" s="69">
        <v>0.52896986633935517</v>
      </c>
      <c r="O30" s="69">
        <v>0.47727172270630946</v>
      </c>
      <c r="P30" s="69">
        <v>0.74053827519814552</v>
      </c>
      <c r="Q30" s="69">
        <v>1.3004104063018489</v>
      </c>
      <c r="R30" s="11"/>
      <c r="S30" s="69">
        <f t="shared" si="29"/>
        <v>0.82313868359553943</v>
      </c>
      <c r="T30" s="69">
        <f>'RD T1'!E87</f>
        <v>0.46014179477937156</v>
      </c>
      <c r="U30" s="69">
        <f t="shared" si="30"/>
        <v>1.283280478374911</v>
      </c>
      <c r="W30" t="str">
        <f t="shared" si="31"/>
        <v>81 Process, plant and machine operatives</v>
      </c>
      <c r="X30" s="69">
        <v>1.0990728184580376</v>
      </c>
      <c r="Y30" s="69">
        <v>1.3324393286421381</v>
      </c>
      <c r="Z30" s="69">
        <v>1.1360258603123756</v>
      </c>
      <c r="AA30" s="69">
        <v>1.866190843697227</v>
      </c>
      <c r="AB30" s="69">
        <v>3.2306107788440355</v>
      </c>
      <c r="AC30" s="69"/>
      <c r="AD30" s="69">
        <f t="shared" si="32"/>
        <v>2.0945849185316598</v>
      </c>
      <c r="AE30" s="69">
        <f>'RD T1'!E116</f>
        <v>1.1460264388385497</v>
      </c>
      <c r="AF30" s="69">
        <f t="shared" si="33"/>
        <v>3.2406113573702093</v>
      </c>
      <c r="AH30" t="str">
        <f t="shared" si="34"/>
        <v>81 Process, plant and machine operatives</v>
      </c>
      <c r="AI30" s="69">
        <v>0.52606289738134726</v>
      </c>
      <c r="AJ30" s="69">
        <v>0.63501965278270767</v>
      </c>
      <c r="AK30" s="69">
        <v>0.56394336624722108</v>
      </c>
      <c r="AL30" s="69">
        <v>0.88956323483796984</v>
      </c>
      <c r="AM30" s="69">
        <v>1.4501055994568972</v>
      </c>
      <c r="AN30" s="69"/>
      <c r="AO30" s="69">
        <f t="shared" si="35"/>
        <v>0.88616223320967613</v>
      </c>
      <c r="AP30" s="69">
        <f>'RD T1'!E145</f>
        <v>0.4828489303468555</v>
      </c>
      <c r="AQ30" s="69">
        <f t="shared" si="36"/>
        <v>1.3690111635565316</v>
      </c>
      <c r="AS30" t="str">
        <f t="shared" si="37"/>
        <v>81 Process, plant and machine operatives</v>
      </c>
      <c r="AT30" s="69">
        <v>1.00066003667057</v>
      </c>
      <c r="AU30" s="69">
        <v>1.2547005895050949</v>
      </c>
      <c r="AV30" s="69">
        <v>1.0872722529345948</v>
      </c>
      <c r="AW30" s="69">
        <v>1.6026492227064861</v>
      </c>
      <c r="AX30" s="69">
        <v>2.4024251579848563</v>
      </c>
      <c r="AY30" s="69"/>
      <c r="AZ30" s="69">
        <f t="shared" si="38"/>
        <v>1.3151529050502615</v>
      </c>
      <c r="BA30" s="69">
        <f>'RD T1'!E174</f>
        <v>0.82275726962073592</v>
      </c>
      <c r="BB30" s="69">
        <f t="shared" si="39"/>
        <v>2.1379101746709974</v>
      </c>
      <c r="BD30" t="str">
        <f t="shared" si="40"/>
        <v>81 Process, plant and machine operatives</v>
      </c>
      <c r="BE30" s="69">
        <v>7.5387463062030884</v>
      </c>
      <c r="BF30" s="69">
        <v>7.8856459852714913</v>
      </c>
      <c r="BG30" s="69">
        <v>6.7402619575670766</v>
      </c>
      <c r="BH30" s="69">
        <v>8.5954584113352706</v>
      </c>
      <c r="BI30" s="69">
        <v>9.1345021624852869</v>
      </c>
      <c r="BJ30" s="69"/>
      <c r="BK30" s="69">
        <f t="shared" si="41"/>
        <v>2.3942402049182103</v>
      </c>
      <c r="BL30" s="69">
        <f>'RD T1'!E203</f>
        <v>3.1515379912619337</v>
      </c>
      <c r="BM30" s="69">
        <f t="shared" si="42"/>
        <v>5.5457781961801444</v>
      </c>
      <c r="BO30" t="str">
        <f t="shared" si="43"/>
        <v>81 Process, plant and machine operatives</v>
      </c>
      <c r="BP30" s="69">
        <v>10.627540244040439</v>
      </c>
      <c r="BQ30" s="69">
        <v>10.440708746619542</v>
      </c>
      <c r="BR30" s="69">
        <v>8.6146744970896538</v>
      </c>
      <c r="BS30" s="69">
        <v>10.901508070862334</v>
      </c>
      <c r="BT30" s="69">
        <v>10.517485998276587</v>
      </c>
      <c r="BU30" s="69"/>
      <c r="BV30" s="69">
        <f t="shared" si="44"/>
        <v>1.9028115011869335</v>
      </c>
      <c r="BW30" s="69">
        <f>'RD T1'!E232</f>
        <v>4.0915351080043827</v>
      </c>
      <c r="BX30" s="69">
        <f t="shared" si="45"/>
        <v>5.9943466091913162</v>
      </c>
      <c r="BZ30" t="str">
        <f t="shared" si="46"/>
        <v>81 Process, plant and machine operatives</v>
      </c>
      <c r="CA30" s="69">
        <v>8.0218695082905036</v>
      </c>
      <c r="CB30" s="69">
        <v>8.0867135146634421</v>
      </c>
      <c r="CC30" s="69">
        <v>6.7824139118056141</v>
      </c>
      <c r="CD30" s="69">
        <v>6.9734053652380243</v>
      </c>
      <c r="CE30" s="69">
        <v>2.5935082497751698</v>
      </c>
      <c r="CF30" s="69"/>
      <c r="CG30" s="69">
        <f t="shared" si="47"/>
        <v>-4.1889056620304448</v>
      </c>
      <c r="CH30" s="69">
        <f>'RD T1'!E261</f>
        <v>2.0290166103254701</v>
      </c>
      <c r="CI30" s="69">
        <f t="shared" si="48"/>
        <v>-2.1598890517049747</v>
      </c>
      <c r="CK30" t="str">
        <f t="shared" si="49"/>
        <v>81 Process, plant and machine operatives</v>
      </c>
      <c r="CL30" s="69">
        <v>5.2829337240695251</v>
      </c>
      <c r="CM30" s="69">
        <v>3.7931707228080058</v>
      </c>
      <c r="CN30" s="69">
        <v>3.462526130516268</v>
      </c>
      <c r="CO30" s="69">
        <v>2.2794678067714211</v>
      </c>
      <c r="CP30" s="69">
        <v>1.0470056145734217</v>
      </c>
      <c r="CQ30" s="69"/>
      <c r="CR30" s="69">
        <f t="shared" si="50"/>
        <v>-2.4155205159428466</v>
      </c>
      <c r="CS30" s="69">
        <f>'RD T1'!E290</f>
        <v>0.47891842263796003</v>
      </c>
      <c r="CT30" s="69">
        <f t="shared" si="51"/>
        <v>-1.9366020933048866</v>
      </c>
    </row>
    <row r="31" spans="1:98" x14ac:dyDescent="0.2">
      <c r="A31" s="10" t="str">
        <f>name!D27</f>
        <v>82 Transport and mobile machine drivers and operatives</v>
      </c>
      <c r="B31" s="69">
        <v>8.4957909596376946E-2</v>
      </c>
      <c r="C31" s="69">
        <v>0.13532743221682769</v>
      </c>
      <c r="D31" s="69">
        <v>0.14282344835069155</v>
      </c>
      <c r="E31" s="69">
        <v>0.22115164928763756</v>
      </c>
      <c r="F31" s="69">
        <v>0.32934641968124523</v>
      </c>
      <c r="G31" s="11"/>
      <c r="H31" s="69">
        <f t="shared" si="26"/>
        <v>0.18652297133055368</v>
      </c>
      <c r="I31" s="69">
        <f>'RD T1'!E59</f>
        <v>0.16659025774960753</v>
      </c>
      <c r="J31" s="69">
        <f t="shared" si="27"/>
        <v>0.35311322908016118</v>
      </c>
      <c r="L31" t="str">
        <f t="shared" si="28"/>
        <v>82 Transport and mobile machine drivers and operatives</v>
      </c>
      <c r="M31" s="69">
        <v>0.53771516113683937</v>
      </c>
      <c r="N31" s="69">
        <v>0.82853046518242623</v>
      </c>
      <c r="O31" s="69">
        <v>0.84837415815871531</v>
      </c>
      <c r="P31" s="69">
        <v>1.1620683658257192</v>
      </c>
      <c r="Q31" s="69">
        <v>1.6434316540668461</v>
      </c>
      <c r="R31" s="11"/>
      <c r="S31" s="69">
        <f t="shared" si="29"/>
        <v>0.7950574959081308</v>
      </c>
      <c r="T31" s="69">
        <f>'RD T1'!E88</f>
        <v>0.81823549695512909</v>
      </c>
      <c r="U31" s="69">
        <f t="shared" si="30"/>
        <v>1.61329299286326</v>
      </c>
      <c r="W31" t="str">
        <f t="shared" si="31"/>
        <v>82 Transport and mobile machine drivers and operatives</v>
      </c>
      <c r="X31" s="69">
        <v>2.0063044750865235</v>
      </c>
      <c r="Y31" s="69">
        <v>3.3419639982235458</v>
      </c>
      <c r="Z31" s="69">
        <v>3.2067442277685432</v>
      </c>
      <c r="AA31" s="69">
        <v>4.210869833746794</v>
      </c>
      <c r="AB31" s="69">
        <v>6.3716692486900737</v>
      </c>
      <c r="AC31" s="69"/>
      <c r="AD31" s="69">
        <f t="shared" si="32"/>
        <v>3.1649250209215305</v>
      </c>
      <c r="AE31" s="69">
        <f>'RD T1'!E117</f>
        <v>3.1224267767964071</v>
      </c>
      <c r="AF31" s="69">
        <f t="shared" si="33"/>
        <v>6.2873517977179372</v>
      </c>
      <c r="AH31" t="str">
        <f t="shared" si="34"/>
        <v>82 Transport and mobile machine drivers and operatives</v>
      </c>
      <c r="AI31" s="69">
        <v>0.96132006933800807</v>
      </c>
      <c r="AJ31" s="69">
        <v>1.6323453998140005</v>
      </c>
      <c r="AK31" s="69">
        <v>1.5481021777319339</v>
      </c>
      <c r="AL31" s="69">
        <v>2.0397812283909276</v>
      </c>
      <c r="AM31" s="69">
        <v>2.9651764613155409</v>
      </c>
      <c r="AN31" s="69"/>
      <c r="AO31" s="69">
        <f t="shared" si="35"/>
        <v>1.417074283583607</v>
      </c>
      <c r="AP31" s="69">
        <f>'RD T1'!E146</f>
        <v>1.4314810405977407</v>
      </c>
      <c r="AQ31" s="69">
        <f t="shared" si="36"/>
        <v>2.8485553241813477</v>
      </c>
      <c r="AS31" t="str">
        <f t="shared" si="37"/>
        <v>82 Transport and mobile machine drivers and operatives</v>
      </c>
      <c r="AT31" s="69">
        <v>1.6189707248721894</v>
      </c>
      <c r="AU31" s="69">
        <v>2.6021321824884938</v>
      </c>
      <c r="AV31" s="69">
        <v>2.5619770269861051</v>
      </c>
      <c r="AW31" s="69">
        <v>3.304290588177949</v>
      </c>
      <c r="AX31" s="69">
        <v>4.7141822456044169</v>
      </c>
      <c r="AY31" s="69"/>
      <c r="AZ31" s="69">
        <f t="shared" si="38"/>
        <v>2.1522052186183118</v>
      </c>
      <c r="BA31" s="69">
        <f>'RD T1'!E175</f>
        <v>2.343606990113821</v>
      </c>
      <c r="BB31" s="69">
        <f t="shared" si="39"/>
        <v>4.4958122087321328</v>
      </c>
      <c r="BD31" t="str">
        <f t="shared" si="40"/>
        <v>82 Transport and mobile machine drivers and operatives</v>
      </c>
      <c r="BE31" s="69">
        <v>11.518082089463478</v>
      </c>
      <c r="BF31" s="69">
        <v>14.647411536857357</v>
      </c>
      <c r="BG31" s="69">
        <v>12.906883043756064</v>
      </c>
      <c r="BH31" s="69">
        <v>14.594041908033642</v>
      </c>
      <c r="BI31" s="69">
        <v>15.627080205947792</v>
      </c>
      <c r="BJ31" s="69"/>
      <c r="BK31" s="69">
        <f t="shared" si="41"/>
        <v>2.7201971621917274</v>
      </c>
      <c r="BL31" s="69">
        <f>'RD T1'!E204</f>
        <v>7.3480145913653212</v>
      </c>
      <c r="BM31" s="69">
        <f t="shared" si="42"/>
        <v>10.068211753557048</v>
      </c>
      <c r="BO31" t="str">
        <f t="shared" si="43"/>
        <v>82 Transport and mobile machine drivers and operatives</v>
      </c>
      <c r="BP31" s="69">
        <v>19.757350395097475</v>
      </c>
      <c r="BQ31" s="69">
        <v>23.728431252482608</v>
      </c>
      <c r="BR31" s="69">
        <v>20.419891299484611</v>
      </c>
      <c r="BS31" s="69">
        <v>22.8212469656475</v>
      </c>
      <c r="BT31" s="69">
        <v>23.525633675558044</v>
      </c>
      <c r="BU31" s="69"/>
      <c r="BV31" s="69">
        <f t="shared" si="44"/>
        <v>3.1057423760734331</v>
      </c>
      <c r="BW31" s="69">
        <f>'RD T1'!E233</f>
        <v>12.224821389421582</v>
      </c>
      <c r="BX31" s="69">
        <f t="shared" si="45"/>
        <v>15.330563765495015</v>
      </c>
      <c r="BZ31" t="str">
        <f t="shared" si="46"/>
        <v>82 Transport and mobile machine drivers and operatives</v>
      </c>
      <c r="CA31" s="69">
        <v>15.407342560551944</v>
      </c>
      <c r="CB31" s="69">
        <v>18.293486215918314</v>
      </c>
      <c r="CC31" s="69">
        <v>16.409811063742815</v>
      </c>
      <c r="CD31" s="69">
        <v>15.228069742152181</v>
      </c>
      <c r="CE31" s="69">
        <v>12.2320665093398</v>
      </c>
      <c r="CF31" s="69"/>
      <c r="CG31" s="69">
        <f t="shared" si="47"/>
        <v>-4.1777445544030147</v>
      </c>
      <c r="CH31" s="69">
        <f>'RD T1'!E262</f>
        <v>6.8893475512885249</v>
      </c>
      <c r="CI31" s="69">
        <f t="shared" si="48"/>
        <v>2.7116029968855102</v>
      </c>
      <c r="CK31" t="str">
        <f t="shared" si="49"/>
        <v>82 Transport and mobile machine drivers and operatives</v>
      </c>
      <c r="CL31" s="69">
        <v>8.0710070998121992</v>
      </c>
      <c r="CM31" s="69">
        <v>8.5838651635582579</v>
      </c>
      <c r="CN31" s="69">
        <v>7.8379256905702785</v>
      </c>
      <c r="CO31" s="69">
        <v>7.0229314633503108</v>
      </c>
      <c r="CP31" s="69">
        <v>3.9199285548402867</v>
      </c>
      <c r="CQ31" s="69"/>
      <c r="CR31" s="69">
        <f t="shared" si="50"/>
        <v>-3.9179971357299919</v>
      </c>
      <c r="CS31" s="69">
        <f>'RD T1'!E291</f>
        <v>2.2264440086574222</v>
      </c>
      <c r="CT31" s="69">
        <f t="shared" si="51"/>
        <v>-1.6915531270725697</v>
      </c>
    </row>
    <row r="32" spans="1:98" x14ac:dyDescent="0.2">
      <c r="A32" s="10" t="str">
        <f>name!D28</f>
        <v>91 Elementary trades and related occupations</v>
      </c>
      <c r="B32" s="69">
        <v>1.1430456204361843E-3</v>
      </c>
      <c r="C32" s="69">
        <v>1.1314262786413776E-3</v>
      </c>
      <c r="D32" s="69">
        <v>9.5494542117090741E-4</v>
      </c>
      <c r="E32" s="69">
        <v>1.0054996913073275E-3</v>
      </c>
      <c r="F32" s="69">
        <v>1.2097401228952113E-3</v>
      </c>
      <c r="G32" s="11"/>
      <c r="H32" s="69">
        <f t="shared" si="26"/>
        <v>2.5479470172430391E-4</v>
      </c>
      <c r="I32" s="69">
        <f>'RD T1'!E60</f>
        <v>6.1857365965993407E-4</v>
      </c>
      <c r="J32" s="69">
        <f t="shared" si="27"/>
        <v>8.7336836138423798E-4</v>
      </c>
      <c r="L32" t="str">
        <f t="shared" si="28"/>
        <v>91 Elementary trades and related occupations</v>
      </c>
      <c r="M32" s="69">
        <v>0.21628380505671929</v>
      </c>
      <c r="N32" s="69">
        <v>0.28725829243248885</v>
      </c>
      <c r="O32" s="69">
        <v>0.23842290226601562</v>
      </c>
      <c r="P32" s="69">
        <v>0.28219333649301115</v>
      </c>
      <c r="Q32" s="69">
        <v>0.40149104832455546</v>
      </c>
      <c r="R32" s="11"/>
      <c r="S32" s="69">
        <f t="shared" si="29"/>
        <v>0.16306814605853984</v>
      </c>
      <c r="T32" s="69">
        <f>'RD T1'!E89</f>
        <v>0.16128668709082344</v>
      </c>
      <c r="U32" s="69">
        <f t="shared" si="30"/>
        <v>0.32435483314936331</v>
      </c>
      <c r="W32" t="str">
        <f t="shared" si="31"/>
        <v>91 Elementary trades and related occupations</v>
      </c>
      <c r="X32" s="69">
        <v>0.88669428828297991</v>
      </c>
      <c r="Y32" s="69">
        <v>1.1453264990572032</v>
      </c>
      <c r="Z32" s="69">
        <v>0.90140091578894921</v>
      </c>
      <c r="AA32" s="69">
        <v>0.90079422013228494</v>
      </c>
      <c r="AB32" s="69">
        <v>1.0964288846922687</v>
      </c>
      <c r="AC32" s="69"/>
      <c r="AD32" s="69">
        <f t="shared" si="32"/>
        <v>0.19502796890331953</v>
      </c>
      <c r="AE32" s="69">
        <f>'RD T1'!E118</f>
        <v>0.54401227067212266</v>
      </c>
      <c r="AF32" s="69">
        <f t="shared" si="33"/>
        <v>0.73904023957544218</v>
      </c>
      <c r="AH32" t="str">
        <f t="shared" si="34"/>
        <v>91 Elementary trades and related occupations</v>
      </c>
      <c r="AI32" s="69">
        <v>0.58103192427302774</v>
      </c>
      <c r="AJ32" s="69">
        <v>0.71038292024971983</v>
      </c>
      <c r="AK32" s="69">
        <v>0.56594876304115993</v>
      </c>
      <c r="AL32" s="69">
        <v>0.59498699985254455</v>
      </c>
      <c r="AM32" s="69">
        <v>0.81726173700250315</v>
      </c>
      <c r="AN32" s="69"/>
      <c r="AO32" s="69">
        <f t="shared" si="35"/>
        <v>0.25131297396134322</v>
      </c>
      <c r="AP32" s="69">
        <f>'RD T1'!E147</f>
        <v>0.37164453177026813</v>
      </c>
      <c r="AQ32" s="69">
        <f t="shared" si="36"/>
        <v>0.62295750573161135</v>
      </c>
      <c r="AS32" t="str">
        <f t="shared" si="37"/>
        <v>91 Elementary trades and related occupations</v>
      </c>
      <c r="AT32" s="69">
        <v>0.5772238946180468</v>
      </c>
      <c r="AU32" s="69">
        <v>0.74636876122459928</v>
      </c>
      <c r="AV32" s="69">
        <v>0.64040396391164278</v>
      </c>
      <c r="AW32" s="69">
        <v>0.62177473699306918</v>
      </c>
      <c r="AX32" s="69">
        <v>0.74770341347969371</v>
      </c>
      <c r="AY32" s="69"/>
      <c r="AZ32" s="69">
        <f t="shared" si="38"/>
        <v>0.10729944956805093</v>
      </c>
      <c r="BA32" s="69">
        <f>'RD T1'!E176</f>
        <v>0.31932909028823275</v>
      </c>
      <c r="BB32" s="69">
        <f t="shared" si="39"/>
        <v>0.42662853985628368</v>
      </c>
      <c r="BD32" t="str">
        <f t="shared" si="40"/>
        <v>91 Elementary trades and related occupations</v>
      </c>
      <c r="BE32" s="69">
        <v>3.5155164505593413</v>
      </c>
      <c r="BF32" s="69">
        <v>3.3175637377825757</v>
      </c>
      <c r="BG32" s="69">
        <v>2.8307163296874256</v>
      </c>
      <c r="BH32" s="69">
        <v>2.4824690674577847</v>
      </c>
      <c r="BI32" s="69">
        <v>2.5553758125136281</v>
      </c>
      <c r="BJ32" s="69"/>
      <c r="BK32" s="69">
        <f t="shared" si="41"/>
        <v>-0.27534051717379748</v>
      </c>
      <c r="BL32" s="69">
        <f>'RD T1'!E205</f>
        <v>0.92625508127337208</v>
      </c>
      <c r="BM32" s="69">
        <f t="shared" si="42"/>
        <v>0.6509145640995746</v>
      </c>
      <c r="BO32" t="str">
        <f t="shared" si="43"/>
        <v>91 Elementary trades and related occupations</v>
      </c>
      <c r="BP32" s="69">
        <v>6.9274866760064082</v>
      </c>
      <c r="BQ32" s="69">
        <v>6.4346625501834556</v>
      </c>
      <c r="BR32" s="69">
        <v>5.3084145562274649</v>
      </c>
      <c r="BS32" s="69">
        <v>4.5521966256068973</v>
      </c>
      <c r="BT32" s="69">
        <v>4.3240847996460907</v>
      </c>
      <c r="BU32" s="69"/>
      <c r="BV32" s="69">
        <f t="shared" si="44"/>
        <v>-0.98432975658137423</v>
      </c>
      <c r="BW32" s="69">
        <f>'RD T1'!E234</f>
        <v>1.6837039132713214</v>
      </c>
      <c r="BX32" s="69">
        <f t="shared" si="45"/>
        <v>0.69937415668994718</v>
      </c>
      <c r="BZ32" t="str">
        <f t="shared" si="46"/>
        <v>91 Elementary trades and related occupations</v>
      </c>
      <c r="CA32" s="69">
        <v>7.5045687428937438</v>
      </c>
      <c r="CB32" s="69">
        <v>7.619990218827267</v>
      </c>
      <c r="CC32" s="69">
        <v>6.3374795962559523</v>
      </c>
      <c r="CD32" s="69">
        <v>4.7740292149281593</v>
      </c>
      <c r="CE32" s="69">
        <v>3.9676920447392305</v>
      </c>
      <c r="CF32" s="69"/>
      <c r="CG32" s="69">
        <f t="shared" si="47"/>
        <v>-2.3697875515167217</v>
      </c>
      <c r="CH32" s="69">
        <f>'RD T1'!E263</f>
        <v>1.8881412256032981</v>
      </c>
      <c r="CI32" s="69">
        <f t="shared" si="48"/>
        <v>-0.4816463259134236</v>
      </c>
      <c r="CK32" t="str">
        <f t="shared" si="49"/>
        <v>91 Elementary trades and related occupations</v>
      </c>
      <c r="CL32" s="69">
        <v>4.5892413086737927</v>
      </c>
      <c r="CM32" s="69">
        <v>3.7852463145569191</v>
      </c>
      <c r="CN32" s="69">
        <v>3.4123142259652979</v>
      </c>
      <c r="CO32" s="69">
        <v>2.6871998084001953</v>
      </c>
      <c r="CP32" s="69">
        <v>1.9028445651892658</v>
      </c>
      <c r="CQ32" s="69"/>
      <c r="CR32" s="69">
        <f t="shared" si="50"/>
        <v>-1.5094696607760321</v>
      </c>
      <c r="CS32" s="69">
        <f>'RD T1'!E292</f>
        <v>0.73791731353864076</v>
      </c>
      <c r="CT32" s="69">
        <f t="shared" si="51"/>
        <v>-0.7715523472373913</v>
      </c>
    </row>
    <row r="33" spans="1:98" x14ac:dyDescent="0.2">
      <c r="A33" s="10" t="str">
        <f>name!D29</f>
        <v>92 Elementary administration and service occupations</v>
      </c>
      <c r="B33" s="69">
        <v>8.7667093699391047E-2</v>
      </c>
      <c r="C33" s="69">
        <v>0.11325987123398554</v>
      </c>
      <c r="D33" s="69">
        <v>0.10535004514542926</v>
      </c>
      <c r="E33" s="69">
        <v>0.14615385415037591</v>
      </c>
      <c r="F33" s="69">
        <v>0.1971471587201811</v>
      </c>
      <c r="G33" s="11"/>
      <c r="H33" s="69">
        <f t="shared" ref="H33" si="52">F33-D33</f>
        <v>9.1797113574751843E-2</v>
      </c>
      <c r="I33" s="69">
        <f>'RD T1'!E61</f>
        <v>8.7667276627630172E-2</v>
      </c>
      <c r="J33" s="69">
        <f t="shared" ref="J33" si="53">SUM(H33:I33)</f>
        <v>0.17946439020238203</v>
      </c>
      <c r="L33" t="str">
        <f t="shared" ref="L33" si="54">A33</f>
        <v>92 Elementary administration and service occupations</v>
      </c>
      <c r="M33" s="69">
        <v>2.0006523871755246</v>
      </c>
      <c r="N33" s="69">
        <v>2.7259312981163655</v>
      </c>
      <c r="O33" s="69">
        <v>2.7852448949167057</v>
      </c>
      <c r="P33" s="69">
        <v>3.9337813392814431</v>
      </c>
      <c r="Q33" s="69">
        <v>5.7183071506112331</v>
      </c>
      <c r="R33" s="11"/>
      <c r="S33" s="69">
        <f t="shared" ref="S33" si="55">Q33-O33</f>
        <v>2.9330622556945274</v>
      </c>
      <c r="T33" s="69">
        <f>'RD T1'!E90</f>
        <v>2.5296021456269977</v>
      </c>
      <c r="U33" s="69">
        <f t="shared" ref="U33" si="56">SUM(S33:T33)</f>
        <v>5.4626644013215255</v>
      </c>
      <c r="W33" t="str">
        <f t="shared" ref="W33" si="57">A33</f>
        <v>92 Elementary administration and service occupations</v>
      </c>
      <c r="X33" s="69">
        <v>7.8447342084480534</v>
      </c>
      <c r="Y33" s="69">
        <v>10.851267254133875</v>
      </c>
      <c r="Z33" s="69">
        <v>9.9891818336988418</v>
      </c>
      <c r="AA33" s="69">
        <v>12.888078053034556</v>
      </c>
      <c r="AB33" s="69">
        <v>17.803557357934604</v>
      </c>
      <c r="AC33" s="69"/>
      <c r="AD33" s="69">
        <f t="shared" ref="AD33" si="58">AB33-Z33</f>
        <v>7.8143755242357624</v>
      </c>
      <c r="AE33" s="69">
        <f>'RD T1'!E119</f>
        <v>8.7311844420067928</v>
      </c>
      <c r="AF33" s="69">
        <f t="shared" ref="AF33" si="59">SUM(AD33:AE33)</f>
        <v>16.545559966242557</v>
      </c>
      <c r="AH33" t="str">
        <f t="shared" ref="AH33" si="60">L33</f>
        <v>92 Elementary administration and service occupations</v>
      </c>
      <c r="AI33" s="69">
        <v>3.6889468187638124</v>
      </c>
      <c r="AJ33" s="69">
        <v>5.297400695226929</v>
      </c>
      <c r="AK33" s="69">
        <v>4.8034554485833691</v>
      </c>
      <c r="AL33" s="69">
        <v>6.176494622764622</v>
      </c>
      <c r="AM33" s="69">
        <v>8.7092555858315013</v>
      </c>
      <c r="AN33" s="69"/>
      <c r="AO33" s="69">
        <f t="shared" ref="AO33" si="61">AM33-AK33</f>
        <v>3.9058001372481321</v>
      </c>
      <c r="AP33" s="69">
        <f>'RD T1'!E148</f>
        <v>4.0510005566138538</v>
      </c>
      <c r="AQ33" s="69">
        <f t="shared" ref="AQ33" si="62">SUM(AO33:AP33)</f>
        <v>7.956800693861986</v>
      </c>
      <c r="AS33" t="str">
        <f t="shared" ref="AS33" si="63">W33</f>
        <v>92 Elementary administration and service occupations</v>
      </c>
      <c r="AT33" s="69">
        <v>3.3579228386018785</v>
      </c>
      <c r="AU33" s="69">
        <v>4.3107158772530596</v>
      </c>
      <c r="AV33" s="69">
        <v>4.1528293965168759</v>
      </c>
      <c r="AW33" s="69">
        <v>5.0717537105506558</v>
      </c>
      <c r="AX33" s="69">
        <v>6.962216833849399</v>
      </c>
      <c r="AY33" s="69"/>
      <c r="AZ33" s="69">
        <f t="shared" ref="AZ33" si="64">AX33-AV33</f>
        <v>2.8093874373325232</v>
      </c>
      <c r="BA33" s="69">
        <f>'RD T1'!E177</f>
        <v>3.3184829465087837</v>
      </c>
      <c r="BB33" s="69">
        <f t="shared" ref="BB33" si="65">SUM(AZ33:BA33)</f>
        <v>6.1278703838413069</v>
      </c>
      <c r="BD33" t="str">
        <f t="shared" ref="BD33" si="66">AH33</f>
        <v>92 Elementary administration and service occupations</v>
      </c>
      <c r="BE33" s="69">
        <v>23.691985811352495</v>
      </c>
      <c r="BF33" s="69">
        <v>25.056286808940069</v>
      </c>
      <c r="BG33" s="69">
        <v>23.128103297138004</v>
      </c>
      <c r="BH33" s="69">
        <v>22.796302575308275</v>
      </c>
      <c r="BI33" s="69">
        <v>23.148798215672688</v>
      </c>
      <c r="BJ33" s="69"/>
      <c r="BK33" s="69">
        <f t="shared" ref="BK33" si="67">BI33-BG33</f>
        <v>2.0694918534683637E-2</v>
      </c>
      <c r="BL33" s="69">
        <f>'RD T1'!E206</f>
        <v>11.164206728146882</v>
      </c>
      <c r="BM33" s="69">
        <f t="shared" ref="BM33" si="68">SUM(BK33:BL33)</f>
        <v>11.184901646681565</v>
      </c>
      <c r="BO33" t="str">
        <f t="shared" ref="BO33" si="69">AS33</f>
        <v>92 Elementary administration and service occupations</v>
      </c>
      <c r="BP33" s="69">
        <v>41.064079788762371</v>
      </c>
      <c r="BQ33" s="69">
        <v>45.598125021118122</v>
      </c>
      <c r="BR33" s="69">
        <v>37.861923834202365</v>
      </c>
      <c r="BS33" s="69">
        <v>41.456172566364081</v>
      </c>
      <c r="BT33" s="69">
        <v>38.437810386714865</v>
      </c>
      <c r="BU33" s="69"/>
      <c r="BV33" s="69">
        <f t="shared" ref="BV33" si="70">BT33-BR33</f>
        <v>0.57588655251250032</v>
      </c>
      <c r="BW33" s="69">
        <f>'RD T1'!E235</f>
        <v>18.553900197023438</v>
      </c>
      <c r="BX33" s="69">
        <f t="shared" ref="BX33" si="71">SUM(BV33:BW33)</f>
        <v>19.129786749535938</v>
      </c>
      <c r="BZ33" t="str">
        <f t="shared" ref="BZ33" si="72">BD33</f>
        <v>92 Elementary administration and service occupations</v>
      </c>
      <c r="CA33" s="69">
        <v>33.849781424609517</v>
      </c>
      <c r="CB33" s="69">
        <v>39.051927212891435</v>
      </c>
      <c r="CC33" s="69">
        <v>33.552089302939791</v>
      </c>
      <c r="CD33" s="69">
        <v>32.080250096447465</v>
      </c>
      <c r="CE33" s="69">
        <v>23.280533066777956</v>
      </c>
      <c r="CF33" s="69"/>
      <c r="CG33" s="69">
        <f t="shared" ref="CG33" si="73">CE33-CC33</f>
        <v>-10.271556236161835</v>
      </c>
      <c r="CH33" s="69">
        <f>'RD T1'!E264</f>
        <v>12.211895889072183</v>
      </c>
      <c r="CI33" s="69">
        <f t="shared" ref="CI33" si="74">SUM(CG33:CH33)</f>
        <v>1.9403396529103478</v>
      </c>
      <c r="CK33" t="str">
        <f t="shared" ref="CK33" si="75">BO33</f>
        <v>92 Elementary administration and service occupations</v>
      </c>
      <c r="CL33" s="69">
        <v>19.974556816177209</v>
      </c>
      <c r="CM33" s="69">
        <v>14.392490217505806</v>
      </c>
      <c r="CN33" s="69">
        <v>13.512684887209153</v>
      </c>
      <c r="CO33" s="69">
        <v>10.087803091905972</v>
      </c>
      <c r="CP33" s="69">
        <v>7.5842097299378306</v>
      </c>
      <c r="CQ33" s="69"/>
      <c r="CR33" s="69">
        <f t="shared" ref="CR33" si="76">CP33-CN33</f>
        <v>-5.9284751572713219</v>
      </c>
      <c r="CS33" s="69">
        <f>'RD T1'!E293</f>
        <v>2.5301567541275207</v>
      </c>
      <c r="CT33" s="69">
        <f t="shared" ref="CT33" si="77">SUM(CR33:CS33)</f>
        <v>-3.3983184031438012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16.813263699746329</v>
      </c>
      <c r="C35" s="67">
        <f t="shared" ref="C35:F35" si="78">SUM(C8:C33)</f>
        <v>20.507209121684735</v>
      </c>
      <c r="D35" s="67">
        <f t="shared" si="78"/>
        <v>23.148475197307771</v>
      </c>
      <c r="E35" s="67">
        <f t="shared" si="78"/>
        <v>28.019262993681188</v>
      </c>
      <c r="F35" s="67">
        <f t="shared" si="78"/>
        <v>36.06967863726598</v>
      </c>
      <c r="G35" s="11"/>
      <c r="H35" s="67">
        <f>F35-D35</f>
        <v>12.921203439958209</v>
      </c>
      <c r="I35" s="67">
        <f>SUM(I8:I33)</f>
        <v>14.770132274094873</v>
      </c>
      <c r="J35" s="67">
        <f>SUM(H35:I35)</f>
        <v>27.691335714053082</v>
      </c>
      <c r="L35" s="24" t="str">
        <f>A35</f>
        <v>All occupations</v>
      </c>
      <c r="M35" s="67">
        <f>SUM(M8:M33)</f>
        <v>110.70966395467104</v>
      </c>
      <c r="N35" s="67">
        <f t="shared" ref="N35:Q35" si="79">SUM(N8:N33)</f>
        <v>137.07480649882015</v>
      </c>
      <c r="O35" s="67">
        <f t="shared" si="79"/>
        <v>152.94363457514663</v>
      </c>
      <c r="P35" s="67">
        <f t="shared" si="79"/>
        <v>184.65389791465606</v>
      </c>
      <c r="Q35" s="67">
        <f t="shared" si="79"/>
        <v>241.51296622071607</v>
      </c>
      <c r="R35" s="11"/>
      <c r="S35" s="67">
        <f t="shared" si="29"/>
        <v>88.569331645569434</v>
      </c>
      <c r="T35" s="67">
        <f>SUM(T8:T33)</f>
        <v>103.51087916445921</v>
      </c>
      <c r="U35" s="67">
        <f>SUM(S35:T35)</f>
        <v>192.08021081002863</v>
      </c>
      <c r="W35" s="24" t="str">
        <f>A35</f>
        <v>All occupations</v>
      </c>
      <c r="X35" s="67">
        <f>SUM(X8:X33)</f>
        <v>239.96794314221833</v>
      </c>
      <c r="Y35" s="67">
        <f t="shared" ref="Y35:AB35" si="80">SUM(Y8:Y33)</f>
        <v>297.0484170101837</v>
      </c>
      <c r="Z35" s="67">
        <f t="shared" si="80"/>
        <v>294.58889361890766</v>
      </c>
      <c r="AA35" s="67">
        <f t="shared" si="80"/>
        <v>329.39745945325677</v>
      </c>
      <c r="AB35" s="67">
        <f t="shared" si="80"/>
        <v>399.30652014903262</v>
      </c>
      <c r="AC35" s="69"/>
      <c r="AD35" s="67">
        <f t="shared" ref="AD35" si="81">AB35-Z35</f>
        <v>104.71762653012496</v>
      </c>
      <c r="AE35" s="67">
        <f>SUM(AE8:AE33)</f>
        <v>186.10472834249623</v>
      </c>
      <c r="AF35" s="67">
        <f>SUM(AD35:AE35)</f>
        <v>290.82235487262119</v>
      </c>
      <c r="AH35" s="24" t="str">
        <f>L35</f>
        <v>All occupations</v>
      </c>
      <c r="AI35" s="67">
        <f>SUM(AI8:AI33)</f>
        <v>73.857947575616237</v>
      </c>
      <c r="AJ35" s="67">
        <f t="shared" ref="AJ35:AM35" si="82">SUM(AJ8:AJ33)</f>
        <v>81.230368497527834</v>
      </c>
      <c r="AK35" s="67">
        <f t="shared" si="82"/>
        <v>78.888856710954045</v>
      </c>
      <c r="AL35" s="67">
        <f t="shared" si="82"/>
        <v>81.56182384696956</v>
      </c>
      <c r="AM35" s="67">
        <f t="shared" si="82"/>
        <v>93.870573036428567</v>
      </c>
      <c r="AN35" s="69"/>
      <c r="AO35" s="67">
        <f t="shared" ref="AO35" si="83">AM35-AK35</f>
        <v>14.981716325474522</v>
      </c>
      <c r="AP35" s="67">
        <f>SUM(AP8:AP33)</f>
        <v>44.971066306693459</v>
      </c>
      <c r="AQ35" s="67">
        <f>SUM(AO35:AP35)</f>
        <v>59.952782632167981</v>
      </c>
      <c r="AS35" s="24" t="str">
        <f>W35</f>
        <v>All occupations</v>
      </c>
      <c r="AT35" s="67">
        <f>SUM(AT8:AT33)</f>
        <v>67.111481723675695</v>
      </c>
      <c r="AU35" s="67">
        <f t="shared" ref="AU35:AX35" si="84">SUM(AU8:AU33)</f>
        <v>82.024507973098338</v>
      </c>
      <c r="AV35" s="67">
        <f t="shared" si="84"/>
        <v>81.518287461642188</v>
      </c>
      <c r="AW35" s="67">
        <f t="shared" si="84"/>
        <v>88.226618161716104</v>
      </c>
      <c r="AX35" s="67">
        <f t="shared" si="84"/>
        <v>107.06103393725215</v>
      </c>
      <c r="AY35" s="69"/>
      <c r="AZ35" s="67">
        <f t="shared" ref="AZ35" si="85">AX35-AV35</f>
        <v>25.54274647560996</v>
      </c>
      <c r="BA35" s="67">
        <f>SUM(BA8:BA33)</f>
        <v>47.784970347803437</v>
      </c>
      <c r="BB35" s="67">
        <f>SUM(AZ35:BA35)</f>
        <v>73.327716823413397</v>
      </c>
      <c r="BD35" s="24" t="str">
        <f>AH35</f>
        <v>All occupations</v>
      </c>
      <c r="BE35" s="67">
        <f>SUM(BE8:BE33)</f>
        <v>288.41368223505918</v>
      </c>
      <c r="BF35" s="67">
        <f t="shared" ref="BF35:BI35" si="86">SUM(BF8:BF33)</f>
        <v>315.66937368540329</v>
      </c>
      <c r="BG35" s="67">
        <f t="shared" si="86"/>
        <v>313.2369187495475</v>
      </c>
      <c r="BH35" s="67">
        <f t="shared" si="86"/>
        <v>307.60255718379631</v>
      </c>
      <c r="BI35" s="67">
        <f t="shared" si="86"/>
        <v>305.66223613139022</v>
      </c>
      <c r="BJ35" s="69"/>
      <c r="BK35" s="67">
        <f t="shared" ref="BK35" si="87">BI35-BG35</f>
        <v>-7.5746826181572828</v>
      </c>
      <c r="BL35" s="67">
        <f>SUM(BL8:BL33)</f>
        <v>140.82632549072537</v>
      </c>
      <c r="BM35" s="67">
        <f>SUM(BK35:BL35)</f>
        <v>133.25164287256808</v>
      </c>
      <c r="BO35" s="24" t="str">
        <f>AS35</f>
        <v>All occupations</v>
      </c>
      <c r="BP35" s="67">
        <f>SUM(BP8:BP33)</f>
        <v>307.81657688593157</v>
      </c>
      <c r="BQ35" s="67">
        <f t="shared" ref="BQ35:BT35" si="88">SUM(BQ8:BQ33)</f>
        <v>322.837038342337</v>
      </c>
      <c r="BR35" s="67">
        <f t="shared" si="88"/>
        <v>291.30502271998438</v>
      </c>
      <c r="BS35" s="67">
        <f t="shared" si="88"/>
        <v>292.12913221187785</v>
      </c>
      <c r="BT35" s="67">
        <f t="shared" si="88"/>
        <v>253.51328916454938</v>
      </c>
      <c r="BU35" s="69"/>
      <c r="BV35" s="67">
        <f t="shared" ref="BV35" si="89">BT35-BR35</f>
        <v>-37.791733555435002</v>
      </c>
      <c r="BW35" s="67">
        <f>SUM(BW8:BW33)</f>
        <v>124.41391616437558</v>
      </c>
      <c r="BX35" s="67">
        <f>SUM(BV35:BW35)</f>
        <v>86.622182608940577</v>
      </c>
      <c r="BZ35" s="24" t="str">
        <f>BD35</f>
        <v>All occupations</v>
      </c>
      <c r="CA35" s="67">
        <f>SUM(CA8:CA33)</f>
        <v>185.19640958588522</v>
      </c>
      <c r="CB35" s="67">
        <f t="shared" ref="CB35:CE35" si="90">SUM(CB8:CB33)</f>
        <v>196.48640543387145</v>
      </c>
      <c r="CC35" s="67">
        <f t="shared" si="90"/>
        <v>181.00112501969909</v>
      </c>
      <c r="CD35" s="67">
        <f t="shared" si="90"/>
        <v>157.07618341211139</v>
      </c>
      <c r="CE35" s="67">
        <f t="shared" si="90"/>
        <v>105.12032146560927</v>
      </c>
      <c r="CF35" s="69"/>
      <c r="CG35" s="67">
        <f t="shared" ref="CG35" si="91">CE35-CC35</f>
        <v>-75.880803554089823</v>
      </c>
      <c r="CH35" s="67">
        <f>SUM(CH8:CH33)</f>
        <v>58.626211110728057</v>
      </c>
      <c r="CI35" s="67">
        <f>SUM(CG35:CH35)</f>
        <v>-17.254592443361766</v>
      </c>
      <c r="CK35" s="24" t="str">
        <f>BO35</f>
        <v>All occupations</v>
      </c>
      <c r="CL35" s="67">
        <f>SUM(CL8:CL33)</f>
        <v>82.893031197197061</v>
      </c>
      <c r="CM35" s="67">
        <f t="shared" ref="CM35:CP35" si="92">SUM(CM8:CM33)</f>
        <v>70.069873437073866</v>
      </c>
      <c r="CN35" s="67">
        <f t="shared" si="92"/>
        <v>71.01378594681033</v>
      </c>
      <c r="CO35" s="67">
        <f t="shared" si="92"/>
        <v>63.427064821935176</v>
      </c>
      <c r="CP35" s="67">
        <f t="shared" si="92"/>
        <v>56.945381257755479</v>
      </c>
      <c r="CQ35" s="69"/>
      <c r="CR35" s="67">
        <f t="shared" ref="CR35" si="93">CP35-CN35</f>
        <v>-14.068404689054852</v>
      </c>
      <c r="CS35" s="67">
        <f>SUM(CS8:CS33)</f>
        <v>19.659811510325795</v>
      </c>
      <c r="CT35" s="67">
        <f>SUM(CR35:CS35)</f>
        <v>5.5914068212709438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Manchester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Manchester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Manchester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Manchester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Manchester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Manchester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Manchester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Manchester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Manchester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5.1403183217682837</v>
      </c>
      <c r="C45" s="18">
        <f t="shared" si="104"/>
        <v>5.4395276126952909</v>
      </c>
      <c r="D45" s="18">
        <f t="shared" si="104"/>
        <v>6.0211697574915206</v>
      </c>
      <c r="E45" s="18">
        <f t="shared" si="104"/>
        <v>5.4160474139698893</v>
      </c>
      <c r="F45" s="18">
        <f t="shared" si="104"/>
        <v>5.4249502410448009</v>
      </c>
      <c r="H45" s="68">
        <f t="shared" ref="H45:H70" si="105">IF(D8&gt;0,(H8/D8)*100,0)</f>
        <v>40.389546570768921</v>
      </c>
      <c r="I45" s="69">
        <f t="shared" ref="I45:I70" si="106">IF(D8&gt;0,I8/D8*100,0)</f>
        <v>63.457208318618051</v>
      </c>
      <c r="J45" s="69">
        <f t="shared" ref="J45:J70" si="107">IF(D8&gt;0,(J8/D8)*100,0)</f>
        <v>103.84675488938697</v>
      </c>
      <c r="L45" t="str">
        <f>A45</f>
        <v>11 Corporate managers and directors</v>
      </c>
      <c r="M45" s="18">
        <f t="shared" ref="M45:Q54" si="108">M8/M$35*100</f>
        <v>6.7390505617607097</v>
      </c>
      <c r="N45" s="18">
        <f t="shared" si="108"/>
        <v>7.1278405631184816</v>
      </c>
      <c r="O45" s="18">
        <f t="shared" si="108"/>
        <v>7.0884763432139657</v>
      </c>
      <c r="P45" s="18">
        <f t="shared" si="108"/>
        <v>6.3182661109764267</v>
      </c>
      <c r="Q45" s="18">
        <f t="shared" si="108"/>
        <v>6.2079242222155893</v>
      </c>
      <c r="S45" s="68">
        <f t="shared" ref="S45:S70" si="109">IF(O8&gt;0,(S8/O8)*100,0)</f>
        <v>38.293751524225137</v>
      </c>
      <c r="T45" s="69">
        <f t="shared" ref="T45:T70" si="110">IF(O8&gt;0,T8/O8*100,0)</f>
        <v>64.825842500613902</v>
      </c>
      <c r="U45" s="69">
        <f t="shared" ref="U45:U70" si="111">IF(O8&gt;0,(U8/O8)*100,0)</f>
        <v>103.11959402483903</v>
      </c>
      <c r="W45" t="str">
        <f>A45</f>
        <v>11 Corporate managers and directors</v>
      </c>
      <c r="X45" s="18">
        <f t="shared" ref="X45:AB54" si="112">X8/X$35*100</f>
        <v>8.399433855708569</v>
      </c>
      <c r="Y45" s="18">
        <f t="shared" si="112"/>
        <v>9.2242137714251555</v>
      </c>
      <c r="Z45" s="18">
        <f t="shared" si="112"/>
        <v>9.1342498858810686</v>
      </c>
      <c r="AA45" s="18">
        <f t="shared" si="112"/>
        <v>8.2498984094998296</v>
      </c>
      <c r="AB45" s="18">
        <f t="shared" si="112"/>
        <v>8.3787653667657622</v>
      </c>
      <c r="AD45" s="68">
        <f t="shared" ref="AD45:AD70" si="113">IF(Z8&gt;0,(AD8/Z8)*100,0)</f>
        <v>24.336080507653421</v>
      </c>
      <c r="AE45" s="69">
        <f t="shared" ref="AE45:AE70" si="114">IF(Z8&gt;0,AE8/Z8*100,0)</f>
        <v>61.300639812452374</v>
      </c>
      <c r="AF45" s="69">
        <f t="shared" ref="AF45:AF70" si="115">IF(Z8&gt;0,(AF8/Z8)*100,0)</f>
        <v>85.636720320105795</v>
      </c>
      <c r="AH45" t="str">
        <f>L45</f>
        <v>11 Corporate managers and directors</v>
      </c>
      <c r="AI45" s="18">
        <f t="shared" ref="AI45:AM54" si="116">AI8/AI$35*100</f>
        <v>5.3620213470063751</v>
      </c>
      <c r="AJ45" s="18">
        <f t="shared" si="116"/>
        <v>6.0891501113220663</v>
      </c>
      <c r="AK45" s="18">
        <f t="shared" si="116"/>
        <v>6.3502933045056498</v>
      </c>
      <c r="AL45" s="18">
        <f t="shared" si="116"/>
        <v>5.8100744561308399</v>
      </c>
      <c r="AM45" s="18">
        <f t="shared" si="116"/>
        <v>5.7163132882135548</v>
      </c>
      <c r="AO45" s="68">
        <f t="shared" ref="AO45:AO70" si="117">IF(AK8&gt;0,(AO8/AK8)*100,0)</f>
        <v>7.1114860912212459</v>
      </c>
      <c r="AP45" s="69">
        <f t="shared" ref="AP45:AP70" si="118">IF(AK8&gt;0,AP8/AK8*100,0)</f>
        <v>51.922861877085261</v>
      </c>
      <c r="AQ45" s="69">
        <f t="shared" ref="AQ45:AQ70" si="119">IF(AK8&gt;0,(AQ8/AK8)*100,0)</f>
        <v>59.034347968306498</v>
      </c>
      <c r="AS45" t="str">
        <f>W45</f>
        <v>11 Corporate managers and directors</v>
      </c>
      <c r="AT45" s="18">
        <f t="shared" ref="AT45:AX54" si="120">AT8/AT$35*100</f>
        <v>8.5132343718412269</v>
      </c>
      <c r="AU45" s="18">
        <f t="shared" si="120"/>
        <v>8.9636579212504763</v>
      </c>
      <c r="AV45" s="18">
        <f t="shared" si="120"/>
        <v>9.1509460852436089</v>
      </c>
      <c r="AW45" s="18">
        <f t="shared" si="120"/>
        <v>7.9060388742746612</v>
      </c>
      <c r="AX45" s="18">
        <f t="shared" si="120"/>
        <v>7.6822041972263735</v>
      </c>
      <c r="AZ45" s="68">
        <f t="shared" ref="AZ45:AZ70" si="121">IF(AV8&gt;0,(AZ8/AV8)*100,0)</f>
        <v>10.254477631493254</v>
      </c>
      <c r="BA45" s="69">
        <f t="shared" ref="BA45:BA70" si="122">IF(AV8&gt;0,BA8/AV8*100,0)</f>
        <v>51.83728882165267</v>
      </c>
      <c r="BB45" s="69">
        <f t="shared" ref="BB45:BB70" si="123">IF(AV8&gt;0,(BB8/AV8)*100,0)</f>
        <v>62.091766453145922</v>
      </c>
      <c r="BD45" t="str">
        <f>AH45</f>
        <v>11 Corporate managers and directors</v>
      </c>
      <c r="BE45" s="18">
        <f t="shared" ref="BE45:BI54" si="124">BE8/BE$35*100</f>
        <v>5.1239519998515615</v>
      </c>
      <c r="BF45" s="18">
        <f t="shared" si="124"/>
        <v>5.4321641581706155</v>
      </c>
      <c r="BG45" s="18">
        <f t="shared" si="124"/>
        <v>5.5916289880166756</v>
      </c>
      <c r="BH45" s="18">
        <f t="shared" si="124"/>
        <v>4.8405267853828242</v>
      </c>
      <c r="BI45" s="18">
        <f t="shared" si="124"/>
        <v>4.8624913544320352</v>
      </c>
      <c r="BK45" s="68">
        <f t="shared" ref="BK45:BK70" si="125">IF(BG8&gt;0,(BK8/BG8)*100,0)</f>
        <v>-15.142674996815003</v>
      </c>
      <c r="BL45" s="69">
        <f t="shared" ref="BL45:BL70" si="126">IF(BG8&gt;0,BL8/BG8*100,0)</f>
        <v>38.411321785903873</v>
      </c>
      <c r="BM45" s="69">
        <f t="shared" ref="BM45:BM70" si="127">IF(BG8&gt;0,(BM8/BG8)*100,0)</f>
        <v>23.268646789088873</v>
      </c>
      <c r="BO45" t="str">
        <f>AS45</f>
        <v>11 Corporate managers and directors</v>
      </c>
      <c r="BP45" s="18">
        <f t="shared" ref="BP45:BT54" si="128">BP8/BP$35*100</f>
        <v>4.1946387685403002</v>
      </c>
      <c r="BQ45" s="18">
        <f t="shared" si="128"/>
        <v>4.3042130499547531</v>
      </c>
      <c r="BR45" s="18">
        <f t="shared" si="128"/>
        <v>4.5416761384260367</v>
      </c>
      <c r="BS45" s="18">
        <f t="shared" si="128"/>
        <v>3.7953349814250652</v>
      </c>
      <c r="BT45" s="18">
        <f t="shared" si="128"/>
        <v>3.6004599148850347</v>
      </c>
      <c r="BV45" s="68">
        <f t="shared" ref="BV45:BV70" si="129">IF(BR8&gt;0,(BV8/BR8)*100,0)</f>
        <v>-31.008660779830134</v>
      </c>
      <c r="BW45" s="69">
        <f t="shared" ref="BW45:BW70" si="130">IF(BR8&gt;0,BW8/BR8*100,0)</f>
        <v>36.517647717873459</v>
      </c>
      <c r="BX45" s="69">
        <f t="shared" ref="BX45:BX70" si="131">IF(BR8&gt;0,(BX8/BR8)*100,0)</f>
        <v>5.5089869380433267</v>
      </c>
      <c r="BZ45" t="str">
        <f>BD45</f>
        <v>11 Corporate managers and directors</v>
      </c>
      <c r="CA45" s="18">
        <f t="shared" ref="CA45:CE54" si="132">CA8/CA$35*100</f>
        <v>4.1318669385254561</v>
      </c>
      <c r="CB45" s="18">
        <f t="shared" si="132"/>
        <v>4.564770452200519</v>
      </c>
      <c r="CC45" s="18">
        <f t="shared" si="132"/>
        <v>5.1075003601092481</v>
      </c>
      <c r="CD45" s="18">
        <f t="shared" si="132"/>
        <v>4.9184551219921246</v>
      </c>
      <c r="CE45" s="18">
        <f t="shared" si="132"/>
        <v>5.8679149287944963</v>
      </c>
      <c r="CG45" s="68">
        <f t="shared" ref="CG45:CG70" si="133">IF(CC8&gt;0,(CG8/CC8)*100,0)</f>
        <v>-33.276194288896725</v>
      </c>
      <c r="CH45" s="69">
        <f t="shared" ref="CH45:CH70" si="134">IF(CC8&gt;0,CH8/CC8*100,0)</f>
        <v>36.684284807376585</v>
      </c>
      <c r="CI45" s="69">
        <f t="shared" ref="CI45:CI70" si="135">IF(CC8&gt;0,(CI8/CC8)*100,0)</f>
        <v>3.4080905184798613</v>
      </c>
      <c r="CK45" t="str">
        <f>BO45</f>
        <v>11 Corporate managers and directors</v>
      </c>
      <c r="CL45" s="18">
        <f t="shared" ref="CL45:CP54" si="136">CL8/CL$35*100</f>
        <v>2.3217886188404426</v>
      </c>
      <c r="CM45" s="18">
        <f t="shared" si="136"/>
        <v>2.7531526520438909</v>
      </c>
      <c r="CN45" s="18">
        <f t="shared" si="136"/>
        <v>3.1227188339687175</v>
      </c>
      <c r="CO45" s="18">
        <f t="shared" si="136"/>
        <v>3.1798387109680069</v>
      </c>
      <c r="CP45" s="18">
        <f t="shared" si="136"/>
        <v>4.6241170056819652</v>
      </c>
      <c r="CR45" s="68">
        <f t="shared" ref="CR45:CR70" si="137">IF(CN8&gt;0,(CR8/CN8)*100,0)</f>
        <v>18.744026201220805</v>
      </c>
      <c r="CS45" s="69">
        <f t="shared" ref="CS45:CS70" si="138">IF(CN8&gt;0,CS8/CN8*100,0)</f>
        <v>33.978601490444966</v>
      </c>
      <c r="CT45" s="69">
        <f t="shared" ref="CT45:CT70" si="139">IF(CN8&gt;0,(CT8/CN8)*100,0)</f>
        <v>52.722627691665771</v>
      </c>
    </row>
    <row r="46" spans="1:98" x14ac:dyDescent="0.2">
      <c r="A46" t="str">
        <f t="shared" si="103"/>
        <v>12 Other managers and proprietors</v>
      </c>
      <c r="B46" s="18">
        <f t="shared" si="104"/>
        <v>2.205080309601386</v>
      </c>
      <c r="C46" s="18">
        <f t="shared" si="104"/>
        <v>2.0933050600585821</v>
      </c>
      <c r="D46" s="18">
        <f t="shared" si="104"/>
        <v>2.1308331104768161</v>
      </c>
      <c r="E46" s="18">
        <f t="shared" si="104"/>
        <v>2.5859326420130082</v>
      </c>
      <c r="F46" s="18">
        <f t="shared" si="104"/>
        <v>2.7727341052544641</v>
      </c>
      <c r="H46" s="68">
        <f t="shared" si="105"/>
        <v>102.75831421141307</v>
      </c>
      <c r="I46" s="69">
        <f t="shared" si="106"/>
        <v>100.02742355244609</v>
      </c>
      <c r="J46" s="69">
        <f t="shared" si="107"/>
        <v>202.78573776385915</v>
      </c>
      <c r="L46" t="str">
        <f t="shared" ref="L46:L69" si="140">A46</f>
        <v>12 Other managers and proprietors</v>
      </c>
      <c r="M46" s="18">
        <f t="shared" si="108"/>
        <v>3.0382579634528901</v>
      </c>
      <c r="N46" s="18">
        <f t="shared" si="108"/>
        <v>2.9307528260985563</v>
      </c>
      <c r="O46" s="18">
        <f t="shared" si="108"/>
        <v>2.9758507516791242</v>
      </c>
      <c r="P46" s="18">
        <f t="shared" si="108"/>
        <v>3.4908972138945082</v>
      </c>
      <c r="Q46" s="18">
        <f t="shared" si="108"/>
        <v>3.7322723407868104</v>
      </c>
      <c r="S46" s="68">
        <f t="shared" si="109"/>
        <v>98.048348591176918</v>
      </c>
      <c r="T46" s="69">
        <f t="shared" si="110"/>
        <v>96.921455228442341</v>
      </c>
      <c r="U46" s="69">
        <f t="shared" si="111"/>
        <v>194.96980381961924</v>
      </c>
      <c r="W46" t="str">
        <f t="shared" ref="W46:W69" si="141">A46</f>
        <v>12 Other managers and proprietors</v>
      </c>
      <c r="X46" s="18">
        <f t="shared" si="112"/>
        <v>3.4225921302742099</v>
      </c>
      <c r="Y46" s="18">
        <f t="shared" si="112"/>
        <v>3.3522975838927769</v>
      </c>
      <c r="Z46" s="18">
        <f t="shared" si="112"/>
        <v>3.433955869530732</v>
      </c>
      <c r="AA46" s="18">
        <f t="shared" si="112"/>
        <v>4.1317414399076702</v>
      </c>
      <c r="AB46" s="18">
        <f t="shared" si="112"/>
        <v>4.6065470959225046</v>
      </c>
      <c r="AD46" s="68">
        <f t="shared" si="113"/>
        <v>81.8322188394921</v>
      </c>
      <c r="AE46" s="69">
        <f t="shared" si="114"/>
        <v>91.228413745517358</v>
      </c>
      <c r="AF46" s="69">
        <f t="shared" si="115"/>
        <v>173.06063258500944</v>
      </c>
      <c r="AH46" t="str">
        <f t="shared" ref="AH46:AH69" si="142">L46</f>
        <v>12 Other managers and proprietors</v>
      </c>
      <c r="AI46" s="18">
        <f t="shared" si="116"/>
        <v>2.938080591174093</v>
      </c>
      <c r="AJ46" s="18">
        <f t="shared" si="116"/>
        <v>3.0827522215591134</v>
      </c>
      <c r="AK46" s="18">
        <f t="shared" si="116"/>
        <v>3.4785155201923956</v>
      </c>
      <c r="AL46" s="18">
        <f t="shared" si="116"/>
        <v>4.221265775288888</v>
      </c>
      <c r="AM46" s="18">
        <f t="shared" si="116"/>
        <v>4.7554509455886498</v>
      </c>
      <c r="AO46" s="68">
        <f t="shared" si="117"/>
        <v>62.671536062881273</v>
      </c>
      <c r="AP46" s="69">
        <f t="shared" si="118"/>
        <v>84.489355357731256</v>
      </c>
      <c r="AQ46" s="69">
        <f t="shared" si="119"/>
        <v>147.16089142061256</v>
      </c>
      <c r="AS46" t="str">
        <f t="shared" ref="AS46:AS69" si="143">W46</f>
        <v>12 Other managers and proprietors</v>
      </c>
      <c r="AT46" s="18">
        <f t="shared" si="120"/>
        <v>3.9432967154260958</v>
      </c>
      <c r="AU46" s="18">
        <f t="shared" si="120"/>
        <v>3.9732061130834029</v>
      </c>
      <c r="AV46" s="18">
        <f t="shared" si="120"/>
        <v>4.0726685861372465</v>
      </c>
      <c r="AW46" s="18">
        <f t="shared" si="120"/>
        <v>4.9081744972239614</v>
      </c>
      <c r="AX46" s="18">
        <f t="shared" si="120"/>
        <v>5.1760292967266324</v>
      </c>
      <c r="AZ46" s="68">
        <f t="shared" si="121"/>
        <v>66.914490404169811</v>
      </c>
      <c r="BA46" s="69">
        <f t="shared" si="122"/>
        <v>82.415814052631063</v>
      </c>
      <c r="BB46" s="69">
        <f t="shared" si="123"/>
        <v>149.33030445680086</v>
      </c>
      <c r="BD46" t="str">
        <f t="shared" ref="BD46:BD69" si="144">AH46</f>
        <v>12 Other managers and proprietors</v>
      </c>
      <c r="BE46" s="18">
        <f t="shared" si="124"/>
        <v>2.8744682790583438</v>
      </c>
      <c r="BF46" s="18">
        <f t="shared" si="124"/>
        <v>2.6171526378876382</v>
      </c>
      <c r="BG46" s="18">
        <f t="shared" si="124"/>
        <v>2.7411543790019905</v>
      </c>
      <c r="BH46" s="18">
        <f t="shared" si="124"/>
        <v>3.070829017549578</v>
      </c>
      <c r="BI46" s="18">
        <f t="shared" si="124"/>
        <v>3.2439168450901064</v>
      </c>
      <c r="BK46" s="68">
        <f t="shared" si="125"/>
        <v>15.479544026070638</v>
      </c>
      <c r="BL46" s="69">
        <f t="shared" si="126"/>
        <v>54.341242050398321</v>
      </c>
      <c r="BM46" s="69">
        <f t="shared" si="127"/>
        <v>69.820786076468949</v>
      </c>
      <c r="BO46" t="str">
        <f t="shared" ref="BO46:BO69" si="145">AS46</f>
        <v>12 Other managers and proprietors</v>
      </c>
      <c r="BP46" s="18">
        <f t="shared" si="128"/>
        <v>2.5659287107419328</v>
      </c>
      <c r="BQ46" s="18">
        <f t="shared" si="128"/>
        <v>2.520294945595789</v>
      </c>
      <c r="BR46" s="18">
        <f t="shared" si="128"/>
        <v>2.7953607616430909</v>
      </c>
      <c r="BS46" s="18">
        <f t="shared" si="128"/>
        <v>3.3176451803510423</v>
      </c>
      <c r="BT46" s="18">
        <f t="shared" si="128"/>
        <v>3.743062940943731</v>
      </c>
      <c r="BV46" s="68">
        <f t="shared" si="129"/>
        <v>16.531147332492701</v>
      </c>
      <c r="BW46" s="69">
        <f t="shared" si="130"/>
        <v>61.572813139279567</v>
      </c>
      <c r="BX46" s="69">
        <f t="shared" si="131"/>
        <v>78.103960471772268</v>
      </c>
      <c r="BZ46" t="str">
        <f t="shared" ref="BZ46:BZ69" si="146">BD46</f>
        <v>12 Other managers and proprietors</v>
      </c>
      <c r="CA46" s="18">
        <f t="shared" si="132"/>
        <v>2.6986986339018526</v>
      </c>
      <c r="CB46" s="18">
        <f t="shared" si="132"/>
        <v>2.6378268664329316</v>
      </c>
      <c r="CC46" s="18">
        <f t="shared" si="132"/>
        <v>2.9348769599050879</v>
      </c>
      <c r="CD46" s="18">
        <f t="shared" si="132"/>
        <v>3.4140333424226328</v>
      </c>
      <c r="CE46" s="18">
        <f t="shared" si="132"/>
        <v>3.9754619052030038</v>
      </c>
      <c r="CG46" s="68">
        <f t="shared" si="133"/>
        <v>-21.331095328596753</v>
      </c>
      <c r="CH46" s="69">
        <f t="shared" si="134"/>
        <v>45.580818344869542</v>
      </c>
      <c r="CI46" s="69">
        <f t="shared" si="135"/>
        <v>24.249723016272789</v>
      </c>
      <c r="CK46" t="str">
        <f t="shared" ref="CK46:CK69" si="147">BO46</f>
        <v>12 Other managers and proprietors</v>
      </c>
      <c r="CL46" s="18">
        <f t="shared" si="136"/>
        <v>2.9265267256750378</v>
      </c>
      <c r="CM46" s="18">
        <f t="shared" si="136"/>
        <v>2.8322120658363708</v>
      </c>
      <c r="CN46" s="18">
        <f t="shared" si="136"/>
        <v>3.2649597102412606</v>
      </c>
      <c r="CO46" s="18">
        <f t="shared" si="136"/>
        <v>4.8322761751263874</v>
      </c>
      <c r="CP46" s="18">
        <f t="shared" si="136"/>
        <v>7.4139781910972049</v>
      </c>
      <c r="CR46" s="68">
        <f t="shared" si="137"/>
        <v>82.091350105228983</v>
      </c>
      <c r="CS46" s="69">
        <f t="shared" si="138"/>
        <v>57.254437587541794</v>
      </c>
      <c r="CT46" s="69">
        <f t="shared" si="139"/>
        <v>139.34578769277078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18.813392545603175</v>
      </c>
      <c r="C47" s="18">
        <f t="shared" si="104"/>
        <v>18.482737988703299</v>
      </c>
      <c r="D47" s="18">
        <f t="shared" si="104"/>
        <v>18.770644364007389</v>
      </c>
      <c r="E47" s="18">
        <f t="shared" si="104"/>
        <v>18.26864360325899</v>
      </c>
      <c r="F47" s="18">
        <f t="shared" si="104"/>
        <v>17.624568762808899</v>
      </c>
      <c r="H47" s="68">
        <f t="shared" si="105"/>
        <v>46.305011275180426</v>
      </c>
      <c r="I47" s="69">
        <f t="shared" si="106"/>
        <v>49.80280919919641</v>
      </c>
      <c r="J47" s="69">
        <f t="shared" si="107"/>
        <v>96.107820474376837</v>
      </c>
      <c r="L47" t="str">
        <f t="shared" si="140"/>
        <v>21 Science, research, engineering and technology professionals</v>
      </c>
      <c r="M47" s="18">
        <f t="shared" si="108"/>
        <v>10.345720444637447</v>
      </c>
      <c r="N47" s="18">
        <f t="shared" si="108"/>
        <v>10.496423271415788</v>
      </c>
      <c r="O47" s="18">
        <f t="shared" si="108"/>
        <v>10.683392834700092</v>
      </c>
      <c r="P47" s="18">
        <f t="shared" si="108"/>
        <v>10.841695680015672</v>
      </c>
      <c r="Q47" s="18">
        <f t="shared" si="108"/>
        <v>10.689576589532789</v>
      </c>
      <c r="S47" s="68">
        <f t="shared" si="109"/>
        <v>58.001187350959029</v>
      </c>
      <c r="T47" s="69">
        <f t="shared" si="110"/>
        <v>54.537204463779396</v>
      </c>
      <c r="U47" s="69">
        <f t="shared" si="111"/>
        <v>112.53839181473842</v>
      </c>
      <c r="W47" t="str">
        <f t="shared" si="141"/>
        <v>21 Science, research, engineering and technology professionals</v>
      </c>
      <c r="X47" s="18">
        <f t="shared" si="112"/>
        <v>9.8515702805540162</v>
      </c>
      <c r="Y47" s="18">
        <f t="shared" si="112"/>
        <v>10.029514425770223</v>
      </c>
      <c r="Z47" s="18">
        <f t="shared" si="112"/>
        <v>9.9378090802564376</v>
      </c>
      <c r="AA47" s="18">
        <f t="shared" si="112"/>
        <v>9.5771929938486231</v>
      </c>
      <c r="AB47" s="18">
        <f t="shared" si="112"/>
        <v>9.033715159510896</v>
      </c>
      <c r="AD47" s="68">
        <f t="shared" si="113"/>
        <v>23.215622666071695</v>
      </c>
      <c r="AE47" s="69">
        <f t="shared" si="114"/>
        <v>42.817196485741114</v>
      </c>
      <c r="AF47" s="69">
        <f t="shared" si="115"/>
        <v>66.032819151812816</v>
      </c>
      <c r="AH47" t="str">
        <f t="shared" si="142"/>
        <v>21 Science, research, engineering and technology professionals</v>
      </c>
      <c r="AI47" s="18">
        <f t="shared" si="116"/>
        <v>3.179147788858133</v>
      </c>
      <c r="AJ47" s="18">
        <f t="shared" si="116"/>
        <v>3.5540770922674088</v>
      </c>
      <c r="AK47" s="18">
        <f t="shared" si="116"/>
        <v>3.7675903356555871</v>
      </c>
      <c r="AL47" s="18">
        <f t="shared" si="116"/>
        <v>3.8615201420255123</v>
      </c>
      <c r="AM47" s="18">
        <f t="shared" si="116"/>
        <v>3.9361539106606531</v>
      </c>
      <c r="AO47" s="68">
        <f t="shared" si="117"/>
        <v>24.314619343461992</v>
      </c>
      <c r="AP47" s="69">
        <f t="shared" si="118"/>
        <v>41.055116516527171</v>
      </c>
      <c r="AQ47" s="69">
        <f t="shared" si="119"/>
        <v>65.369735859989149</v>
      </c>
      <c r="AS47" t="str">
        <f t="shared" si="143"/>
        <v>21 Science, research, engineering and technology professionals</v>
      </c>
      <c r="AT47" s="18">
        <f t="shared" si="120"/>
        <v>9.8581549506456607</v>
      </c>
      <c r="AU47" s="18">
        <f t="shared" si="120"/>
        <v>9.5358044748365387</v>
      </c>
      <c r="AV47" s="18">
        <f t="shared" si="120"/>
        <v>9.3981797627778239</v>
      </c>
      <c r="AW47" s="18">
        <f t="shared" si="120"/>
        <v>8.2981922840355242</v>
      </c>
      <c r="AX47" s="18">
        <f t="shared" si="120"/>
        <v>7.3000877937194115</v>
      </c>
      <c r="AZ47" s="68">
        <f t="shared" si="121"/>
        <v>2.0142218737398339</v>
      </c>
      <c r="BA47" s="69">
        <f t="shared" si="122"/>
        <v>33.794040479097305</v>
      </c>
      <c r="BB47" s="69">
        <f t="shared" si="123"/>
        <v>35.80826235283714</v>
      </c>
      <c r="BD47" t="str">
        <f t="shared" si="144"/>
        <v>21 Science, research, engineering and technology professionals</v>
      </c>
      <c r="BE47" s="18">
        <f t="shared" si="124"/>
        <v>3.6335995642646064</v>
      </c>
      <c r="BF47" s="18">
        <f t="shared" si="124"/>
        <v>3.5137263412383697</v>
      </c>
      <c r="BG47" s="18">
        <f t="shared" si="124"/>
        <v>3.5055654365848157</v>
      </c>
      <c r="BH47" s="18">
        <f t="shared" si="124"/>
        <v>3.1418517971982065</v>
      </c>
      <c r="BI47" s="18">
        <f t="shared" si="124"/>
        <v>2.7495493423412531</v>
      </c>
      <c r="BK47" s="68">
        <f t="shared" si="125"/>
        <v>-23.462850748268096</v>
      </c>
      <c r="BL47" s="69">
        <f t="shared" si="126"/>
        <v>25.387021505515932</v>
      </c>
      <c r="BM47" s="69">
        <f t="shared" si="127"/>
        <v>1.924170757247837</v>
      </c>
      <c r="BO47" t="str">
        <f t="shared" si="145"/>
        <v>21 Science, research, engineering and technology professionals</v>
      </c>
      <c r="BP47" s="18">
        <f t="shared" si="128"/>
        <v>2.6253386554334046</v>
      </c>
      <c r="BQ47" s="18">
        <f t="shared" si="128"/>
        <v>2.517620720000024</v>
      </c>
      <c r="BR47" s="18">
        <f t="shared" si="128"/>
        <v>2.7334633190849242</v>
      </c>
      <c r="BS47" s="18">
        <f t="shared" si="128"/>
        <v>2.5844282309811502</v>
      </c>
      <c r="BT47" s="18">
        <f t="shared" si="128"/>
        <v>2.621166106978682</v>
      </c>
      <c r="BV47" s="68">
        <f t="shared" si="129"/>
        <v>-16.548518619985842</v>
      </c>
      <c r="BW47" s="69">
        <f t="shared" si="130"/>
        <v>31.483369679608973</v>
      </c>
      <c r="BX47" s="69">
        <f t="shared" si="131"/>
        <v>14.934851059623133</v>
      </c>
      <c r="BZ47" t="str">
        <f t="shared" si="146"/>
        <v>21 Science, research, engineering and technology professionals</v>
      </c>
      <c r="CA47" s="18">
        <f t="shared" si="132"/>
        <v>2.2465893844838254</v>
      </c>
      <c r="CB47" s="18">
        <f t="shared" si="132"/>
        <v>2.4149992380094041</v>
      </c>
      <c r="CC47" s="18">
        <f t="shared" si="132"/>
        <v>2.6316945403945011</v>
      </c>
      <c r="CD47" s="18">
        <f t="shared" si="132"/>
        <v>2.7487673856806807</v>
      </c>
      <c r="CE47" s="18">
        <f t="shared" si="132"/>
        <v>2.9588839410534877</v>
      </c>
      <c r="CG47" s="68">
        <f t="shared" si="133"/>
        <v>-34.702304047502963</v>
      </c>
      <c r="CH47" s="69">
        <f t="shared" si="134"/>
        <v>26.727173779051839</v>
      </c>
      <c r="CI47" s="69">
        <f t="shared" si="135"/>
        <v>-7.9751302684511263</v>
      </c>
      <c r="CK47" t="str">
        <f t="shared" si="147"/>
        <v>21 Science, research, engineering and technology professionals</v>
      </c>
      <c r="CL47" s="18">
        <f t="shared" si="136"/>
        <v>1.1990966111357129</v>
      </c>
      <c r="CM47" s="18">
        <f t="shared" si="136"/>
        <v>1.4923812058095998</v>
      </c>
      <c r="CN47" s="18">
        <f t="shared" si="136"/>
        <v>1.7262353747440722</v>
      </c>
      <c r="CO47" s="18">
        <f t="shared" si="136"/>
        <v>2.6173834761496133</v>
      </c>
      <c r="CP47" s="18">
        <f t="shared" si="136"/>
        <v>3.9178719681070477</v>
      </c>
      <c r="CR47" s="68">
        <f t="shared" si="137"/>
        <v>81.997769609722965</v>
      </c>
      <c r="CS47" s="69">
        <f t="shared" si="138"/>
        <v>45.605862367615011</v>
      </c>
      <c r="CT47" s="69">
        <f t="shared" si="139"/>
        <v>127.60363197733797</v>
      </c>
    </row>
    <row r="48" spans="1:98" x14ac:dyDescent="0.2">
      <c r="A48" t="str">
        <f t="shared" si="103"/>
        <v>22 Health professionals</v>
      </c>
      <c r="B48" s="18">
        <f t="shared" si="104"/>
        <v>18.045969079619677</v>
      </c>
      <c r="C48" s="18">
        <f t="shared" si="104"/>
        <v>17.606655753471575</v>
      </c>
      <c r="D48" s="18">
        <f t="shared" si="104"/>
        <v>17.764995647068918</v>
      </c>
      <c r="E48" s="18">
        <f t="shared" si="104"/>
        <v>18.418782407425461</v>
      </c>
      <c r="F48" s="18">
        <f t="shared" si="104"/>
        <v>18.682752803379728</v>
      </c>
      <c r="H48" s="68">
        <f t="shared" si="105"/>
        <v>63.868563288827986</v>
      </c>
      <c r="I48" s="69">
        <f t="shared" si="106"/>
        <v>67.600846183490944</v>
      </c>
      <c r="J48" s="69">
        <f t="shared" si="107"/>
        <v>131.46940947231894</v>
      </c>
      <c r="L48" t="str">
        <f t="shared" si="140"/>
        <v>22 Health professionals</v>
      </c>
      <c r="M48" s="18">
        <f t="shared" si="108"/>
        <v>7.7239920337451471</v>
      </c>
      <c r="N48" s="18">
        <f t="shared" si="108"/>
        <v>7.5885113239631723</v>
      </c>
      <c r="O48" s="18">
        <f t="shared" si="108"/>
        <v>7.659719946430867</v>
      </c>
      <c r="P48" s="18">
        <f t="shared" si="108"/>
        <v>7.7407567233378733</v>
      </c>
      <c r="Q48" s="18">
        <f t="shared" si="108"/>
        <v>7.6411404613237117</v>
      </c>
      <c r="S48" s="68">
        <f t="shared" si="109"/>
        <v>57.526758718843361</v>
      </c>
      <c r="T48" s="69">
        <f t="shared" si="110"/>
        <v>68.772389263274391</v>
      </c>
      <c r="U48" s="69">
        <f t="shared" si="111"/>
        <v>126.29914798211776</v>
      </c>
      <c r="W48" t="str">
        <f t="shared" si="141"/>
        <v>22 Health professionals</v>
      </c>
      <c r="X48" s="18">
        <f t="shared" si="112"/>
        <v>8.0510468147234402</v>
      </c>
      <c r="Y48" s="18">
        <f t="shared" si="112"/>
        <v>8.0308024698229747</v>
      </c>
      <c r="Z48" s="18">
        <f t="shared" si="112"/>
        <v>8.1828511903690924</v>
      </c>
      <c r="AA48" s="18">
        <f t="shared" si="112"/>
        <v>8.5240123207096143</v>
      </c>
      <c r="AB48" s="18">
        <f t="shared" si="112"/>
        <v>8.2425569239347283</v>
      </c>
      <c r="AD48" s="68">
        <f t="shared" si="113"/>
        <v>36.536049867328529</v>
      </c>
      <c r="AE48" s="69">
        <f t="shared" si="114"/>
        <v>68.140786242253952</v>
      </c>
      <c r="AF48" s="69">
        <f t="shared" si="115"/>
        <v>104.6768361095825</v>
      </c>
      <c r="AH48" t="str">
        <f t="shared" si="142"/>
        <v>22 Health professionals</v>
      </c>
      <c r="AI48" s="18">
        <f t="shared" si="116"/>
        <v>14.011355132838945</v>
      </c>
      <c r="AJ48" s="18">
        <f t="shared" si="116"/>
        <v>10.489250683162892</v>
      </c>
      <c r="AK48" s="18">
        <f t="shared" si="116"/>
        <v>9.6572255244552032</v>
      </c>
      <c r="AL48" s="18">
        <f t="shared" si="116"/>
        <v>5.543872264072772</v>
      </c>
      <c r="AM48" s="18">
        <f t="shared" si="116"/>
        <v>1.6812209285246416</v>
      </c>
      <c r="AO48" s="68">
        <f t="shared" si="117"/>
        <v>-79.284938786939492</v>
      </c>
      <c r="AP48" s="69">
        <f t="shared" si="118"/>
        <v>18.884737156034266</v>
      </c>
      <c r="AQ48" s="69">
        <f t="shared" si="119"/>
        <v>-60.400201630905229</v>
      </c>
      <c r="AS48" t="str">
        <f t="shared" si="143"/>
        <v>22 Health professionals</v>
      </c>
      <c r="AT48" s="18">
        <f t="shared" si="120"/>
        <v>1.7895994498679624</v>
      </c>
      <c r="AU48" s="18">
        <f t="shared" si="120"/>
        <v>1.8752112818323625</v>
      </c>
      <c r="AV48" s="18">
        <f t="shared" si="120"/>
        <v>1.9764115316339421</v>
      </c>
      <c r="AW48" s="18">
        <f t="shared" si="120"/>
        <v>2.0321088546873876</v>
      </c>
      <c r="AX48" s="18">
        <f t="shared" si="120"/>
        <v>2.0066903717699098</v>
      </c>
      <c r="AZ48" s="68">
        <f t="shared" si="121"/>
        <v>33.345809920593751</v>
      </c>
      <c r="BA48" s="69">
        <f t="shared" si="122"/>
        <v>57.138609702822009</v>
      </c>
      <c r="BB48" s="69">
        <f t="shared" si="123"/>
        <v>90.484419623415747</v>
      </c>
      <c r="BD48" t="str">
        <f t="shared" si="144"/>
        <v>22 Health professionals</v>
      </c>
      <c r="BE48" s="18">
        <f t="shared" si="124"/>
        <v>1.6324041457264564</v>
      </c>
      <c r="BF48" s="18">
        <f t="shared" si="124"/>
        <v>1.9751876277385105</v>
      </c>
      <c r="BG48" s="18">
        <f t="shared" si="124"/>
        <v>2.1174261180995608</v>
      </c>
      <c r="BH48" s="18">
        <f t="shared" si="124"/>
        <v>2.2964659558039648</v>
      </c>
      <c r="BI48" s="18">
        <f t="shared" si="124"/>
        <v>2.5521033908778907</v>
      </c>
      <c r="BK48" s="68">
        <f t="shared" si="125"/>
        <v>17.613951563737245</v>
      </c>
      <c r="BL48" s="69">
        <f t="shared" si="126"/>
        <v>59.218828127952747</v>
      </c>
      <c r="BM48" s="69">
        <f t="shared" si="127"/>
        <v>76.832779691690007</v>
      </c>
      <c r="BO48" t="str">
        <f t="shared" si="145"/>
        <v>22 Health professionals</v>
      </c>
      <c r="BP48" s="18">
        <f t="shared" si="128"/>
        <v>1.2252650345190572</v>
      </c>
      <c r="BQ48" s="18">
        <f t="shared" si="128"/>
        <v>1.428572973899326</v>
      </c>
      <c r="BR48" s="18">
        <f t="shared" si="128"/>
        <v>1.5194893830810994</v>
      </c>
      <c r="BS48" s="18">
        <f t="shared" si="128"/>
        <v>1.5742310988184964</v>
      </c>
      <c r="BT48" s="18">
        <f t="shared" si="128"/>
        <v>1.476375730703708</v>
      </c>
      <c r="BV48" s="68">
        <f t="shared" si="129"/>
        <v>-15.442529133184641</v>
      </c>
      <c r="BW48" s="69">
        <f t="shared" si="130"/>
        <v>44.044815688084896</v>
      </c>
      <c r="BX48" s="69">
        <f t="shared" si="131"/>
        <v>28.602286554900246</v>
      </c>
      <c r="BZ48" t="str">
        <f t="shared" si="146"/>
        <v>22 Health professionals</v>
      </c>
      <c r="CA48" s="18">
        <f t="shared" si="132"/>
        <v>1.188232089938865</v>
      </c>
      <c r="CB48" s="18">
        <f t="shared" si="132"/>
        <v>1.3719325154194937</v>
      </c>
      <c r="CC48" s="18">
        <f t="shared" si="132"/>
        <v>1.4228608573888277</v>
      </c>
      <c r="CD48" s="18">
        <f t="shared" si="132"/>
        <v>1.561698966403094</v>
      </c>
      <c r="CE48" s="18">
        <f t="shared" si="132"/>
        <v>1.6444974236600531</v>
      </c>
      <c r="CG48" s="68">
        <f t="shared" si="133"/>
        <v>-32.876256165425573</v>
      </c>
      <c r="CH48" s="69">
        <f t="shared" si="134"/>
        <v>38.927486836270901</v>
      </c>
      <c r="CI48" s="69">
        <f t="shared" si="135"/>
        <v>6.0512306708453307</v>
      </c>
      <c r="CK48" t="str">
        <f t="shared" si="147"/>
        <v>22 Health professionals</v>
      </c>
      <c r="CL48" s="18">
        <f t="shared" si="136"/>
        <v>0.36895534285878506</v>
      </c>
      <c r="CM48" s="18">
        <f t="shared" si="136"/>
        <v>0.49752531268247291</v>
      </c>
      <c r="CN48" s="18">
        <f t="shared" si="136"/>
        <v>0.62384963327536702</v>
      </c>
      <c r="CO48" s="18">
        <f t="shared" si="136"/>
        <v>0.92150964647385258</v>
      </c>
      <c r="CP48" s="18">
        <f t="shared" si="136"/>
        <v>1.6808887577524558</v>
      </c>
      <c r="CR48" s="68">
        <f t="shared" si="137"/>
        <v>116.06025614102758</v>
      </c>
      <c r="CS48" s="69">
        <f t="shared" si="138"/>
        <v>59.039912174398509</v>
      </c>
      <c r="CT48" s="69">
        <f t="shared" si="139"/>
        <v>175.10016831542606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32.163749025622465</v>
      </c>
      <c r="C49" s="18">
        <f t="shared" si="104"/>
        <v>32.108117478853735</v>
      </c>
      <c r="D49" s="18">
        <f t="shared" si="104"/>
        <v>30.900164416694754</v>
      </c>
      <c r="E49" s="18">
        <f t="shared" si="104"/>
        <v>30.096800711900901</v>
      </c>
      <c r="F49" s="18">
        <f t="shared" si="104"/>
        <v>28.737181460349404</v>
      </c>
      <c r="H49" s="68">
        <f t="shared" si="105"/>
        <v>44.911637489593154</v>
      </c>
      <c r="I49" s="69">
        <f t="shared" si="106"/>
        <v>62.123467117684598</v>
      </c>
      <c r="J49" s="69">
        <f t="shared" si="107"/>
        <v>107.03510460727775</v>
      </c>
      <c r="L49" t="str">
        <f t="shared" si="140"/>
        <v>23 Teaching and other educational professionals</v>
      </c>
      <c r="M49" s="18">
        <f t="shared" si="108"/>
        <v>27.126645773014229</v>
      </c>
      <c r="N49" s="18">
        <f t="shared" si="108"/>
        <v>26.737683918902132</v>
      </c>
      <c r="O49" s="18">
        <f t="shared" si="108"/>
        <v>26.313666126200332</v>
      </c>
      <c r="P49" s="18">
        <f t="shared" si="108"/>
        <v>25.555254766478669</v>
      </c>
      <c r="Q49" s="18">
        <f t="shared" si="108"/>
        <v>24.130479380803447</v>
      </c>
      <c r="S49" s="68">
        <f t="shared" si="109"/>
        <v>44.808360012957856</v>
      </c>
      <c r="T49" s="69">
        <f t="shared" si="110"/>
        <v>64.270475340874043</v>
      </c>
      <c r="U49" s="69">
        <f t="shared" si="111"/>
        <v>109.07883535383189</v>
      </c>
      <c r="W49" t="str">
        <f t="shared" si="141"/>
        <v>23 Teaching and other educational professionals</v>
      </c>
      <c r="X49" s="18">
        <f t="shared" si="112"/>
        <v>8.7861333457263093</v>
      </c>
      <c r="Y49" s="18">
        <f t="shared" si="112"/>
        <v>7.4022308334445732</v>
      </c>
      <c r="Z49" s="18">
        <f t="shared" si="112"/>
        <v>7.3071238672885759</v>
      </c>
      <c r="AA49" s="18">
        <f t="shared" si="112"/>
        <v>6.074820672322188</v>
      </c>
      <c r="AB49" s="18">
        <f t="shared" si="112"/>
        <v>4.1222049265589176</v>
      </c>
      <c r="AD49" s="68">
        <f t="shared" si="113"/>
        <v>-23.533160410035283</v>
      </c>
      <c r="AE49" s="69">
        <f t="shared" si="114"/>
        <v>45.463298443760657</v>
      </c>
      <c r="AF49" s="69">
        <f t="shared" si="115"/>
        <v>21.93013803372537</v>
      </c>
      <c r="AH49" t="str">
        <f t="shared" si="142"/>
        <v>23 Teaching and other educational professionals</v>
      </c>
      <c r="AI49" s="18">
        <f t="shared" si="116"/>
        <v>3.707601128146941</v>
      </c>
      <c r="AJ49" s="18">
        <f t="shared" si="116"/>
        <v>2.5008095701760618</v>
      </c>
      <c r="AK49" s="18">
        <f t="shared" si="116"/>
        <v>2.324526992579568</v>
      </c>
      <c r="AL49" s="18">
        <f t="shared" si="116"/>
        <v>1.6924125324798958</v>
      </c>
      <c r="AM49" s="18">
        <f t="shared" si="116"/>
        <v>1.5822236939585221</v>
      </c>
      <c r="AO49" s="68">
        <f t="shared" si="117"/>
        <v>-19.007072454199552</v>
      </c>
      <c r="AP49" s="69">
        <f t="shared" si="118"/>
        <v>24.729452964810523</v>
      </c>
      <c r="AQ49" s="69">
        <f t="shared" si="119"/>
        <v>5.7223805106109706</v>
      </c>
      <c r="AS49" t="str">
        <f t="shared" si="143"/>
        <v>23 Teaching and other educational professionals</v>
      </c>
      <c r="AT49" s="18">
        <f t="shared" si="120"/>
        <v>1.1487223178561139</v>
      </c>
      <c r="AU49" s="18">
        <f t="shared" si="120"/>
        <v>1.1827587109346422</v>
      </c>
      <c r="AV49" s="18">
        <f t="shared" si="120"/>
        <v>1.1405666350551797</v>
      </c>
      <c r="AW49" s="18">
        <f t="shared" si="120"/>
        <v>0.98491913669858033</v>
      </c>
      <c r="AX49" s="18">
        <f t="shared" si="120"/>
        <v>0.79846836943342336</v>
      </c>
      <c r="AZ49" s="68">
        <f t="shared" si="121"/>
        <v>-8.0581073805828716</v>
      </c>
      <c r="BA49" s="69">
        <f t="shared" si="122"/>
        <v>44.513098026019073</v>
      </c>
      <c r="BB49" s="69">
        <f t="shared" si="123"/>
        <v>36.454990645436204</v>
      </c>
      <c r="BD49" t="str">
        <f t="shared" si="144"/>
        <v>23 Teaching and other educational professionals</v>
      </c>
      <c r="BE49" s="18">
        <f t="shared" si="124"/>
        <v>1.1486346673864378</v>
      </c>
      <c r="BF49" s="18">
        <f t="shared" si="124"/>
        <v>1.2090286080300787</v>
      </c>
      <c r="BG49" s="18">
        <f t="shared" si="124"/>
        <v>1.3497465509807465</v>
      </c>
      <c r="BH49" s="18">
        <f t="shared" si="124"/>
        <v>1.414055257834252</v>
      </c>
      <c r="BI49" s="18">
        <f t="shared" si="124"/>
        <v>1.6154036643228267</v>
      </c>
      <c r="BK49" s="68">
        <f t="shared" si="125"/>
        <v>16.78785446750372</v>
      </c>
      <c r="BL49" s="69">
        <f t="shared" si="126"/>
        <v>46.383637511243023</v>
      </c>
      <c r="BM49" s="69">
        <f t="shared" si="127"/>
        <v>63.171491978746744</v>
      </c>
      <c r="BO49" t="str">
        <f t="shared" si="145"/>
        <v>23 Teaching and other educational professionals</v>
      </c>
      <c r="BP49" s="18">
        <f t="shared" si="128"/>
        <v>0.75324986473981947</v>
      </c>
      <c r="BQ49" s="18">
        <f t="shared" si="128"/>
        <v>0.81774846029222859</v>
      </c>
      <c r="BR49" s="18">
        <f t="shared" si="128"/>
        <v>0.89131772616069838</v>
      </c>
      <c r="BS49" s="18">
        <f t="shared" si="128"/>
        <v>0.88507308696404019</v>
      </c>
      <c r="BT49" s="18">
        <f t="shared" si="128"/>
        <v>0.90639582544874142</v>
      </c>
      <c r="BV49" s="68">
        <f t="shared" si="129"/>
        <v>-11.501051615828681</v>
      </c>
      <c r="BW49" s="69">
        <f t="shared" si="130"/>
        <v>43.47735761185929</v>
      </c>
      <c r="BX49" s="69">
        <f t="shared" si="131"/>
        <v>31.976305996030614</v>
      </c>
      <c r="BZ49" t="str">
        <f t="shared" si="146"/>
        <v>23 Teaching and other educational professionals</v>
      </c>
      <c r="CA49" s="18">
        <f t="shared" si="132"/>
        <v>0.90740358686423583</v>
      </c>
      <c r="CB49" s="18">
        <f t="shared" si="132"/>
        <v>0.96236181169494817</v>
      </c>
      <c r="CC49" s="18">
        <f t="shared" si="132"/>
        <v>1.1063371255775616</v>
      </c>
      <c r="CD49" s="18">
        <f t="shared" si="132"/>
        <v>1.1905500573122374</v>
      </c>
      <c r="CE49" s="18">
        <f t="shared" si="132"/>
        <v>1.3869094084940383</v>
      </c>
      <c r="CG49" s="68">
        <f t="shared" si="133"/>
        <v>-27.194194009355655</v>
      </c>
      <c r="CH49" s="69">
        <f t="shared" si="134"/>
        <v>38.994230094098207</v>
      </c>
      <c r="CI49" s="69">
        <f t="shared" si="135"/>
        <v>11.800036084742556</v>
      </c>
      <c r="CK49" t="str">
        <f t="shared" si="147"/>
        <v>23 Teaching and other educational professionals</v>
      </c>
      <c r="CL49" s="18">
        <f t="shared" si="136"/>
        <v>0.46464775965402039</v>
      </c>
      <c r="CM49" s="18">
        <f t="shared" si="136"/>
        <v>0.57458321778735888</v>
      </c>
      <c r="CN49" s="18">
        <f t="shared" si="136"/>
        <v>0.83531731040229085</v>
      </c>
      <c r="CO49" s="18">
        <f t="shared" si="136"/>
        <v>1.196992127600111</v>
      </c>
      <c r="CP49" s="18">
        <f t="shared" si="136"/>
        <v>1.6078072981281875</v>
      </c>
      <c r="CR49" s="68">
        <f t="shared" si="137"/>
        <v>54.347056796048435</v>
      </c>
      <c r="CS49" s="69">
        <f t="shared" si="138"/>
        <v>52.533595074573661</v>
      </c>
      <c r="CT49" s="69">
        <f t="shared" si="139"/>
        <v>106.8806518706221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6.1180634606646827</v>
      </c>
      <c r="C50" s="18">
        <f t="shared" si="104"/>
        <v>6.3741520010558688</v>
      </c>
      <c r="D50" s="18">
        <f t="shared" si="104"/>
        <v>6.7192454209957093</v>
      </c>
      <c r="E50" s="18">
        <f t="shared" si="104"/>
        <v>7.2146842606411923</v>
      </c>
      <c r="F50" s="18">
        <f t="shared" si="104"/>
        <v>7.3985072049344609</v>
      </c>
      <c r="H50" s="68">
        <f t="shared" si="105"/>
        <v>71.570841347553653</v>
      </c>
      <c r="I50" s="69">
        <f t="shared" si="106"/>
        <v>71.821137309349567</v>
      </c>
      <c r="J50" s="69">
        <f t="shared" si="107"/>
        <v>143.39197865690323</v>
      </c>
      <c r="L50" t="str">
        <f t="shared" si="140"/>
        <v>24 Business, media and public service professionals</v>
      </c>
      <c r="M50" s="18">
        <f t="shared" si="108"/>
        <v>11.724243233056798</v>
      </c>
      <c r="N50" s="18">
        <f t="shared" si="108"/>
        <v>12.008232018863119</v>
      </c>
      <c r="O50" s="18">
        <f t="shared" si="108"/>
        <v>12.671835571003829</v>
      </c>
      <c r="P50" s="18">
        <f t="shared" si="108"/>
        <v>12.953721857470917</v>
      </c>
      <c r="Q50" s="18">
        <f t="shared" si="108"/>
        <v>12.70032420610891</v>
      </c>
      <c r="S50" s="68">
        <f t="shared" si="109"/>
        <v>58.264796574189518</v>
      </c>
      <c r="T50" s="69">
        <f t="shared" si="110"/>
        <v>67.602371798606242</v>
      </c>
      <c r="U50" s="69">
        <f t="shared" si="111"/>
        <v>125.86716837279577</v>
      </c>
      <c r="W50" t="str">
        <f t="shared" si="141"/>
        <v>24 Business, media and public service professionals</v>
      </c>
      <c r="X50" s="18">
        <f t="shared" si="112"/>
        <v>10.787957321239929</v>
      </c>
      <c r="Y50" s="18">
        <f t="shared" si="112"/>
        <v>11.001366097764889</v>
      </c>
      <c r="Z50" s="18">
        <f t="shared" si="112"/>
        <v>11.715576945238954</v>
      </c>
      <c r="AA50" s="18">
        <f t="shared" si="112"/>
        <v>11.90624398379159</v>
      </c>
      <c r="AB50" s="18">
        <f t="shared" si="112"/>
        <v>11.255239467907257</v>
      </c>
      <c r="AD50" s="68">
        <f t="shared" si="113"/>
        <v>30.221019517056341</v>
      </c>
      <c r="AE50" s="69">
        <f t="shared" si="114"/>
        <v>60.108501551348859</v>
      </c>
      <c r="AF50" s="69">
        <f t="shared" si="115"/>
        <v>90.329521068405199</v>
      </c>
      <c r="AH50" t="str">
        <f t="shared" si="142"/>
        <v>24 Business, media and public service professionals</v>
      </c>
      <c r="AI50" s="18">
        <f t="shared" si="116"/>
        <v>3.3482028513066981</v>
      </c>
      <c r="AJ50" s="18">
        <f t="shared" si="116"/>
        <v>3.3089138534858966</v>
      </c>
      <c r="AK50" s="18">
        <f t="shared" si="116"/>
        <v>3.5852556962316458</v>
      </c>
      <c r="AL50" s="18">
        <f t="shared" si="116"/>
        <v>3.5305776758599685</v>
      </c>
      <c r="AM50" s="18">
        <f t="shared" si="116"/>
        <v>3.5192221344924413</v>
      </c>
      <c r="AO50" s="68">
        <f t="shared" si="117"/>
        <v>16.799330380184294</v>
      </c>
      <c r="AP50" s="69">
        <f t="shared" si="118"/>
        <v>37.653159996644746</v>
      </c>
      <c r="AQ50" s="69">
        <f t="shared" si="119"/>
        <v>54.452490376829047</v>
      </c>
      <c r="AS50" t="str">
        <f t="shared" si="143"/>
        <v>24 Business, media and public service professionals</v>
      </c>
      <c r="AT50" s="18">
        <f t="shared" si="120"/>
        <v>6.0082017561820207</v>
      </c>
      <c r="AU50" s="18">
        <f t="shared" si="120"/>
        <v>6.2564972400957988</v>
      </c>
      <c r="AV50" s="18">
        <f t="shared" si="120"/>
        <v>6.8662907302745158</v>
      </c>
      <c r="AW50" s="18">
        <f t="shared" si="120"/>
        <v>7.3232072021659222</v>
      </c>
      <c r="AX50" s="18">
        <f t="shared" si="120"/>
        <v>7.4654202986535232</v>
      </c>
      <c r="AZ50" s="68">
        <f t="shared" si="121"/>
        <v>42.793507289197429</v>
      </c>
      <c r="BA50" s="69">
        <f t="shared" si="122"/>
        <v>58.79101827441108</v>
      </c>
      <c r="BB50" s="69">
        <f t="shared" si="123"/>
        <v>101.58452556360851</v>
      </c>
      <c r="BD50" t="str">
        <f t="shared" si="144"/>
        <v>24 Business, media and public service professionals</v>
      </c>
      <c r="BE50" s="18">
        <f t="shared" si="124"/>
        <v>3.3684741928653588</v>
      </c>
      <c r="BF50" s="18">
        <f t="shared" si="124"/>
        <v>3.5899045810275378</v>
      </c>
      <c r="BG50" s="18">
        <f t="shared" si="124"/>
        <v>3.9208732316824841</v>
      </c>
      <c r="BH50" s="18">
        <f t="shared" si="124"/>
        <v>4.1361715762680769</v>
      </c>
      <c r="BI50" s="18">
        <f t="shared" si="124"/>
        <v>4.0797852529464951</v>
      </c>
      <c r="BK50" s="68">
        <f t="shared" si="125"/>
        <v>1.5367703618339421</v>
      </c>
      <c r="BL50" s="69">
        <f t="shared" si="126"/>
        <v>42.811367139909159</v>
      </c>
      <c r="BM50" s="69">
        <f t="shared" si="127"/>
        <v>44.348137501743096</v>
      </c>
      <c r="BO50" t="str">
        <f t="shared" si="145"/>
        <v>24 Business, media and public service professionals</v>
      </c>
      <c r="BP50" s="18">
        <f t="shared" si="128"/>
        <v>2.3441666822082459</v>
      </c>
      <c r="BQ50" s="18">
        <f t="shared" si="128"/>
        <v>2.3908937577963991</v>
      </c>
      <c r="BR50" s="18">
        <f t="shared" si="128"/>
        <v>2.7865121039713734</v>
      </c>
      <c r="BS50" s="18">
        <f t="shared" si="128"/>
        <v>2.802261363541517</v>
      </c>
      <c r="BT50" s="18">
        <f t="shared" si="128"/>
        <v>2.7887082482344208</v>
      </c>
      <c r="BV50" s="68">
        <f t="shared" si="129"/>
        <v>-12.904662893387989</v>
      </c>
      <c r="BW50" s="69">
        <f t="shared" si="130"/>
        <v>38.678144770128434</v>
      </c>
      <c r="BX50" s="69">
        <f t="shared" si="131"/>
        <v>25.773481876740451</v>
      </c>
      <c r="BZ50" t="str">
        <f t="shared" si="146"/>
        <v>24 Business, media and public service professionals</v>
      </c>
      <c r="CA50" s="18">
        <f t="shared" si="132"/>
        <v>2.1076614148686237</v>
      </c>
      <c r="CB50" s="18">
        <f t="shared" si="132"/>
        <v>2.3290276729653421</v>
      </c>
      <c r="CC50" s="18">
        <f t="shared" si="132"/>
        <v>2.7341328528180684</v>
      </c>
      <c r="CD50" s="18">
        <f t="shared" si="132"/>
        <v>2.8977158345132668</v>
      </c>
      <c r="CE50" s="18">
        <f t="shared" si="132"/>
        <v>3.0189697582940926</v>
      </c>
      <c r="CG50" s="68">
        <f t="shared" si="133"/>
        <v>-35.872463673031639</v>
      </c>
      <c r="CH50" s="69">
        <f t="shared" si="134"/>
        <v>34.064911804536457</v>
      </c>
      <c r="CI50" s="69">
        <f t="shared" si="135"/>
        <v>-1.807551868495181</v>
      </c>
      <c r="CK50" t="str">
        <f t="shared" si="147"/>
        <v>24 Business, media and public service professionals</v>
      </c>
      <c r="CL50" s="18">
        <f t="shared" si="136"/>
        <v>1.2426487385846752</v>
      </c>
      <c r="CM50" s="18">
        <f t="shared" si="136"/>
        <v>1.6547225339083427</v>
      </c>
      <c r="CN50" s="18">
        <f t="shared" si="136"/>
        <v>1.9997563207873006</v>
      </c>
      <c r="CO50" s="18">
        <f t="shared" si="136"/>
        <v>2.6386393764511449</v>
      </c>
      <c r="CP50" s="18">
        <f t="shared" si="136"/>
        <v>3.8670964058413824</v>
      </c>
      <c r="CR50" s="68">
        <f t="shared" si="137"/>
        <v>55.068561845712715</v>
      </c>
      <c r="CS50" s="69">
        <f t="shared" si="138"/>
        <v>46.416170064205595</v>
      </c>
      <c r="CT50" s="69">
        <f t="shared" si="139"/>
        <v>101.4847319099183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2.3442852846516113</v>
      </c>
      <c r="C51" s="18">
        <f t="shared" si="104"/>
        <v>2.6230588839037163</v>
      </c>
      <c r="D51" s="18">
        <f t="shared" si="104"/>
        <v>2.9327679772353168</v>
      </c>
      <c r="E51" s="18">
        <f t="shared" si="104"/>
        <v>2.7031682799576773</v>
      </c>
      <c r="F51" s="18">
        <f t="shared" si="104"/>
        <v>2.9603990682817023</v>
      </c>
      <c r="H51" s="68">
        <f t="shared" si="105"/>
        <v>57.286858076130933</v>
      </c>
      <c r="I51" s="69">
        <f t="shared" si="106"/>
        <v>60.183913109354961</v>
      </c>
      <c r="J51" s="69">
        <f t="shared" si="107"/>
        <v>117.4707711854859</v>
      </c>
      <c r="L51" t="str">
        <f t="shared" si="140"/>
        <v>31 Science, engineering and technology associate professionals</v>
      </c>
      <c r="M51" s="18">
        <f t="shared" si="108"/>
        <v>2.0909829005904998</v>
      </c>
      <c r="N51" s="18">
        <f t="shared" si="108"/>
        <v>2.1571994851629559</v>
      </c>
      <c r="O51" s="18">
        <f t="shared" si="108"/>
        <v>2.3267853192459524</v>
      </c>
      <c r="P51" s="18">
        <f t="shared" si="108"/>
        <v>1.9706813632121092</v>
      </c>
      <c r="Q51" s="18">
        <f t="shared" si="108"/>
        <v>1.9478868845990962</v>
      </c>
      <c r="S51" s="68">
        <f t="shared" si="109"/>
        <v>32.195436666183618</v>
      </c>
      <c r="T51" s="69">
        <f t="shared" si="110"/>
        <v>50.294304609819953</v>
      </c>
      <c r="U51" s="69">
        <f t="shared" si="111"/>
        <v>82.489741276003571</v>
      </c>
      <c r="W51" t="str">
        <f t="shared" si="141"/>
        <v>31 Science, engineering and technology associate professionals</v>
      </c>
      <c r="X51" s="18">
        <f t="shared" si="112"/>
        <v>2.5565210069956725</v>
      </c>
      <c r="Y51" s="18">
        <f t="shared" si="112"/>
        <v>2.8487546952083602</v>
      </c>
      <c r="Z51" s="18">
        <f t="shared" si="112"/>
        <v>3.0125912785672595</v>
      </c>
      <c r="AA51" s="18">
        <f t="shared" si="112"/>
        <v>2.564406922535198</v>
      </c>
      <c r="AB51" s="18">
        <f t="shared" si="112"/>
        <v>2.4749324600117566</v>
      </c>
      <c r="AD51" s="68">
        <f t="shared" si="113"/>
        <v>11.35588391015893</v>
      </c>
      <c r="AE51" s="69">
        <f t="shared" si="114"/>
        <v>44.097980529209934</v>
      </c>
      <c r="AF51" s="69">
        <f t="shared" si="115"/>
        <v>55.453864439368871</v>
      </c>
      <c r="AH51" t="str">
        <f t="shared" si="142"/>
        <v>31 Science, engineering and technology associate professionals</v>
      </c>
      <c r="AI51" s="18">
        <f t="shared" si="116"/>
        <v>1.4033358471780224</v>
      </c>
      <c r="AJ51" s="18">
        <f t="shared" si="116"/>
        <v>1.7017830866440895</v>
      </c>
      <c r="AK51" s="18">
        <f t="shared" si="116"/>
        <v>1.860911053024191</v>
      </c>
      <c r="AL51" s="18">
        <f t="shared" si="116"/>
        <v>1.8844364674787495</v>
      </c>
      <c r="AM51" s="18">
        <f t="shared" si="116"/>
        <v>2.1638873261346112</v>
      </c>
      <c r="AO51" s="68">
        <f t="shared" si="117"/>
        <v>38.363912734729936</v>
      </c>
      <c r="AP51" s="69">
        <f t="shared" si="118"/>
        <v>51.795127128380592</v>
      </c>
      <c r="AQ51" s="69">
        <f t="shared" si="119"/>
        <v>90.159039863110522</v>
      </c>
      <c r="AS51" t="str">
        <f t="shared" si="143"/>
        <v>31 Science, engineering and technology associate professionals</v>
      </c>
      <c r="AT51" s="18">
        <f t="shared" si="120"/>
        <v>4.0885215207966725</v>
      </c>
      <c r="AU51" s="18">
        <f t="shared" si="120"/>
        <v>3.9731499528133214</v>
      </c>
      <c r="AV51" s="18">
        <f t="shared" si="120"/>
        <v>4.154454037611317</v>
      </c>
      <c r="AW51" s="18">
        <f t="shared" si="120"/>
        <v>3.2249715815195144</v>
      </c>
      <c r="AX51" s="18">
        <f t="shared" si="120"/>
        <v>2.6677870312285625</v>
      </c>
      <c r="AZ51" s="68">
        <f t="shared" si="121"/>
        <v>-15.663886319972248</v>
      </c>
      <c r="BA51" s="69">
        <f t="shared" si="122"/>
        <v>32.439350570558602</v>
      </c>
      <c r="BB51" s="69">
        <f t="shared" si="123"/>
        <v>16.775464250586349</v>
      </c>
      <c r="BD51" t="str">
        <f t="shared" si="144"/>
        <v>31 Science, engineering and technology associate professionals</v>
      </c>
      <c r="BE51" s="18">
        <f t="shared" si="124"/>
        <v>1.7015232548848096</v>
      </c>
      <c r="BF51" s="18">
        <f t="shared" si="124"/>
        <v>1.722634810921343</v>
      </c>
      <c r="BG51" s="18">
        <f t="shared" si="124"/>
        <v>1.8162018088951668</v>
      </c>
      <c r="BH51" s="18">
        <f t="shared" si="124"/>
        <v>1.3362783388765176</v>
      </c>
      <c r="BI51" s="18">
        <f t="shared" si="124"/>
        <v>1.0456395723045475</v>
      </c>
      <c r="BK51" s="68">
        <f t="shared" si="125"/>
        <v>-43.819351293050389</v>
      </c>
      <c r="BL51" s="69">
        <f t="shared" si="126"/>
        <v>23.605372829198988</v>
      </c>
      <c r="BM51" s="69">
        <f t="shared" si="127"/>
        <v>-20.213978463851401</v>
      </c>
      <c r="BO51" t="str">
        <f t="shared" si="145"/>
        <v>31 Science, engineering and technology associate professionals</v>
      </c>
      <c r="BP51" s="18">
        <f t="shared" si="128"/>
        <v>1.242441252021613</v>
      </c>
      <c r="BQ51" s="18">
        <f t="shared" si="128"/>
        <v>1.3055035387316547</v>
      </c>
      <c r="BR51" s="18">
        <f t="shared" si="128"/>
        <v>1.4569386136548361</v>
      </c>
      <c r="BS51" s="18">
        <f t="shared" si="128"/>
        <v>1.1600172462561575</v>
      </c>
      <c r="BT51" s="18">
        <f t="shared" si="128"/>
        <v>1.1812907397168577</v>
      </c>
      <c r="BV51" s="68">
        <f t="shared" si="129"/>
        <v>-29.438419014309993</v>
      </c>
      <c r="BW51" s="69">
        <f t="shared" si="130"/>
        <v>29.385311214686311</v>
      </c>
      <c r="BX51" s="69">
        <f t="shared" si="131"/>
        <v>-5.3107799623680063E-2</v>
      </c>
      <c r="BZ51" t="str">
        <f t="shared" si="146"/>
        <v>31 Science, engineering and technology associate professionals</v>
      </c>
      <c r="CA51" s="18">
        <f t="shared" si="132"/>
        <v>1.40262411866881</v>
      </c>
      <c r="CB51" s="18">
        <f t="shared" si="132"/>
        <v>1.634463761457688</v>
      </c>
      <c r="CC51" s="18">
        <f t="shared" si="132"/>
        <v>1.9074237434596308</v>
      </c>
      <c r="CD51" s="18">
        <f t="shared" si="132"/>
        <v>1.6857686952900928</v>
      </c>
      <c r="CE51" s="18">
        <f t="shared" si="132"/>
        <v>1.9494841244099792</v>
      </c>
      <c r="CG51" s="68">
        <f t="shared" si="133"/>
        <v>-40.642182452080569</v>
      </c>
      <c r="CH51" s="69">
        <f t="shared" si="134"/>
        <v>26.871487026457125</v>
      </c>
      <c r="CI51" s="69">
        <f t="shared" si="135"/>
        <v>-13.770695425623442</v>
      </c>
      <c r="CK51" t="str">
        <f t="shared" si="147"/>
        <v>31 Science, engineering and technology associate professionals</v>
      </c>
      <c r="CL51" s="18">
        <f t="shared" si="136"/>
        <v>0.66076660326671088</v>
      </c>
      <c r="CM51" s="18">
        <f t="shared" si="136"/>
        <v>0.95429098270852564</v>
      </c>
      <c r="CN51" s="18">
        <f t="shared" si="136"/>
        <v>1.2850307699193935</v>
      </c>
      <c r="CO51" s="18">
        <f t="shared" si="136"/>
        <v>1.6561811037326619</v>
      </c>
      <c r="CP51" s="18">
        <f t="shared" si="136"/>
        <v>2.7739674454510652</v>
      </c>
      <c r="CR51" s="68">
        <f t="shared" si="137"/>
        <v>73.102631996389476</v>
      </c>
      <c r="CS51" s="69">
        <f t="shared" si="138"/>
        <v>50.373387319575549</v>
      </c>
      <c r="CT51" s="69">
        <f t="shared" si="139"/>
        <v>123.47601931596503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0.51342563926659124</v>
      </c>
      <c r="C52" s="18">
        <f t="shared" si="104"/>
        <v>0.55532879887341258</v>
      </c>
      <c r="D52" s="18">
        <f t="shared" si="104"/>
        <v>0.54721380755970872</v>
      </c>
      <c r="E52" s="18">
        <f t="shared" si="104"/>
        <v>0.60406671401467926</v>
      </c>
      <c r="F52" s="18">
        <f t="shared" si="104"/>
        <v>0.7058290383932736</v>
      </c>
      <c r="H52" s="68">
        <f t="shared" si="105"/>
        <v>100.98440401917404</v>
      </c>
      <c r="I52" s="69">
        <f t="shared" si="106"/>
        <v>92.411148961266761</v>
      </c>
      <c r="J52" s="69">
        <f t="shared" si="107"/>
        <v>193.39555298044081</v>
      </c>
      <c r="L52" t="str">
        <f t="shared" si="140"/>
        <v>32 Health and social care associate professionals</v>
      </c>
      <c r="M52" s="18">
        <f t="shared" si="108"/>
        <v>1.9101949689994495</v>
      </c>
      <c r="N52" s="18">
        <f t="shared" si="108"/>
        <v>1.9098340231673332</v>
      </c>
      <c r="O52" s="18">
        <f t="shared" si="108"/>
        <v>2.0139771301452383</v>
      </c>
      <c r="P52" s="18">
        <f t="shared" si="108"/>
        <v>2.0373011345605128</v>
      </c>
      <c r="Q52" s="18">
        <f t="shared" si="108"/>
        <v>2.2077527039124094</v>
      </c>
      <c r="S52" s="68">
        <f t="shared" si="109"/>
        <v>73.10313609426629</v>
      </c>
      <c r="T52" s="69">
        <f t="shared" si="110"/>
        <v>79.750594336197409</v>
      </c>
      <c r="U52" s="69">
        <f t="shared" si="111"/>
        <v>152.85373043046368</v>
      </c>
      <c r="W52" t="str">
        <f t="shared" si="141"/>
        <v>32 Health and social care associate professionals</v>
      </c>
      <c r="X52" s="18">
        <f t="shared" si="112"/>
        <v>2.8744221751259129</v>
      </c>
      <c r="Y52" s="18">
        <f t="shared" si="112"/>
        <v>2.8662133332504789</v>
      </c>
      <c r="Z52" s="18">
        <f t="shared" si="112"/>
        <v>2.9938248390158289</v>
      </c>
      <c r="AA52" s="18">
        <f t="shared" si="112"/>
        <v>3.0876081558450319</v>
      </c>
      <c r="AB52" s="18">
        <f t="shared" si="112"/>
        <v>3.2172677590539411</v>
      </c>
      <c r="AD52" s="68">
        <f t="shared" si="113"/>
        <v>45.663537202900969</v>
      </c>
      <c r="AE52" s="69">
        <f t="shared" si="114"/>
        <v>77.607040629360043</v>
      </c>
      <c r="AF52" s="69">
        <f t="shared" si="115"/>
        <v>123.27057783226101</v>
      </c>
      <c r="AH52" t="str">
        <f t="shared" si="142"/>
        <v>32 Health and social care associate professionals</v>
      </c>
      <c r="AI52" s="18">
        <f t="shared" si="116"/>
        <v>6.7884581500677932</v>
      </c>
      <c r="AJ52" s="18">
        <f t="shared" si="116"/>
        <v>5.597209781011788</v>
      </c>
      <c r="AK52" s="18">
        <f t="shared" si="116"/>
        <v>5.5637664535460285</v>
      </c>
      <c r="AL52" s="18">
        <f t="shared" si="116"/>
        <v>4.1063444479215487</v>
      </c>
      <c r="AM52" s="18">
        <f t="shared" si="116"/>
        <v>2.1239503158916833</v>
      </c>
      <c r="AO52" s="68">
        <f t="shared" si="117"/>
        <v>-54.575592768643411</v>
      </c>
      <c r="AP52" s="69">
        <f t="shared" si="118"/>
        <v>29.642034263233931</v>
      </c>
      <c r="AQ52" s="69">
        <f t="shared" si="119"/>
        <v>-24.933558505409483</v>
      </c>
      <c r="AS52" t="str">
        <f t="shared" si="143"/>
        <v>32 Health and social care associate professionals</v>
      </c>
      <c r="AT52" s="18">
        <f t="shared" si="120"/>
        <v>1.5219652203219018</v>
      </c>
      <c r="AU52" s="18">
        <f t="shared" si="120"/>
        <v>1.5465404182324423</v>
      </c>
      <c r="AV52" s="18">
        <f t="shared" si="120"/>
        <v>1.679059080041502</v>
      </c>
      <c r="AW52" s="18">
        <f t="shared" si="120"/>
        <v>1.5717409129433861</v>
      </c>
      <c r="AX52" s="18">
        <f t="shared" si="120"/>
        <v>1.5328063069777775</v>
      </c>
      <c r="AZ52" s="68">
        <f t="shared" si="121"/>
        <v>19.894065469176777</v>
      </c>
      <c r="BA52" s="69">
        <f t="shared" si="122"/>
        <v>60.355088384436307</v>
      </c>
      <c r="BB52" s="69">
        <f t="shared" si="123"/>
        <v>80.24915385361308</v>
      </c>
      <c r="BD52" t="str">
        <f t="shared" si="144"/>
        <v>32 Health and social care associate professionals</v>
      </c>
      <c r="BE52" s="18">
        <f t="shared" si="124"/>
        <v>1.4754410416604329</v>
      </c>
      <c r="BF52" s="18">
        <f t="shared" si="124"/>
        <v>1.6955666758291497</v>
      </c>
      <c r="BG52" s="18">
        <f t="shared" si="124"/>
        <v>1.9202399456746975</v>
      </c>
      <c r="BH52" s="18">
        <f t="shared" si="124"/>
        <v>1.9777077292755136</v>
      </c>
      <c r="BI52" s="18">
        <f t="shared" si="124"/>
        <v>2.35485332055796</v>
      </c>
      <c r="BK52" s="68">
        <f t="shared" si="125"/>
        <v>19.667771576801844</v>
      </c>
      <c r="BL52" s="69">
        <f t="shared" si="126"/>
        <v>61.394212854076592</v>
      </c>
      <c r="BM52" s="69">
        <f t="shared" si="127"/>
        <v>81.061984430878425</v>
      </c>
      <c r="BO52" t="str">
        <f t="shared" si="145"/>
        <v>32 Health and social care associate professionals</v>
      </c>
      <c r="BP52" s="18">
        <f t="shared" si="128"/>
        <v>1.1694476125781617</v>
      </c>
      <c r="BQ52" s="18">
        <f t="shared" si="128"/>
        <v>1.2848861737785116</v>
      </c>
      <c r="BR52" s="18">
        <f t="shared" si="128"/>
        <v>1.4054966774020901</v>
      </c>
      <c r="BS52" s="18">
        <f t="shared" si="128"/>
        <v>1.3824063313635222</v>
      </c>
      <c r="BT52" s="18">
        <f t="shared" si="128"/>
        <v>1.3670843337790344</v>
      </c>
      <c r="BV52" s="68">
        <f t="shared" si="129"/>
        <v>-15.351700040250893</v>
      </c>
      <c r="BW52" s="69">
        <f t="shared" si="130"/>
        <v>47.462570107475344</v>
      </c>
      <c r="BX52" s="69">
        <f t="shared" si="131"/>
        <v>32.110870067224454</v>
      </c>
      <c r="BZ52" t="str">
        <f t="shared" si="146"/>
        <v>32 Health and social care associate professionals</v>
      </c>
      <c r="CA52" s="18">
        <f t="shared" si="132"/>
        <v>0.73955655408318188</v>
      </c>
      <c r="CB52" s="18">
        <f t="shared" si="132"/>
        <v>0.66383497822039605</v>
      </c>
      <c r="CC52" s="18">
        <f t="shared" si="132"/>
        <v>0.68631060162487045</v>
      </c>
      <c r="CD52" s="18">
        <f t="shared" si="132"/>
        <v>0.65369407842875704</v>
      </c>
      <c r="CE52" s="18">
        <f t="shared" si="132"/>
        <v>0.65785713677109015</v>
      </c>
      <c r="CG52" s="68">
        <f t="shared" si="133"/>
        <v>-44.33063224834229</v>
      </c>
      <c r="CH52" s="69">
        <f t="shared" si="134"/>
        <v>34.619272091657756</v>
      </c>
      <c r="CI52" s="69">
        <f t="shared" si="135"/>
        <v>-9.7113601566845293</v>
      </c>
      <c r="CK52" t="str">
        <f t="shared" si="147"/>
        <v>32 Health and social care associate professionals</v>
      </c>
      <c r="CL52" s="18">
        <f t="shared" si="136"/>
        <v>0.27083925322557267</v>
      </c>
      <c r="CM52" s="18">
        <f t="shared" si="136"/>
        <v>0.31227935154734066</v>
      </c>
      <c r="CN52" s="18">
        <f t="shared" si="136"/>
        <v>0.38345341155058321</v>
      </c>
      <c r="CO52" s="18">
        <f t="shared" si="136"/>
        <v>0.50608947160838991</v>
      </c>
      <c r="CP52" s="18">
        <f t="shared" si="136"/>
        <v>0.91299853893349381</v>
      </c>
      <c r="CR52" s="68">
        <f t="shared" si="137"/>
        <v>90.929622883554003</v>
      </c>
      <c r="CS52" s="69">
        <f t="shared" si="138"/>
        <v>56.786218796421515</v>
      </c>
      <c r="CT52" s="69">
        <f t="shared" si="139"/>
        <v>147.71584167997551</v>
      </c>
    </row>
    <row r="53" spans="1:98" x14ac:dyDescent="0.2">
      <c r="A53" t="str">
        <f t="shared" si="103"/>
        <v>33 Protective service occupations</v>
      </c>
      <c r="B53" s="18">
        <f t="shared" si="104"/>
        <v>0.19967763077585621</v>
      </c>
      <c r="C53" s="18">
        <f t="shared" si="104"/>
        <v>0.20054761722531866</v>
      </c>
      <c r="D53" s="18">
        <f t="shared" si="104"/>
        <v>0.20310457266660159</v>
      </c>
      <c r="E53" s="18">
        <f t="shared" si="104"/>
        <v>0.24804989811440281</v>
      </c>
      <c r="F53" s="18">
        <f t="shared" si="104"/>
        <v>0.28624424199514747</v>
      </c>
      <c r="H53" s="68">
        <f t="shared" si="105"/>
        <v>119.60232916149629</v>
      </c>
      <c r="I53" s="69">
        <f t="shared" si="106"/>
        <v>60.301499296760063</v>
      </c>
      <c r="J53" s="69">
        <f t="shared" si="107"/>
        <v>179.90382845825636</v>
      </c>
      <c r="L53" t="str">
        <f t="shared" si="140"/>
        <v>33 Protective service occupations</v>
      </c>
      <c r="M53" s="18">
        <f t="shared" si="108"/>
        <v>0.48227907541399573</v>
      </c>
      <c r="N53" s="18">
        <f t="shared" si="108"/>
        <v>0.47040843198218479</v>
      </c>
      <c r="O53" s="18">
        <f t="shared" si="108"/>
        <v>0.49618486993580235</v>
      </c>
      <c r="P53" s="18">
        <f t="shared" si="108"/>
        <v>0.56650470247071527</v>
      </c>
      <c r="Q53" s="18">
        <f t="shared" si="108"/>
        <v>0.62784966951230314</v>
      </c>
      <c r="S53" s="68">
        <f t="shared" si="109"/>
        <v>99.81183028089049</v>
      </c>
      <c r="T53" s="69">
        <f t="shared" si="110"/>
        <v>51.079063440120464</v>
      </c>
      <c r="U53" s="69">
        <f t="shared" si="111"/>
        <v>150.89089372101094</v>
      </c>
      <c r="W53" t="str">
        <f t="shared" si="141"/>
        <v>33 Protective service occupations</v>
      </c>
      <c r="X53" s="18">
        <f t="shared" si="112"/>
        <v>1.0368017920216528</v>
      </c>
      <c r="Y53" s="18">
        <f t="shared" si="112"/>
        <v>1.0992367502810738</v>
      </c>
      <c r="Z53" s="18">
        <f t="shared" si="112"/>
        <v>1.1778463934123684</v>
      </c>
      <c r="AA53" s="18">
        <f t="shared" si="112"/>
        <v>1.3837370074218163</v>
      </c>
      <c r="AB53" s="18">
        <f t="shared" si="112"/>
        <v>1.6745236409820432</v>
      </c>
      <c r="AD53" s="68">
        <f t="shared" si="113"/>
        <v>92.704856244830694</v>
      </c>
      <c r="AE53" s="69">
        <f t="shared" si="114"/>
        <v>57.942738249081046</v>
      </c>
      <c r="AF53" s="69">
        <f t="shared" si="115"/>
        <v>150.64759449391175</v>
      </c>
      <c r="AH53" t="str">
        <f t="shared" si="142"/>
        <v>33 Protective service occupations</v>
      </c>
      <c r="AI53" s="18">
        <f t="shared" si="116"/>
        <v>0.96649471113597529</v>
      </c>
      <c r="AJ53" s="18">
        <f t="shared" si="116"/>
        <v>1.1390620417084267</v>
      </c>
      <c r="AK53" s="18">
        <f t="shared" si="116"/>
        <v>1.2602432808882005</v>
      </c>
      <c r="AL53" s="18">
        <f t="shared" si="116"/>
        <v>1.5703944581033764</v>
      </c>
      <c r="AM53" s="18">
        <f t="shared" si="116"/>
        <v>1.9706130265889676</v>
      </c>
      <c r="AO53" s="68">
        <f t="shared" si="117"/>
        <v>86.063319842350765</v>
      </c>
      <c r="AP53" s="69">
        <f t="shared" si="118"/>
        <v>50.816041477676642</v>
      </c>
      <c r="AQ53" s="69">
        <f t="shared" si="119"/>
        <v>136.87936132002741</v>
      </c>
      <c r="AS53" t="str">
        <f t="shared" si="143"/>
        <v>33 Protective service occupations</v>
      </c>
      <c r="AT53" s="18">
        <f t="shared" si="120"/>
        <v>1.0091567943322115</v>
      </c>
      <c r="AU53" s="18">
        <f t="shared" si="120"/>
        <v>0.87700251982606237</v>
      </c>
      <c r="AV53" s="18">
        <f t="shared" si="120"/>
        <v>0.90269142717630935</v>
      </c>
      <c r="AW53" s="18">
        <f t="shared" si="120"/>
        <v>0.90820114023101794</v>
      </c>
      <c r="AX53" s="18">
        <f t="shared" si="120"/>
        <v>0.85268482816097135</v>
      </c>
      <c r="AZ53" s="68">
        <f t="shared" si="121"/>
        <v>24.058236536622442</v>
      </c>
      <c r="BA53" s="69">
        <f t="shared" si="122"/>
        <v>39.946652230963991</v>
      </c>
      <c r="BB53" s="69">
        <f t="shared" si="123"/>
        <v>64.004888767586436</v>
      </c>
      <c r="BD53" t="str">
        <f t="shared" si="144"/>
        <v>33 Protective service occupations</v>
      </c>
      <c r="BE53" s="18">
        <f t="shared" si="124"/>
        <v>1.0312248068069891</v>
      </c>
      <c r="BF53" s="18">
        <f t="shared" si="124"/>
        <v>0.96063412747910937</v>
      </c>
      <c r="BG53" s="18">
        <f t="shared" si="124"/>
        <v>0.96266095365058901</v>
      </c>
      <c r="BH53" s="18">
        <f t="shared" si="124"/>
        <v>1.0358431625011482</v>
      </c>
      <c r="BI53" s="18">
        <f t="shared" si="124"/>
        <v>0.91834136759620899</v>
      </c>
      <c r="BK53" s="68">
        <f t="shared" si="125"/>
        <v>-6.9107280145126193</v>
      </c>
      <c r="BL53" s="69">
        <f t="shared" si="126"/>
        <v>24.989811710423989</v>
      </c>
      <c r="BM53" s="69">
        <f t="shared" si="127"/>
        <v>18.079083695911372</v>
      </c>
      <c r="BO53" t="str">
        <f t="shared" si="145"/>
        <v>33 Protective service occupations</v>
      </c>
      <c r="BP53" s="18">
        <f t="shared" si="128"/>
        <v>1.1106974933674569</v>
      </c>
      <c r="BQ53" s="18">
        <f t="shared" si="128"/>
        <v>1.0496612307837605</v>
      </c>
      <c r="BR53" s="18">
        <f t="shared" si="128"/>
        <v>1.1200558653514046</v>
      </c>
      <c r="BS53" s="18">
        <f t="shared" si="128"/>
        <v>1.1913762656977185</v>
      </c>
      <c r="BT53" s="18">
        <f t="shared" si="128"/>
        <v>1.1432482925551903</v>
      </c>
      <c r="BV53" s="68">
        <f t="shared" si="129"/>
        <v>-11.171232990095476</v>
      </c>
      <c r="BW53" s="69">
        <f t="shared" si="130"/>
        <v>28.390338749385354</v>
      </c>
      <c r="BX53" s="69">
        <f t="shared" si="131"/>
        <v>17.219105759289878</v>
      </c>
      <c r="BZ53" t="str">
        <f t="shared" si="146"/>
        <v>33 Protective service occupations</v>
      </c>
      <c r="CA53" s="18">
        <f t="shared" si="132"/>
        <v>0.85820662444723705</v>
      </c>
      <c r="CB53" s="18">
        <f t="shared" si="132"/>
        <v>0.84907516817872664</v>
      </c>
      <c r="CC53" s="18">
        <f t="shared" si="132"/>
        <v>0.95089534107159568</v>
      </c>
      <c r="CD53" s="18">
        <f t="shared" si="132"/>
        <v>1.105734008080147</v>
      </c>
      <c r="CE53" s="18">
        <f t="shared" si="132"/>
        <v>1.2997251171796387</v>
      </c>
      <c r="CG53" s="68">
        <f t="shared" si="133"/>
        <v>-20.617604882709333</v>
      </c>
      <c r="CH53" s="69">
        <f t="shared" si="134"/>
        <v>32.887821889840666</v>
      </c>
      <c r="CI53" s="69">
        <f t="shared" si="135"/>
        <v>12.270217007131334</v>
      </c>
      <c r="CK53" t="str">
        <f t="shared" si="147"/>
        <v>33 Protective service occupations</v>
      </c>
      <c r="CL53" s="18">
        <f t="shared" si="136"/>
        <v>0.37454141736298846</v>
      </c>
      <c r="CM53" s="18">
        <f t="shared" si="136"/>
        <v>0.3390502853800702</v>
      </c>
      <c r="CN53" s="18">
        <f t="shared" si="136"/>
        <v>0.3742770588068513</v>
      </c>
      <c r="CO53" s="18">
        <f t="shared" si="136"/>
        <v>0.36880108512830112</v>
      </c>
      <c r="CP53" s="18">
        <f t="shared" si="136"/>
        <v>0.39221563274023219</v>
      </c>
      <c r="CR53" s="68">
        <f t="shared" si="137"/>
        <v>-15.967452470055726</v>
      </c>
      <c r="CS53" s="69">
        <f t="shared" si="138"/>
        <v>18.441517557370879</v>
      </c>
      <c r="CT53" s="69">
        <f t="shared" si="139"/>
        <v>2.474065087315152</v>
      </c>
    </row>
    <row r="54" spans="1:98" x14ac:dyDescent="0.2">
      <c r="A54" t="str">
        <f t="shared" si="103"/>
        <v>34 Culture, media and sports occupations</v>
      </c>
      <c r="B54" s="18">
        <f t="shared" si="104"/>
        <v>1.0460730785665249</v>
      </c>
      <c r="C54" s="18">
        <f t="shared" si="104"/>
        <v>1.0970931786391154</v>
      </c>
      <c r="D54" s="18">
        <f t="shared" si="104"/>
        <v>0.97905147226526346</v>
      </c>
      <c r="E54" s="18">
        <f t="shared" si="104"/>
        <v>0.91205308378948158</v>
      </c>
      <c r="F54" s="18">
        <f t="shared" si="104"/>
        <v>0.90263295786940345</v>
      </c>
      <c r="H54" s="68">
        <f t="shared" si="105"/>
        <v>43.656587572532082</v>
      </c>
      <c r="I54" s="69">
        <f t="shared" si="106"/>
        <v>65.246627239160787</v>
      </c>
      <c r="J54" s="69">
        <f t="shared" si="107"/>
        <v>108.90321481169288</v>
      </c>
      <c r="L54" t="str">
        <f t="shared" si="140"/>
        <v>34 Culture, media and sports occupations</v>
      </c>
      <c r="M54" s="18">
        <f t="shared" si="108"/>
        <v>2.2969077600252725</v>
      </c>
      <c r="N54" s="18">
        <f t="shared" si="108"/>
        <v>2.3762010623069876</v>
      </c>
      <c r="O54" s="18">
        <f t="shared" si="108"/>
        <v>2.2884513557821586</v>
      </c>
      <c r="P54" s="18">
        <f t="shared" si="108"/>
        <v>2.0600466867028429</v>
      </c>
      <c r="Q54" s="18">
        <f t="shared" si="108"/>
        <v>2.1030620870857515</v>
      </c>
      <c r="S54" s="68">
        <f t="shared" si="109"/>
        <v>45.117388447323506</v>
      </c>
      <c r="T54" s="69">
        <f t="shared" si="110"/>
        <v>60.38960537857033</v>
      </c>
      <c r="U54" s="69">
        <f t="shared" si="111"/>
        <v>105.50699382589383</v>
      </c>
      <c r="W54" t="str">
        <f t="shared" si="141"/>
        <v>34 Culture, media and sports occupations</v>
      </c>
      <c r="X54" s="18">
        <f t="shared" si="112"/>
        <v>2.60596686774849</v>
      </c>
      <c r="Y54" s="18">
        <f t="shared" si="112"/>
        <v>2.8302865028384074</v>
      </c>
      <c r="Z54" s="18">
        <f t="shared" si="112"/>
        <v>2.6098885257868352</v>
      </c>
      <c r="AA54" s="18">
        <f t="shared" si="112"/>
        <v>2.3077393792231766</v>
      </c>
      <c r="AB54" s="18">
        <f t="shared" si="112"/>
        <v>2.1986287904813628</v>
      </c>
      <c r="AD54" s="68">
        <f t="shared" si="113"/>
        <v>14.187873425764478</v>
      </c>
      <c r="AE54" s="69">
        <f t="shared" si="114"/>
        <v>50.127804887495209</v>
      </c>
      <c r="AF54" s="69">
        <f t="shared" si="115"/>
        <v>64.315678313259681</v>
      </c>
      <c r="AH54" t="str">
        <f t="shared" si="142"/>
        <v>34 Culture, media and sports occupations</v>
      </c>
      <c r="AI54" s="18">
        <f t="shared" si="116"/>
        <v>0.99737672823544365</v>
      </c>
      <c r="AJ54" s="18">
        <f t="shared" si="116"/>
        <v>1.1375503536250078</v>
      </c>
      <c r="AK54" s="18">
        <f t="shared" si="116"/>
        <v>1.2997326050895355</v>
      </c>
      <c r="AL54" s="18">
        <f t="shared" si="116"/>
        <v>1.2358127848968767</v>
      </c>
      <c r="AM54" s="18">
        <f t="shared" si="116"/>
        <v>1.40915932531073</v>
      </c>
      <c r="AO54" s="68">
        <f t="shared" si="117"/>
        <v>29.008965321074783</v>
      </c>
      <c r="AP54" s="69">
        <f t="shared" si="118"/>
        <v>49.929301591646521</v>
      </c>
      <c r="AQ54" s="69">
        <f t="shared" si="119"/>
        <v>78.938266912721303</v>
      </c>
      <c r="AS54" t="str">
        <f t="shared" si="143"/>
        <v>34 Culture, media and sports occupations</v>
      </c>
      <c r="AT54" s="18">
        <f t="shared" si="120"/>
        <v>1.6054873140105581</v>
      </c>
      <c r="AU54" s="18">
        <f t="shared" si="120"/>
        <v>1.5702061526593889</v>
      </c>
      <c r="AV54" s="18">
        <f t="shared" si="120"/>
        <v>1.5246450425594975</v>
      </c>
      <c r="AW54" s="18">
        <f t="shared" si="120"/>
        <v>1.2880028716869525</v>
      </c>
      <c r="AX54" s="18">
        <f t="shared" si="120"/>
        <v>1.1190063091616032</v>
      </c>
      <c r="AZ54" s="68">
        <f t="shared" si="121"/>
        <v>-3.6081811912091011</v>
      </c>
      <c r="BA54" s="69">
        <f t="shared" si="122"/>
        <v>42.77096816188898</v>
      </c>
      <c r="BB54" s="69">
        <f t="shared" si="123"/>
        <v>39.162786970679875</v>
      </c>
      <c r="BD54" t="str">
        <f t="shared" si="144"/>
        <v>34 Culture, media and sports occupations</v>
      </c>
      <c r="BE54" s="18">
        <f t="shared" si="124"/>
        <v>0.9138557913757821</v>
      </c>
      <c r="BF54" s="18">
        <f t="shared" si="124"/>
        <v>0.99494577107549032</v>
      </c>
      <c r="BG54" s="18">
        <f t="shared" si="124"/>
        <v>0.92042500972153929</v>
      </c>
      <c r="BH54" s="18">
        <f t="shared" si="124"/>
        <v>0.77282537671520646</v>
      </c>
      <c r="BI54" s="18">
        <f t="shared" si="124"/>
        <v>0.73721539344138143</v>
      </c>
      <c r="BK54" s="68">
        <f t="shared" si="125"/>
        <v>-21.841749980892228</v>
      </c>
      <c r="BL54" s="69">
        <f t="shared" si="126"/>
        <v>31.830098530998619</v>
      </c>
      <c r="BM54" s="69">
        <f t="shared" si="127"/>
        <v>9.9883485501063909</v>
      </c>
      <c r="BO54" t="str">
        <f t="shared" si="145"/>
        <v>34 Culture, media and sports occupations</v>
      </c>
      <c r="BP54" s="18">
        <f t="shared" si="128"/>
        <v>0.54376077622113961</v>
      </c>
      <c r="BQ54" s="18">
        <f t="shared" si="128"/>
        <v>0.50487370386833885</v>
      </c>
      <c r="BR54" s="18">
        <f t="shared" si="128"/>
        <v>0.48647202418113228</v>
      </c>
      <c r="BS54" s="18">
        <f t="shared" si="128"/>
        <v>0.38470325862333937</v>
      </c>
      <c r="BT54" s="18">
        <f t="shared" si="128"/>
        <v>0.31345036920372366</v>
      </c>
      <c r="BV54" s="68">
        <f t="shared" si="129"/>
        <v>-43.925724282334592</v>
      </c>
      <c r="BW54" s="69">
        <f t="shared" si="130"/>
        <v>26.350274686200148</v>
      </c>
      <c r="BX54" s="69">
        <f t="shared" si="131"/>
        <v>-17.575449596134444</v>
      </c>
      <c r="BZ54" t="str">
        <f t="shared" si="146"/>
        <v>34 Culture, media and sports occupations</v>
      </c>
      <c r="CA54" s="18">
        <f t="shared" si="132"/>
        <v>0.69402825514060673</v>
      </c>
      <c r="CB54" s="18">
        <f t="shared" si="132"/>
        <v>0.70383911522923537</v>
      </c>
      <c r="CC54" s="18">
        <f t="shared" si="132"/>
        <v>0.73837244987685446</v>
      </c>
      <c r="CD54" s="18">
        <f t="shared" si="132"/>
        <v>0.66460488768080728</v>
      </c>
      <c r="CE54" s="18">
        <f t="shared" si="132"/>
        <v>0.71224160955477345</v>
      </c>
      <c r="CG54" s="68">
        <f t="shared" si="133"/>
        <v>-43.978173531573603</v>
      </c>
      <c r="CH54" s="69">
        <f t="shared" si="134"/>
        <v>28.647715578314113</v>
      </c>
      <c r="CI54" s="69">
        <f t="shared" si="135"/>
        <v>-15.330457953259485</v>
      </c>
      <c r="CK54" t="str">
        <f t="shared" si="147"/>
        <v>34 Culture, media and sports occupations</v>
      </c>
      <c r="CL54" s="18">
        <f t="shared" si="136"/>
        <v>0.52375288421735922</v>
      </c>
      <c r="CM54" s="18">
        <f t="shared" si="136"/>
        <v>0.66580426704199391</v>
      </c>
      <c r="CN54" s="18">
        <f t="shared" si="136"/>
        <v>0.70291769885570576</v>
      </c>
      <c r="CO54" s="18">
        <f t="shared" si="136"/>
        <v>0.84055495447315032</v>
      </c>
      <c r="CP54" s="18">
        <f t="shared" si="136"/>
        <v>1.3438672462057057</v>
      </c>
      <c r="CR54" s="68">
        <f t="shared" si="137"/>
        <v>53.309027486633674</v>
      </c>
      <c r="CS54" s="69">
        <f t="shared" si="138"/>
        <v>40.412674314913978</v>
      </c>
      <c r="CT54" s="69">
        <f t="shared" si="139"/>
        <v>93.721701801547653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4.3696872383091447</v>
      </c>
      <c r="C55" s="18">
        <f t="shared" si="148"/>
        <v>4.3965978760771547</v>
      </c>
      <c r="D55" s="18">
        <f t="shared" si="148"/>
        <v>4.4109064902042245</v>
      </c>
      <c r="E55" s="18">
        <f t="shared" si="148"/>
        <v>4.2619068346079425</v>
      </c>
      <c r="F55" s="18">
        <f t="shared" si="148"/>
        <v>4.3146669308945613</v>
      </c>
      <c r="H55" s="68">
        <f t="shared" si="105"/>
        <v>52.419070586646342</v>
      </c>
      <c r="I55" s="69">
        <f t="shared" si="106"/>
        <v>63.094014166185545</v>
      </c>
      <c r="J55" s="69">
        <f t="shared" si="107"/>
        <v>115.51308475283189</v>
      </c>
      <c r="L55" t="str">
        <f t="shared" si="140"/>
        <v>35 Business and public service associate professionals</v>
      </c>
      <c r="M55" s="18">
        <f t="shared" ref="M55:Q64" si="149">M18/M$35*100</f>
        <v>7.281028124633429</v>
      </c>
      <c r="N55" s="18">
        <f t="shared" si="149"/>
        <v>7.2278564756394132</v>
      </c>
      <c r="O55" s="18">
        <f t="shared" si="149"/>
        <v>7.2373025388817558</v>
      </c>
      <c r="P55" s="18">
        <f t="shared" si="149"/>
        <v>6.8745042020315896</v>
      </c>
      <c r="Q55" s="18">
        <f t="shared" si="149"/>
        <v>6.7457561211846571</v>
      </c>
      <c r="S55" s="68">
        <f t="shared" si="109"/>
        <v>47.184797166940697</v>
      </c>
      <c r="T55" s="69">
        <f t="shared" si="110"/>
        <v>63.888312312871342</v>
      </c>
      <c r="U55" s="69">
        <f t="shared" si="111"/>
        <v>111.07310947981203</v>
      </c>
      <c r="W55" t="str">
        <f t="shared" si="141"/>
        <v>35 Business and public service associate professionals</v>
      </c>
      <c r="X55" s="18">
        <f t="shared" ref="X55:AB64" si="150">X18/X$35*100</f>
        <v>7.8709572363779259</v>
      </c>
      <c r="Y55" s="18">
        <f t="shared" si="150"/>
        <v>7.7164361566077906</v>
      </c>
      <c r="Z55" s="18">
        <f t="shared" si="150"/>
        <v>7.6607846808169056</v>
      </c>
      <c r="AA55" s="18">
        <f t="shared" si="150"/>
        <v>6.9584758518434651</v>
      </c>
      <c r="AB55" s="18">
        <f t="shared" si="150"/>
        <v>6.4482477264463087</v>
      </c>
      <c r="AD55" s="68">
        <f t="shared" si="113"/>
        <v>14.092866106774915</v>
      </c>
      <c r="AE55" s="69">
        <f t="shared" si="114"/>
        <v>53.150196865923618</v>
      </c>
      <c r="AF55" s="69">
        <f t="shared" si="115"/>
        <v>67.243062972698525</v>
      </c>
      <c r="AH55" t="str">
        <f t="shared" si="142"/>
        <v>35 Business and public service associate professionals</v>
      </c>
      <c r="AI55" s="18">
        <f t="shared" ref="AI55:AM64" si="151">AI18/AI$35*100</f>
        <v>6.7704244292479103</v>
      </c>
      <c r="AJ55" s="18">
        <f t="shared" si="151"/>
        <v>7.3204525546399761</v>
      </c>
      <c r="AK55" s="18">
        <f t="shared" si="151"/>
        <v>7.7552349245070458</v>
      </c>
      <c r="AL55" s="18">
        <f t="shared" si="151"/>
        <v>7.6292991300327433</v>
      </c>
      <c r="AM55" s="18">
        <f t="shared" si="151"/>
        <v>7.752691976861267</v>
      </c>
      <c r="AO55" s="68">
        <f t="shared" si="117"/>
        <v>18.951898549310183</v>
      </c>
      <c r="AP55" s="69">
        <f t="shared" si="118"/>
        <v>51.206050183258142</v>
      </c>
      <c r="AQ55" s="69">
        <f t="shared" si="119"/>
        <v>70.157948732568315</v>
      </c>
      <c r="AS55" t="str">
        <f t="shared" si="143"/>
        <v>35 Business and public service associate professionals</v>
      </c>
      <c r="AT55" s="18">
        <f t="shared" ref="AT55:AX64" si="152">AT18/AT$35*100</f>
        <v>6.6994459278844749</v>
      </c>
      <c r="AU55" s="18">
        <f t="shared" si="152"/>
        <v>6.5182799893618508</v>
      </c>
      <c r="AV55" s="18">
        <f t="shared" si="152"/>
        <v>6.6915375091869223</v>
      </c>
      <c r="AW55" s="18">
        <f t="shared" si="152"/>
        <v>6.1728675851357018</v>
      </c>
      <c r="AX55" s="18">
        <f t="shared" si="152"/>
        <v>5.8276291811383709</v>
      </c>
      <c r="AZ55" s="68">
        <f t="shared" si="121"/>
        <v>14.377968436173422</v>
      </c>
      <c r="BA55" s="69">
        <f t="shared" si="122"/>
        <v>49.012687518913964</v>
      </c>
      <c r="BB55" s="69">
        <f t="shared" si="123"/>
        <v>63.390655955087382</v>
      </c>
      <c r="BD55" t="str">
        <f t="shared" si="144"/>
        <v>35 Business and public service associate professionals</v>
      </c>
      <c r="BE55" s="18">
        <f t="shared" ref="BE55:BI64" si="153">BE18/BE$35*100</f>
        <v>5.0634216547456239</v>
      </c>
      <c r="BF55" s="18">
        <f t="shared" si="153"/>
        <v>4.959478171184772</v>
      </c>
      <c r="BG55" s="18">
        <f t="shared" si="153"/>
        <v>5.2210741851968869</v>
      </c>
      <c r="BH55" s="18">
        <f t="shared" si="153"/>
        <v>4.5931247274380889</v>
      </c>
      <c r="BI55" s="18">
        <f t="shared" si="153"/>
        <v>4.2289656580346362</v>
      </c>
      <c r="BK55" s="68">
        <f t="shared" si="125"/>
        <v>-20.960690586582206</v>
      </c>
      <c r="BL55" s="69">
        <f t="shared" si="126"/>
        <v>36.333038062010047</v>
      </c>
      <c r="BM55" s="69">
        <f t="shared" si="127"/>
        <v>15.372347475427839</v>
      </c>
      <c r="BO55" t="str">
        <f t="shared" si="145"/>
        <v>35 Business and public service associate professionals</v>
      </c>
      <c r="BP55" s="18">
        <f t="shared" ref="BP55:BT64" si="154">BP18/BP$35*100</f>
        <v>4.132270895559583</v>
      </c>
      <c r="BQ55" s="18">
        <f t="shared" si="154"/>
        <v>4.0256792653851576</v>
      </c>
      <c r="BR55" s="18">
        <f t="shared" si="154"/>
        <v>4.321481699773857</v>
      </c>
      <c r="BS55" s="18">
        <f t="shared" si="154"/>
        <v>3.7689282225517311</v>
      </c>
      <c r="BT55" s="18">
        <f t="shared" si="154"/>
        <v>3.4787848807533619</v>
      </c>
      <c r="BV55" s="68">
        <f t="shared" si="129"/>
        <v>-29.943626388687818</v>
      </c>
      <c r="BW55" s="69">
        <f t="shared" si="130"/>
        <v>32.663432656124556</v>
      </c>
      <c r="BX55" s="69">
        <f t="shared" si="131"/>
        <v>2.7198062674367378</v>
      </c>
      <c r="BZ55" t="str">
        <f t="shared" si="146"/>
        <v>35 Business and public service associate professionals</v>
      </c>
      <c r="CA55" s="18">
        <f t="shared" ref="CA55:CE64" si="155">CA18/CA$35*100</f>
        <v>3.7318179799049487</v>
      </c>
      <c r="CB55" s="18">
        <f t="shared" si="155"/>
        <v>3.8327442886351411</v>
      </c>
      <c r="CC55" s="18">
        <f t="shared" si="155"/>
        <v>4.1075508482938474</v>
      </c>
      <c r="CD55" s="18">
        <f t="shared" si="155"/>
        <v>3.6681992435040658</v>
      </c>
      <c r="CE55" s="18">
        <f t="shared" si="155"/>
        <v>3.534017792142361</v>
      </c>
      <c r="CG55" s="68">
        <f t="shared" si="133"/>
        <v>-50.032089459985308</v>
      </c>
      <c r="CH55" s="69">
        <f t="shared" si="134"/>
        <v>26.517399407068794</v>
      </c>
      <c r="CI55" s="69">
        <f t="shared" si="135"/>
        <v>-23.514690052916521</v>
      </c>
      <c r="CK55" t="str">
        <f t="shared" si="147"/>
        <v>35 Business and public service associate professionals</v>
      </c>
      <c r="CL55" s="18">
        <f t="shared" ref="CL55:CP64" si="156">CL18/CL$35*100</f>
        <v>2.113341262536093</v>
      </c>
      <c r="CM55" s="18">
        <f t="shared" si="156"/>
        <v>2.4284135890150633</v>
      </c>
      <c r="CN55" s="18">
        <f t="shared" si="156"/>
        <v>2.6899225314307955</v>
      </c>
      <c r="CO55" s="18">
        <f t="shared" si="156"/>
        <v>2.880903800986764</v>
      </c>
      <c r="CP55" s="18">
        <f t="shared" si="156"/>
        <v>4.6518516290743568</v>
      </c>
      <c r="CR55" s="68">
        <f t="shared" si="137"/>
        <v>38.676195959261683</v>
      </c>
      <c r="CS55" s="69">
        <f t="shared" si="138"/>
        <v>37.347736334570151</v>
      </c>
      <c r="CT55" s="69">
        <f t="shared" si="139"/>
        <v>76.023932293831848</v>
      </c>
    </row>
    <row r="56" spans="1:98" x14ac:dyDescent="0.2">
      <c r="A56" t="str">
        <f t="shared" si="103"/>
        <v>41 Administrative occupations</v>
      </c>
      <c r="B56" s="18">
        <f t="shared" si="148"/>
        <v>3.8652473628702921</v>
      </c>
      <c r="C56" s="18">
        <f t="shared" si="148"/>
        <v>3.934039963135997</v>
      </c>
      <c r="D56" s="18">
        <f t="shared" si="148"/>
        <v>4.0400377401018703</v>
      </c>
      <c r="E56" s="18">
        <f t="shared" si="148"/>
        <v>3.9605495401030435</v>
      </c>
      <c r="F56" s="18">
        <f t="shared" si="148"/>
        <v>4.2085534485126326</v>
      </c>
      <c r="H56" s="68">
        <f t="shared" si="105"/>
        <v>62.318233960755599</v>
      </c>
      <c r="I56" s="69">
        <f t="shared" si="106"/>
        <v>67.701889064620929</v>
      </c>
      <c r="J56" s="69">
        <f t="shared" si="107"/>
        <v>130.02012302537653</v>
      </c>
      <c r="L56" t="str">
        <f t="shared" si="140"/>
        <v>41 Administrative occupations</v>
      </c>
      <c r="M56" s="18">
        <f t="shared" si="149"/>
        <v>6.8160598509062433</v>
      </c>
      <c r="N56" s="18">
        <f t="shared" si="149"/>
        <v>6.466824287961229</v>
      </c>
      <c r="O56" s="18">
        <f t="shared" si="149"/>
        <v>6.7212915240620532</v>
      </c>
      <c r="P56" s="18">
        <f t="shared" si="149"/>
        <v>6.6241060272605665</v>
      </c>
      <c r="Q56" s="18">
        <f t="shared" si="149"/>
        <v>6.9464175873998935</v>
      </c>
      <c r="S56" s="68">
        <f t="shared" si="109"/>
        <v>63.19888990144338</v>
      </c>
      <c r="T56" s="69">
        <f t="shared" si="110"/>
        <v>71.144220139294518</v>
      </c>
      <c r="U56" s="69">
        <f t="shared" si="111"/>
        <v>134.34311004073788</v>
      </c>
      <c r="W56" t="str">
        <f t="shared" si="141"/>
        <v>41 Administrative occupations</v>
      </c>
      <c r="X56" s="18">
        <f t="shared" si="150"/>
        <v>11.467500887820197</v>
      </c>
      <c r="Y56" s="18">
        <f t="shared" si="150"/>
        <v>10.745974572321902</v>
      </c>
      <c r="Z56" s="18">
        <f t="shared" si="150"/>
        <v>11.222228059899125</v>
      </c>
      <c r="AA56" s="18">
        <f t="shared" si="150"/>
        <v>10.842098846629856</v>
      </c>
      <c r="AB56" s="18">
        <f t="shared" si="150"/>
        <v>11.042074598962195</v>
      </c>
      <c r="AD56" s="68">
        <f t="shared" si="113"/>
        <v>33.371064945232135</v>
      </c>
      <c r="AE56" s="69">
        <f t="shared" si="114"/>
        <v>62.282095619164537</v>
      </c>
      <c r="AF56" s="69">
        <f t="shared" si="115"/>
        <v>95.653160564396671</v>
      </c>
      <c r="AH56" t="str">
        <f t="shared" si="142"/>
        <v>41 Administrative occupations</v>
      </c>
      <c r="AI56" s="18">
        <f t="shared" si="151"/>
        <v>12.186208384385679</v>
      </c>
      <c r="AJ56" s="18">
        <f t="shared" si="151"/>
        <v>12.488971736626949</v>
      </c>
      <c r="AK56" s="18">
        <f t="shared" si="151"/>
        <v>12.91538080314599</v>
      </c>
      <c r="AL56" s="18">
        <f t="shared" si="151"/>
        <v>12.984385010278023</v>
      </c>
      <c r="AM56" s="18">
        <f t="shared" si="151"/>
        <v>13.11463166923525</v>
      </c>
      <c r="AO56" s="68">
        <f t="shared" si="117"/>
        <v>20.826637326478849</v>
      </c>
      <c r="AP56" s="69">
        <f t="shared" si="118"/>
        <v>63.766541107171072</v>
      </c>
      <c r="AQ56" s="69">
        <f t="shared" si="119"/>
        <v>84.593178433649925</v>
      </c>
      <c r="AS56" t="str">
        <f t="shared" si="143"/>
        <v>41 Administrative occupations</v>
      </c>
      <c r="AT56" s="18">
        <f t="shared" si="152"/>
        <v>13.412334182626651</v>
      </c>
      <c r="AU56" s="18">
        <f t="shared" si="152"/>
        <v>12.751235891868109</v>
      </c>
      <c r="AV56" s="18">
        <f t="shared" si="152"/>
        <v>13.527074617380505</v>
      </c>
      <c r="AW56" s="18">
        <f t="shared" si="152"/>
        <v>12.795557610723796</v>
      </c>
      <c r="AX56" s="18">
        <f t="shared" si="152"/>
        <v>12.561566153750617</v>
      </c>
      <c r="AZ56" s="68">
        <f t="shared" si="121"/>
        <v>21.959683879021405</v>
      </c>
      <c r="BA56" s="69">
        <f t="shared" si="122"/>
        <v>58.136207958745786</v>
      </c>
      <c r="BB56" s="69">
        <f t="shared" si="123"/>
        <v>80.095891837767184</v>
      </c>
      <c r="BD56" t="str">
        <f t="shared" si="144"/>
        <v>41 Administrative occupations</v>
      </c>
      <c r="BE56" s="18">
        <f t="shared" si="153"/>
        <v>11.191232888372394</v>
      </c>
      <c r="BF56" s="18">
        <f t="shared" si="153"/>
        <v>10.580535628263084</v>
      </c>
      <c r="BG56" s="18">
        <f t="shared" si="153"/>
        <v>11.584302433511805</v>
      </c>
      <c r="BH56" s="18">
        <f t="shared" si="153"/>
        <v>10.096346562871215</v>
      </c>
      <c r="BI56" s="18">
        <f t="shared" si="153"/>
        <v>8.9074823378828629</v>
      </c>
      <c r="BK56" s="68">
        <f t="shared" si="125"/>
        <v>-24.966721071130024</v>
      </c>
      <c r="BL56" s="69">
        <f t="shared" si="126"/>
        <v>38.194695005254445</v>
      </c>
      <c r="BM56" s="69">
        <f t="shared" si="127"/>
        <v>13.227973934124417</v>
      </c>
      <c r="BO56" t="str">
        <f t="shared" si="145"/>
        <v>41 Administrative occupations</v>
      </c>
      <c r="BP56" s="18">
        <f t="shared" si="154"/>
        <v>12.547437259818436</v>
      </c>
      <c r="BQ56" s="18">
        <f t="shared" si="154"/>
        <v>12.130132311233426</v>
      </c>
      <c r="BR56" s="18">
        <f t="shared" si="154"/>
        <v>13.119444225595606</v>
      </c>
      <c r="BS56" s="18">
        <f t="shared" si="154"/>
        <v>11.704830121861454</v>
      </c>
      <c r="BT56" s="18">
        <f t="shared" si="154"/>
        <v>9.8331946179149927</v>
      </c>
      <c r="BV56" s="68">
        <f t="shared" si="129"/>
        <v>-34.772316635531894</v>
      </c>
      <c r="BW56" s="69">
        <f t="shared" si="130"/>
        <v>34.433867275404744</v>
      </c>
      <c r="BX56" s="69">
        <f t="shared" si="131"/>
        <v>-0.33844936012714738</v>
      </c>
      <c r="BZ56" t="str">
        <f t="shared" si="146"/>
        <v>41 Administrative occupations</v>
      </c>
      <c r="CA56" s="18">
        <f t="shared" si="155"/>
        <v>10.252939678545239</v>
      </c>
      <c r="CB56" s="18">
        <f t="shared" si="155"/>
        <v>9.0426246522960181</v>
      </c>
      <c r="CC56" s="18">
        <f t="shared" si="155"/>
        <v>9.6783796922000764</v>
      </c>
      <c r="CD56" s="18">
        <f t="shared" si="155"/>
        <v>7.8066123359781621</v>
      </c>
      <c r="CE56" s="18">
        <f t="shared" si="155"/>
        <v>4.8070729309247753</v>
      </c>
      <c r="CG56" s="68">
        <f t="shared" si="133"/>
        <v>-71.154141999241091</v>
      </c>
      <c r="CH56" s="69">
        <f t="shared" si="134"/>
        <v>22.067673120696256</v>
      </c>
      <c r="CI56" s="69">
        <f t="shared" si="135"/>
        <v>-49.086468878544842</v>
      </c>
      <c r="CK56" t="str">
        <f t="shared" si="147"/>
        <v>41 Administrative occupations</v>
      </c>
      <c r="CL56" s="18">
        <f t="shared" si="156"/>
        <v>6.3654444479566852</v>
      </c>
      <c r="CM56" s="18">
        <f t="shared" si="156"/>
        <v>6.3248916395176558</v>
      </c>
      <c r="CN56" s="18">
        <f t="shared" si="156"/>
        <v>7.9461975152062685</v>
      </c>
      <c r="CO56" s="18">
        <f t="shared" si="156"/>
        <v>8.1312272134291135</v>
      </c>
      <c r="CP56" s="18">
        <f t="shared" si="156"/>
        <v>9.274370172933315</v>
      </c>
      <c r="CR56" s="68">
        <f t="shared" si="137"/>
        <v>-6.4075300999863583</v>
      </c>
      <c r="CS56" s="69">
        <f t="shared" si="138"/>
        <v>28.611212349290177</v>
      </c>
      <c r="CT56" s="69">
        <f t="shared" si="139"/>
        <v>22.203682249303817</v>
      </c>
    </row>
    <row r="57" spans="1:98" x14ac:dyDescent="0.2">
      <c r="A57" t="str">
        <f t="shared" si="103"/>
        <v>42 Secretarial and related occupations</v>
      </c>
      <c r="B57" s="18">
        <f t="shared" si="148"/>
        <v>0.28401384687423598</v>
      </c>
      <c r="C57" s="18">
        <f t="shared" si="148"/>
        <v>0.27233462352460652</v>
      </c>
      <c r="D57" s="18">
        <f t="shared" si="148"/>
        <v>0.26816877522125376</v>
      </c>
      <c r="E57" s="18">
        <f t="shared" si="148"/>
        <v>0.33499161045410369</v>
      </c>
      <c r="F57" s="18">
        <f t="shared" si="148"/>
        <v>0.46985150816958138</v>
      </c>
      <c r="H57" s="68">
        <f t="shared" si="105"/>
        <v>173.00606837680434</v>
      </c>
      <c r="I57" s="69">
        <f t="shared" si="106"/>
        <v>111.81056019794575</v>
      </c>
      <c r="J57" s="69">
        <f t="shared" si="107"/>
        <v>284.8166285747501</v>
      </c>
      <c r="L57" t="str">
        <f t="shared" si="140"/>
        <v>42 Secretarial and related occupations</v>
      </c>
      <c r="M57" s="18">
        <f t="shared" si="149"/>
        <v>1.0773159541655899</v>
      </c>
      <c r="N57" s="18">
        <f t="shared" si="149"/>
        <v>0.93319055544193363</v>
      </c>
      <c r="O57" s="18">
        <f t="shared" si="149"/>
        <v>0.94120051822512607</v>
      </c>
      <c r="P57" s="18">
        <f t="shared" si="149"/>
        <v>1.1920969187252408</v>
      </c>
      <c r="Q57" s="18">
        <f t="shared" si="149"/>
        <v>1.3604431373048307</v>
      </c>
      <c r="S57" s="68">
        <f t="shared" si="109"/>
        <v>128.24815824221292</v>
      </c>
      <c r="T57" s="69">
        <f t="shared" si="110"/>
        <v>103.56157909293967</v>
      </c>
      <c r="U57" s="69">
        <f t="shared" si="111"/>
        <v>231.80973733515259</v>
      </c>
      <c r="W57" t="str">
        <f t="shared" si="141"/>
        <v>42 Secretarial and related occupations</v>
      </c>
      <c r="X57" s="18">
        <f t="shared" si="150"/>
        <v>1.8466037849964023</v>
      </c>
      <c r="Y57" s="18">
        <f t="shared" si="150"/>
        <v>1.6515306778420571</v>
      </c>
      <c r="Z57" s="18">
        <f t="shared" si="150"/>
        <v>1.559221800458813</v>
      </c>
      <c r="AA57" s="18">
        <f t="shared" si="150"/>
        <v>2.0394206907917636</v>
      </c>
      <c r="AB57" s="18">
        <f t="shared" si="150"/>
        <v>2.2023694758517722</v>
      </c>
      <c r="AD57" s="68">
        <f t="shared" si="113"/>
        <v>91.457468958446981</v>
      </c>
      <c r="AE57" s="69">
        <f t="shared" si="114"/>
        <v>98.744401971416934</v>
      </c>
      <c r="AF57" s="69">
        <f t="shared" si="115"/>
        <v>190.2018709298639</v>
      </c>
      <c r="AH57" t="str">
        <f t="shared" si="142"/>
        <v>42 Secretarial and related occupations</v>
      </c>
      <c r="AI57" s="18">
        <f t="shared" si="151"/>
        <v>2.6587343552121476</v>
      </c>
      <c r="AJ57" s="18">
        <f t="shared" si="151"/>
        <v>2.5918547231420557</v>
      </c>
      <c r="AK57" s="18">
        <f t="shared" si="151"/>
        <v>2.5842821875802038</v>
      </c>
      <c r="AL57" s="18">
        <f t="shared" si="151"/>
        <v>3.230573945369994</v>
      </c>
      <c r="AM57" s="18">
        <f t="shared" si="151"/>
        <v>2.8805903480745476</v>
      </c>
      <c r="AO57" s="68">
        <f t="shared" si="117"/>
        <v>32.634154701358767</v>
      </c>
      <c r="AP57" s="69">
        <f t="shared" si="118"/>
        <v>76.116217706638508</v>
      </c>
      <c r="AQ57" s="69">
        <f t="shared" si="119"/>
        <v>108.7503724079973</v>
      </c>
      <c r="AS57" t="str">
        <f t="shared" si="143"/>
        <v>42 Secretarial and related occupations</v>
      </c>
      <c r="AT57" s="18">
        <f t="shared" si="152"/>
        <v>2.3928951342977438</v>
      </c>
      <c r="AU57" s="18">
        <f t="shared" si="152"/>
        <v>2.0429375456868808</v>
      </c>
      <c r="AV57" s="18">
        <f t="shared" si="152"/>
        <v>2.0029578238767853</v>
      </c>
      <c r="AW57" s="18">
        <f t="shared" si="152"/>
        <v>2.2524601156138182</v>
      </c>
      <c r="AX57" s="18">
        <f t="shared" si="152"/>
        <v>1.6840305725541924</v>
      </c>
      <c r="AZ57" s="68">
        <f t="shared" si="121"/>
        <v>10.421731496952212</v>
      </c>
      <c r="BA57" s="69">
        <f t="shared" si="122"/>
        <v>65.973438273252683</v>
      </c>
      <c r="BB57" s="69">
        <f t="shared" si="123"/>
        <v>76.395169770204902</v>
      </c>
      <c r="BD57" t="str">
        <f t="shared" si="144"/>
        <v>42 Secretarial and related occupations</v>
      </c>
      <c r="BE57" s="18">
        <f t="shared" si="153"/>
        <v>2.1881824209875496</v>
      </c>
      <c r="BF57" s="18">
        <f t="shared" si="153"/>
        <v>1.9117735277581136</v>
      </c>
      <c r="BG57" s="18">
        <f t="shared" si="153"/>
        <v>2.0028336532281701</v>
      </c>
      <c r="BH57" s="18">
        <f t="shared" si="153"/>
        <v>2.1219102184763923</v>
      </c>
      <c r="BI57" s="18">
        <f t="shared" si="153"/>
        <v>0.70327814861183058</v>
      </c>
      <c r="BK57" s="68">
        <f t="shared" si="125"/>
        <v>-65.734972372991876</v>
      </c>
      <c r="BL57" s="69">
        <f t="shared" si="126"/>
        <v>38.742532870322691</v>
      </c>
      <c r="BM57" s="69">
        <f t="shared" si="127"/>
        <v>-26.992439502669193</v>
      </c>
      <c r="BO57" t="str">
        <f t="shared" si="145"/>
        <v>42 Secretarial and related occupations</v>
      </c>
      <c r="BP57" s="18">
        <f t="shared" si="154"/>
        <v>2.6113883206838771</v>
      </c>
      <c r="BQ57" s="18">
        <f t="shared" si="154"/>
        <v>2.2464715980885228</v>
      </c>
      <c r="BR57" s="18">
        <f t="shared" si="154"/>
        <v>2.1697592791229998</v>
      </c>
      <c r="BS57" s="18">
        <f t="shared" si="154"/>
        <v>1.9792457338698115</v>
      </c>
      <c r="BT57" s="18">
        <f t="shared" si="154"/>
        <v>0.69758541223440196</v>
      </c>
      <c r="BV57" s="68">
        <f t="shared" si="129"/>
        <v>-72.020587383176604</v>
      </c>
      <c r="BW57" s="69">
        <f t="shared" si="130"/>
        <v>30.61658535955231</v>
      </c>
      <c r="BX57" s="69">
        <f t="shared" si="131"/>
        <v>-41.404002023624294</v>
      </c>
      <c r="BZ57" t="str">
        <f t="shared" si="146"/>
        <v>42 Secretarial and related occupations</v>
      </c>
      <c r="CA57" s="18">
        <f t="shared" si="155"/>
        <v>3.811497750769556</v>
      </c>
      <c r="CB57" s="18">
        <f t="shared" si="155"/>
        <v>3.421187910027272</v>
      </c>
      <c r="CC57" s="18">
        <f t="shared" si="155"/>
        <v>3.4061911190901397</v>
      </c>
      <c r="CD57" s="18">
        <f t="shared" si="155"/>
        <v>2.6998253403371817</v>
      </c>
      <c r="CE57" s="18">
        <f t="shared" si="155"/>
        <v>0.84473940154404703</v>
      </c>
      <c r="CG57" s="68">
        <f t="shared" si="133"/>
        <v>-85.596794887015065</v>
      </c>
      <c r="CH57" s="69">
        <f t="shared" si="134"/>
        <v>23.24835235866114</v>
      </c>
      <c r="CI57" s="69">
        <f t="shared" si="135"/>
        <v>-62.348442528353928</v>
      </c>
      <c r="CK57" t="str">
        <f t="shared" si="147"/>
        <v>42 Secretarial and related occupations</v>
      </c>
      <c r="CL57" s="18">
        <f t="shared" si="156"/>
        <v>2.2444188022028073</v>
      </c>
      <c r="CM57" s="18">
        <f t="shared" si="156"/>
        <v>2.5352737653919339</v>
      </c>
      <c r="CN57" s="18">
        <f t="shared" si="156"/>
        <v>3.0063019257109906</v>
      </c>
      <c r="CO57" s="18">
        <f t="shared" si="156"/>
        <v>3.8218742902809604</v>
      </c>
      <c r="CP57" s="18">
        <f t="shared" si="156"/>
        <v>4.0949666037053554</v>
      </c>
      <c r="CR57" s="68">
        <f t="shared" si="137"/>
        <v>9.2279058790367063</v>
      </c>
      <c r="CS57" s="69">
        <f t="shared" si="138"/>
        <v>43.855492486740808</v>
      </c>
      <c r="CT57" s="69">
        <f t="shared" si="139"/>
        <v>53.083398365777526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0.16928613592094907</v>
      </c>
      <c r="C58" s="18">
        <f t="shared" si="148"/>
        <v>0.10749271328737366</v>
      </c>
      <c r="D58" s="18">
        <f t="shared" si="148"/>
        <v>0.11961716655775609</v>
      </c>
      <c r="E58" s="18">
        <f t="shared" si="148"/>
        <v>0.11854724514010487</v>
      </c>
      <c r="F58" s="18">
        <f t="shared" si="148"/>
        <v>0.13470978966270522</v>
      </c>
      <c r="H58" s="68">
        <f t="shared" si="105"/>
        <v>75.479153659188071</v>
      </c>
      <c r="I58" s="69">
        <f t="shared" si="106"/>
        <v>90.985305492161359</v>
      </c>
      <c r="J58" s="69">
        <f t="shared" si="107"/>
        <v>166.46445915134944</v>
      </c>
      <c r="L58" t="str">
        <f t="shared" si="140"/>
        <v>51 Skilled agricultural and related trades</v>
      </c>
      <c r="M58" s="18">
        <f t="shared" si="149"/>
        <v>0.1329782732936137</v>
      </c>
      <c r="N58" s="18">
        <f t="shared" si="149"/>
        <v>0.11753804824541023</v>
      </c>
      <c r="O58" s="18">
        <f t="shared" si="149"/>
        <v>0.10049475748241836</v>
      </c>
      <c r="P58" s="18">
        <f t="shared" si="149"/>
        <v>9.586906748566125E-2</v>
      </c>
      <c r="Q58" s="18">
        <f t="shared" si="149"/>
        <v>0.11085907233204173</v>
      </c>
      <c r="S58" s="68">
        <f t="shared" si="109"/>
        <v>74.195478833321289</v>
      </c>
      <c r="T58" s="69">
        <f t="shared" si="110"/>
        <v>71.903932084125657</v>
      </c>
      <c r="U58" s="69">
        <f t="shared" si="111"/>
        <v>146.09941091744696</v>
      </c>
      <c r="W58" t="str">
        <f t="shared" si="141"/>
        <v>51 Skilled agricultural and related trades</v>
      </c>
      <c r="X58" s="18">
        <f t="shared" si="150"/>
        <v>0.48877605325078055</v>
      </c>
      <c r="Y58" s="18">
        <f t="shared" si="150"/>
        <v>0.48268573865729469</v>
      </c>
      <c r="Z58" s="18">
        <f t="shared" si="150"/>
        <v>0.52154388790435191</v>
      </c>
      <c r="AA58" s="18">
        <f t="shared" si="150"/>
        <v>0.52955631762187771</v>
      </c>
      <c r="AB58" s="18">
        <f t="shared" si="150"/>
        <v>0.62568212178665428</v>
      </c>
      <c r="AD58" s="68">
        <f t="shared" si="113"/>
        <v>62.6121222509652</v>
      </c>
      <c r="AE58" s="69">
        <f t="shared" si="114"/>
        <v>84.250174598969124</v>
      </c>
      <c r="AF58" s="69">
        <f t="shared" si="115"/>
        <v>146.86229684993432</v>
      </c>
      <c r="AH58" t="str">
        <f t="shared" si="142"/>
        <v>51 Skilled agricultural and related trades</v>
      </c>
      <c r="AI58" s="18">
        <f t="shared" si="151"/>
        <v>0.83196331029039183</v>
      </c>
      <c r="AJ58" s="18">
        <f t="shared" si="151"/>
        <v>1.0556245524305821</v>
      </c>
      <c r="AK58" s="18">
        <f t="shared" si="151"/>
        <v>0.99278511513412704</v>
      </c>
      <c r="AL58" s="18">
        <f t="shared" si="151"/>
        <v>1.1182822951224243</v>
      </c>
      <c r="AM58" s="18">
        <f t="shared" si="151"/>
        <v>1.3639469017867756</v>
      </c>
      <c r="AO58" s="68">
        <f t="shared" si="117"/>
        <v>63.476756876734818</v>
      </c>
      <c r="AP58" s="69">
        <f t="shared" si="118"/>
        <v>90.516254708963558</v>
      </c>
      <c r="AQ58" s="69">
        <f t="shared" si="119"/>
        <v>153.99301158569835</v>
      </c>
      <c r="AS58" t="str">
        <f t="shared" si="143"/>
        <v>51 Skilled agricultural and related trades</v>
      </c>
      <c r="AT58" s="18">
        <f t="shared" si="152"/>
        <v>1.1361334606866003</v>
      </c>
      <c r="AU58" s="18">
        <f t="shared" si="152"/>
        <v>1.2840603380540043</v>
      </c>
      <c r="AV58" s="18">
        <f t="shared" si="152"/>
        <v>1.2674538478776012</v>
      </c>
      <c r="AW58" s="18">
        <f t="shared" si="152"/>
        <v>1.2971058314489516</v>
      </c>
      <c r="AX58" s="18">
        <f t="shared" si="152"/>
        <v>1.5547797791601357</v>
      </c>
      <c r="AZ58" s="68">
        <f t="shared" si="121"/>
        <v>61.106519487815248</v>
      </c>
      <c r="BA58" s="69">
        <f t="shared" si="122"/>
        <v>80.957753924902548</v>
      </c>
      <c r="BB58" s="69">
        <f t="shared" si="123"/>
        <v>142.0642734127178</v>
      </c>
      <c r="BD58" t="str">
        <f t="shared" si="144"/>
        <v>51 Skilled agricultural and related trades</v>
      </c>
      <c r="BE58" s="18">
        <f t="shared" si="153"/>
        <v>0.58482411031002524</v>
      </c>
      <c r="BF58" s="18">
        <f t="shared" si="153"/>
        <v>0.55793158430492118</v>
      </c>
      <c r="BG58" s="18">
        <f t="shared" si="153"/>
        <v>0.51849136241205163</v>
      </c>
      <c r="BH58" s="18">
        <f t="shared" si="153"/>
        <v>0.50425210408800281</v>
      </c>
      <c r="BI58" s="18">
        <f t="shared" si="153"/>
        <v>0.51963750314104951</v>
      </c>
      <c r="BK58" s="68">
        <f t="shared" si="125"/>
        <v>-2.202488484582418</v>
      </c>
      <c r="BL58" s="69">
        <f t="shared" si="126"/>
        <v>51.748930348095598</v>
      </c>
      <c r="BM58" s="69">
        <f t="shared" si="127"/>
        <v>49.546441863513181</v>
      </c>
      <c r="BO58" t="str">
        <f t="shared" si="145"/>
        <v>51 Skilled agricultural and related trades</v>
      </c>
      <c r="BP58" s="18">
        <f t="shared" si="154"/>
        <v>0.98952664129386658</v>
      </c>
      <c r="BQ58" s="18">
        <f t="shared" si="154"/>
        <v>0.97425396572724876</v>
      </c>
      <c r="BR58" s="18">
        <f t="shared" si="154"/>
        <v>0.93986142065253708</v>
      </c>
      <c r="BS58" s="18">
        <f t="shared" si="154"/>
        <v>0.92697218066261655</v>
      </c>
      <c r="BT58" s="18">
        <f t="shared" si="154"/>
        <v>1.0683198024434861</v>
      </c>
      <c r="BV58" s="68">
        <f t="shared" si="129"/>
        <v>-1.0786094605605392</v>
      </c>
      <c r="BW58" s="69">
        <f t="shared" si="130"/>
        <v>54.160779708657756</v>
      </c>
      <c r="BX58" s="69">
        <f t="shared" si="131"/>
        <v>53.082170248097228</v>
      </c>
      <c r="BZ58" t="str">
        <f t="shared" si="146"/>
        <v>51 Skilled agricultural and related trades</v>
      </c>
      <c r="CA58" s="18">
        <f t="shared" si="155"/>
        <v>1.1180523492565102</v>
      </c>
      <c r="CB58" s="18">
        <f t="shared" si="155"/>
        <v>1.1237154519611934</v>
      </c>
      <c r="CC58" s="18">
        <f t="shared" si="155"/>
        <v>1.161816865212566</v>
      </c>
      <c r="CD58" s="18">
        <f t="shared" si="155"/>
        <v>1.1685550568354979</v>
      </c>
      <c r="CE58" s="18">
        <f t="shared" si="155"/>
        <v>1.8306542217219068</v>
      </c>
      <c r="CG58" s="68">
        <f t="shared" si="133"/>
        <v>-8.4888419974276275</v>
      </c>
      <c r="CH58" s="69">
        <f t="shared" si="134"/>
        <v>43.667930658912219</v>
      </c>
      <c r="CI58" s="69">
        <f t="shared" si="135"/>
        <v>35.179088661484592</v>
      </c>
      <c r="CK58" t="str">
        <f t="shared" si="147"/>
        <v>51 Skilled agricultural and related trades</v>
      </c>
      <c r="CL58" s="18">
        <f t="shared" si="156"/>
        <v>1.9913792166365019</v>
      </c>
      <c r="CM58" s="18">
        <f t="shared" si="156"/>
        <v>2.4125692251773807</v>
      </c>
      <c r="CN58" s="18">
        <f t="shared" si="156"/>
        <v>2.1446204321238067</v>
      </c>
      <c r="CO58" s="18">
        <f t="shared" si="156"/>
        <v>2.5625557594768527</v>
      </c>
      <c r="CP58" s="18">
        <f t="shared" si="156"/>
        <v>1.8674307585632222</v>
      </c>
      <c r="CR58" s="68">
        <f t="shared" si="137"/>
        <v>-30.175166821667389</v>
      </c>
      <c r="CS58" s="69">
        <f t="shared" si="138"/>
        <v>34.544034403744348</v>
      </c>
      <c r="CT58" s="69">
        <f t="shared" si="139"/>
        <v>4.3688675820769598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0.2467464521111177</v>
      </c>
      <c r="C59" s="18">
        <f t="shared" si="148"/>
        <v>0.24863211564962232</v>
      </c>
      <c r="D59" s="18">
        <f t="shared" si="148"/>
        <v>0.24253820710885948</v>
      </c>
      <c r="E59" s="18">
        <f t="shared" si="148"/>
        <v>0.24617563763429723</v>
      </c>
      <c r="F59" s="18">
        <f t="shared" si="148"/>
        <v>0.26370758942427508</v>
      </c>
      <c r="H59" s="68">
        <f t="shared" si="105"/>
        <v>69.419092029840172</v>
      </c>
      <c r="I59" s="69">
        <f t="shared" si="106"/>
        <v>62.222664250829908</v>
      </c>
      <c r="J59" s="69">
        <f t="shared" si="107"/>
        <v>131.64175628067005</v>
      </c>
      <c r="L59" t="str">
        <f t="shared" si="140"/>
        <v>52 Skilled metal, electrical and electronic trades</v>
      </c>
      <c r="M59" s="18">
        <f t="shared" si="149"/>
        <v>0.59735771872865295</v>
      </c>
      <c r="N59" s="18">
        <f t="shared" si="149"/>
        <v>0.67137965746193728</v>
      </c>
      <c r="O59" s="18">
        <f t="shared" si="149"/>
        <v>0.50935319065518048</v>
      </c>
      <c r="P59" s="18">
        <f t="shared" si="149"/>
        <v>0.58223081658340181</v>
      </c>
      <c r="Q59" s="18">
        <f t="shared" si="149"/>
        <v>0.63473641846195017</v>
      </c>
      <c r="S59" s="68">
        <f t="shared" si="109"/>
        <v>96.781121453734727</v>
      </c>
      <c r="T59" s="69">
        <f t="shared" si="110"/>
        <v>74.53440087329362</v>
      </c>
      <c r="U59" s="69">
        <f t="shared" si="111"/>
        <v>171.31552232702836</v>
      </c>
      <c r="W59" t="str">
        <f t="shared" si="141"/>
        <v>52 Skilled metal, electrical and electronic trades</v>
      </c>
      <c r="X59" s="18">
        <f t="shared" si="150"/>
        <v>0.95907535831099655</v>
      </c>
      <c r="Y59" s="18">
        <f t="shared" si="150"/>
        <v>1.0867064872888137</v>
      </c>
      <c r="Z59" s="18">
        <f t="shared" si="150"/>
        <v>0.8966460964030124</v>
      </c>
      <c r="AA59" s="18">
        <f t="shared" si="150"/>
        <v>0.97887463084716331</v>
      </c>
      <c r="AB59" s="18">
        <f t="shared" si="150"/>
        <v>1.0976122221261198</v>
      </c>
      <c r="AD59" s="68">
        <f t="shared" si="113"/>
        <v>65.927322264176752</v>
      </c>
      <c r="AE59" s="69">
        <f t="shared" si="114"/>
        <v>62.243386393622494</v>
      </c>
      <c r="AF59" s="69">
        <f t="shared" si="115"/>
        <v>128.17070865779925</v>
      </c>
      <c r="AH59" t="str">
        <f t="shared" si="142"/>
        <v>52 Skilled metal, electrical and electronic trades</v>
      </c>
      <c r="AI59" s="18">
        <f t="shared" si="151"/>
        <v>1.0962811501728609</v>
      </c>
      <c r="AJ59" s="18">
        <f t="shared" si="151"/>
        <v>1.3407068068011083</v>
      </c>
      <c r="AK59" s="18">
        <f t="shared" si="151"/>
        <v>1.1854364543395695</v>
      </c>
      <c r="AL59" s="18">
        <f t="shared" si="151"/>
        <v>1.2687767002886172</v>
      </c>
      <c r="AM59" s="18">
        <f t="shared" si="151"/>
        <v>1.4867194295254147</v>
      </c>
      <c r="AO59" s="68">
        <f t="shared" si="117"/>
        <v>49.23288865999281</v>
      </c>
      <c r="AP59" s="69">
        <f t="shared" si="118"/>
        <v>52.427210207467375</v>
      </c>
      <c r="AQ59" s="69">
        <f t="shared" si="119"/>
        <v>101.66009886746019</v>
      </c>
      <c r="AS59" t="str">
        <f t="shared" si="143"/>
        <v>52 Skilled metal, electrical and electronic trades</v>
      </c>
      <c r="AT59" s="18">
        <f t="shared" si="152"/>
        <v>4.9499136373062633</v>
      </c>
      <c r="AU59" s="18">
        <f t="shared" si="152"/>
        <v>5.1884324237934161</v>
      </c>
      <c r="AV59" s="18">
        <f t="shared" si="152"/>
        <v>4.5330022470542346</v>
      </c>
      <c r="AW59" s="18">
        <f t="shared" si="152"/>
        <v>4.5279179288497309</v>
      </c>
      <c r="AX59" s="18">
        <f t="shared" si="152"/>
        <v>4.7403525078664632</v>
      </c>
      <c r="AZ59" s="68">
        <f t="shared" si="121"/>
        <v>37.341279764313498</v>
      </c>
      <c r="BA59" s="69">
        <f t="shared" si="122"/>
        <v>49.295880096013732</v>
      </c>
      <c r="BB59" s="69">
        <f t="shared" si="123"/>
        <v>86.637159860327216</v>
      </c>
      <c r="BD59" t="str">
        <f t="shared" si="144"/>
        <v>52 Skilled metal, electrical and electronic trades</v>
      </c>
      <c r="BE59" s="18">
        <f t="shared" si="153"/>
        <v>7.2033893696252029</v>
      </c>
      <c r="BF59" s="18">
        <f t="shared" si="153"/>
        <v>7.2695079015443751</v>
      </c>
      <c r="BG59" s="18">
        <f t="shared" si="153"/>
        <v>6.1509933634560072</v>
      </c>
      <c r="BH59" s="18">
        <f t="shared" si="153"/>
        <v>5.9250919777463888</v>
      </c>
      <c r="BI59" s="18">
        <f t="shared" si="153"/>
        <v>5.1183482126091429</v>
      </c>
      <c r="BK59" s="68">
        <f t="shared" si="125"/>
        <v>-18.800489187783587</v>
      </c>
      <c r="BL59" s="69">
        <f t="shared" si="126"/>
        <v>31.535724958409951</v>
      </c>
      <c r="BM59" s="69">
        <f t="shared" si="127"/>
        <v>12.735235770626364</v>
      </c>
      <c r="BO59" t="str">
        <f t="shared" si="145"/>
        <v>52 Skilled metal, electrical and electronic trades</v>
      </c>
      <c r="BP59" s="18">
        <f t="shared" si="154"/>
        <v>4.3781597645110839</v>
      </c>
      <c r="BQ59" s="18">
        <f t="shared" si="154"/>
        <v>4.2807995333241324</v>
      </c>
      <c r="BR59" s="18">
        <f t="shared" si="154"/>
        <v>3.9333743131494612</v>
      </c>
      <c r="BS59" s="18">
        <f t="shared" si="154"/>
        <v>3.5453509121887086</v>
      </c>
      <c r="BT59" s="18">
        <f t="shared" si="154"/>
        <v>3.407940287560622</v>
      </c>
      <c r="BV59" s="68">
        <f t="shared" si="129"/>
        <v>-24.59859186656281</v>
      </c>
      <c r="BW59" s="69">
        <f t="shared" si="130"/>
        <v>31.34833109907812</v>
      </c>
      <c r="BX59" s="69">
        <f t="shared" si="131"/>
        <v>6.7497392325153074</v>
      </c>
      <c r="BZ59" t="str">
        <f t="shared" si="146"/>
        <v>52 Skilled metal, electrical and electronic trades</v>
      </c>
      <c r="CA59" s="18">
        <f t="shared" si="155"/>
        <v>3.1009180659783833</v>
      </c>
      <c r="CB59" s="18">
        <f t="shared" si="155"/>
        <v>3.0954000545315541</v>
      </c>
      <c r="CC59" s="18">
        <f t="shared" si="155"/>
        <v>2.8109401787198078</v>
      </c>
      <c r="CD59" s="18">
        <f t="shared" si="155"/>
        <v>2.7563988003173376</v>
      </c>
      <c r="CE59" s="18">
        <f t="shared" si="155"/>
        <v>2.3475098069742124</v>
      </c>
      <c r="CG59" s="68">
        <f t="shared" si="133"/>
        <v>-51.497824571475682</v>
      </c>
      <c r="CH59" s="69">
        <f t="shared" si="134"/>
        <v>27.79795272881983</v>
      </c>
      <c r="CI59" s="69">
        <f t="shared" si="135"/>
        <v>-23.699871842655849</v>
      </c>
      <c r="CK59" t="str">
        <f t="shared" si="147"/>
        <v>52 Skilled metal, electrical and electronic trades</v>
      </c>
      <c r="CL59" s="18">
        <f t="shared" si="156"/>
        <v>3.2490979284626866</v>
      </c>
      <c r="CM59" s="18">
        <f t="shared" si="156"/>
        <v>3.9833201892870589</v>
      </c>
      <c r="CN59" s="18">
        <f t="shared" si="156"/>
        <v>3.3522052793498154</v>
      </c>
      <c r="CO59" s="18">
        <f t="shared" si="156"/>
        <v>3.7132500337291283</v>
      </c>
      <c r="CP59" s="18">
        <f t="shared" si="156"/>
        <v>2.976786363036418</v>
      </c>
      <c r="CR59" s="68">
        <f t="shared" si="137"/>
        <v>-28.791325790382444</v>
      </c>
      <c r="CS59" s="69">
        <f t="shared" si="138"/>
        <v>30.445564558782106</v>
      </c>
      <c r="CT59" s="69">
        <f t="shared" si="139"/>
        <v>1.6542387683996642</v>
      </c>
    </row>
    <row r="60" spans="1:98" x14ac:dyDescent="0.2">
      <c r="A60" t="str">
        <f t="shared" si="103"/>
        <v>53 Skilled construction and building trades</v>
      </c>
      <c r="B60" s="18">
        <f t="shared" si="148"/>
        <v>8.6153780432014965E-2</v>
      </c>
      <c r="C60" s="18">
        <f t="shared" si="148"/>
        <v>6.163708480987224E-2</v>
      </c>
      <c r="D60" s="18">
        <f t="shared" si="148"/>
        <v>5.1441369580150685E-2</v>
      </c>
      <c r="E60" s="18">
        <f t="shared" si="148"/>
        <v>7.6541296964976704E-2</v>
      </c>
      <c r="F60" s="18">
        <f t="shared" si="148"/>
        <v>5.9762505946837748E-2</v>
      </c>
      <c r="H60" s="68">
        <f t="shared" si="105"/>
        <v>81.024001666327322</v>
      </c>
      <c r="I60" s="69">
        <f t="shared" si="106"/>
        <v>80.548379391221701</v>
      </c>
      <c r="J60" s="69">
        <f t="shared" si="107"/>
        <v>161.57238105754902</v>
      </c>
      <c r="L60" t="str">
        <f t="shared" si="140"/>
        <v>53 Skilled construction and building trades</v>
      </c>
      <c r="M60" s="18">
        <f t="shared" si="149"/>
        <v>0.26262977618359673</v>
      </c>
      <c r="N60" s="18">
        <f t="shared" si="149"/>
        <v>0.26902918468975395</v>
      </c>
      <c r="O60" s="18">
        <f t="shared" si="149"/>
        <v>0.21512421649633962</v>
      </c>
      <c r="P60" s="18">
        <f t="shared" si="149"/>
        <v>0.23763946106970732</v>
      </c>
      <c r="Q60" s="18">
        <f t="shared" si="149"/>
        <v>0.22366263480993989</v>
      </c>
      <c r="S60" s="68">
        <f t="shared" si="109"/>
        <v>64.177326932393782</v>
      </c>
      <c r="T60" s="69">
        <f t="shared" si="110"/>
        <v>71.472396737752831</v>
      </c>
      <c r="U60" s="69">
        <f t="shared" si="111"/>
        <v>135.64972367014661</v>
      </c>
      <c r="W60" t="str">
        <f t="shared" si="141"/>
        <v>53 Skilled construction and building trades</v>
      </c>
      <c r="X60" s="18">
        <f t="shared" si="150"/>
        <v>0.47544123320330456</v>
      </c>
      <c r="Y60" s="18">
        <f t="shared" si="150"/>
        <v>0.50312745310477314</v>
      </c>
      <c r="Z60" s="18">
        <f t="shared" si="150"/>
        <v>0.4363556839979606</v>
      </c>
      <c r="AA60" s="18">
        <f t="shared" si="150"/>
        <v>0.4994521114711763</v>
      </c>
      <c r="AB60" s="18">
        <f t="shared" si="150"/>
        <v>0.5568183999090689</v>
      </c>
      <c r="AD60" s="68">
        <f t="shared" si="113"/>
        <v>72.966888452342957</v>
      </c>
      <c r="AE60" s="69">
        <f t="shared" si="114"/>
        <v>69.704589168219755</v>
      </c>
      <c r="AF60" s="69">
        <f t="shared" si="115"/>
        <v>142.67147762056271</v>
      </c>
      <c r="AH60" t="str">
        <f t="shared" si="142"/>
        <v>53 Skilled construction and building trades</v>
      </c>
      <c r="AI60" s="18">
        <f t="shared" si="151"/>
        <v>0.86695136037732345</v>
      </c>
      <c r="AJ60" s="18">
        <f t="shared" si="151"/>
        <v>1.1582998225657282</v>
      </c>
      <c r="AK60" s="18">
        <f t="shared" si="151"/>
        <v>1.0504425318355395</v>
      </c>
      <c r="AL60" s="18">
        <f t="shared" si="151"/>
        <v>1.2775621166286955</v>
      </c>
      <c r="AM60" s="18">
        <f t="shared" si="151"/>
        <v>1.549835249986919</v>
      </c>
      <c r="AO60" s="68">
        <f t="shared" si="117"/>
        <v>75.56059478821841</v>
      </c>
      <c r="AP60" s="69">
        <f t="shared" si="118"/>
        <v>71.938578536507691</v>
      </c>
      <c r="AQ60" s="69">
        <f t="shared" si="119"/>
        <v>147.49917332472612</v>
      </c>
      <c r="AS60" t="str">
        <f t="shared" si="143"/>
        <v>53 Skilled construction and building trades</v>
      </c>
      <c r="AT60" s="18">
        <f t="shared" si="152"/>
        <v>1.5761896123901247</v>
      </c>
      <c r="AU60" s="18">
        <f t="shared" si="152"/>
        <v>1.6984916916716097</v>
      </c>
      <c r="AV60" s="18">
        <f t="shared" si="152"/>
        <v>1.4797361069029675</v>
      </c>
      <c r="AW60" s="18">
        <f t="shared" si="152"/>
        <v>1.7410487775287271</v>
      </c>
      <c r="AX60" s="18">
        <f t="shared" si="152"/>
        <v>1.8081034362836195</v>
      </c>
      <c r="AZ60" s="68">
        <f t="shared" si="121"/>
        <v>60.477956792974254</v>
      </c>
      <c r="BA60" s="69">
        <f t="shared" si="122"/>
        <v>68.00664985231343</v>
      </c>
      <c r="BB60" s="69">
        <f t="shared" si="123"/>
        <v>128.48460664528767</v>
      </c>
      <c r="BD60" t="str">
        <f t="shared" si="144"/>
        <v>53 Skilled construction and building trades</v>
      </c>
      <c r="BE60" s="18">
        <f t="shared" si="153"/>
        <v>5.0263415010268853</v>
      </c>
      <c r="BF60" s="18">
        <f t="shared" si="153"/>
        <v>4.8497733150911948</v>
      </c>
      <c r="BG60" s="18">
        <f t="shared" si="153"/>
        <v>4.1368709566940796</v>
      </c>
      <c r="BH60" s="18">
        <f t="shared" si="153"/>
        <v>4.1979873052804226</v>
      </c>
      <c r="BI60" s="18">
        <f t="shared" si="153"/>
        <v>3.7402590365009516</v>
      </c>
      <c r="BK60" s="68">
        <f t="shared" si="125"/>
        <v>-11.773601822357254</v>
      </c>
      <c r="BL60" s="69">
        <f t="shared" si="126"/>
        <v>36.209019281270507</v>
      </c>
      <c r="BM60" s="69">
        <f t="shared" si="127"/>
        <v>24.435417458913253</v>
      </c>
      <c r="BO60" t="str">
        <f t="shared" si="145"/>
        <v>53 Skilled construction and building trades</v>
      </c>
      <c r="BP60" s="18">
        <f t="shared" si="154"/>
        <v>4.3930581700484739</v>
      </c>
      <c r="BQ60" s="18">
        <f t="shared" si="154"/>
        <v>4.5822185178566333</v>
      </c>
      <c r="BR60" s="18">
        <f t="shared" si="154"/>
        <v>4.2250547048173681</v>
      </c>
      <c r="BS60" s="18">
        <f t="shared" si="154"/>
        <v>4.492724074892215</v>
      </c>
      <c r="BT60" s="18">
        <f t="shared" si="154"/>
        <v>5.0112404267600041</v>
      </c>
      <c r="BV60" s="68">
        <f t="shared" si="129"/>
        <v>3.2204291307500377</v>
      </c>
      <c r="BW60" s="69">
        <f t="shared" si="130"/>
        <v>46.033197275360685</v>
      </c>
      <c r="BX60" s="69">
        <f t="shared" si="131"/>
        <v>49.253626406110726</v>
      </c>
      <c r="BZ60" t="str">
        <f t="shared" si="146"/>
        <v>53 Skilled construction and building trades</v>
      </c>
      <c r="CA60" s="18">
        <f t="shared" si="155"/>
        <v>3.176739025004824</v>
      </c>
      <c r="CB60" s="18">
        <f t="shared" si="155"/>
        <v>3.2873289216630326</v>
      </c>
      <c r="CC60" s="18">
        <f t="shared" si="155"/>
        <v>3.0838539406177476</v>
      </c>
      <c r="CD60" s="18">
        <f t="shared" si="155"/>
        <v>3.3003920621110274</v>
      </c>
      <c r="CE60" s="18">
        <f t="shared" si="155"/>
        <v>4.1353825732398501</v>
      </c>
      <c r="CG60" s="68">
        <f t="shared" si="133"/>
        <v>-22.119756843081507</v>
      </c>
      <c r="CH60" s="69">
        <f t="shared" si="134"/>
        <v>36.139764277016511</v>
      </c>
      <c r="CI60" s="69">
        <f t="shared" si="135"/>
        <v>14.020007433935005</v>
      </c>
      <c r="CK60" t="str">
        <f t="shared" si="147"/>
        <v>53 Skilled construction and building trades</v>
      </c>
      <c r="CL60" s="18">
        <f t="shared" si="156"/>
        <v>4.8764920927011968</v>
      </c>
      <c r="CM60" s="18">
        <f t="shared" si="156"/>
        <v>5.0296581952332051</v>
      </c>
      <c r="CN60" s="18">
        <f t="shared" si="156"/>
        <v>4.1684730919347199</v>
      </c>
      <c r="CO60" s="18">
        <f t="shared" si="156"/>
        <v>3.7006594890209965</v>
      </c>
      <c r="CP60" s="18">
        <f t="shared" si="156"/>
        <v>1.0613009428051834</v>
      </c>
      <c r="CR60" s="68">
        <f t="shared" si="137"/>
        <v>-79.583683679257504</v>
      </c>
      <c r="CS60" s="69">
        <f t="shared" si="138"/>
        <v>16.365188631526859</v>
      </c>
      <c r="CT60" s="69">
        <f t="shared" si="139"/>
        <v>-63.218495047730663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0.50949738826600877</v>
      </c>
      <c r="C61" s="18">
        <f t="shared" si="148"/>
        <v>0.41754546789280228</v>
      </c>
      <c r="D61" s="18">
        <f t="shared" si="148"/>
        <v>0.37304078671773977</v>
      </c>
      <c r="E61" s="18">
        <f t="shared" si="148"/>
        <v>0.40479702674868689</v>
      </c>
      <c r="F61" s="18">
        <f t="shared" si="148"/>
        <v>0.43685160073548418</v>
      </c>
      <c r="H61" s="68">
        <f t="shared" si="105"/>
        <v>82.472531407736554</v>
      </c>
      <c r="I61" s="69">
        <f t="shared" si="106"/>
        <v>79.158656146600876</v>
      </c>
      <c r="J61" s="69">
        <f t="shared" si="107"/>
        <v>161.6311875543374</v>
      </c>
      <c r="L61" t="str">
        <f t="shared" si="140"/>
        <v>54 Textiles, printing and other skilled trades</v>
      </c>
      <c r="M61" s="18">
        <f t="shared" si="149"/>
        <v>0.54479066417044231</v>
      </c>
      <c r="N61" s="18">
        <f t="shared" si="149"/>
        <v>0.53644734955022189</v>
      </c>
      <c r="O61" s="18">
        <f t="shared" si="149"/>
        <v>0.49136680921371306</v>
      </c>
      <c r="P61" s="18">
        <f t="shared" si="149"/>
        <v>0.5182522282345422</v>
      </c>
      <c r="Q61" s="18">
        <f t="shared" si="149"/>
        <v>0.57566884677140973</v>
      </c>
      <c r="S61" s="68">
        <f t="shared" si="109"/>
        <v>85.001800604238809</v>
      </c>
      <c r="T61" s="69">
        <f t="shared" si="110"/>
        <v>83.068867274678198</v>
      </c>
      <c r="U61" s="69">
        <f t="shared" si="111"/>
        <v>168.07066787891702</v>
      </c>
      <c r="W61" t="str">
        <f t="shared" si="141"/>
        <v>54 Textiles, printing and other skilled trades</v>
      </c>
      <c r="X61" s="18">
        <f t="shared" si="150"/>
        <v>0.82964251876135298</v>
      </c>
      <c r="Y61" s="18">
        <f t="shared" si="150"/>
        <v>0.75152068600456678</v>
      </c>
      <c r="Z61" s="18">
        <f t="shared" si="150"/>
        <v>0.7256849197006856</v>
      </c>
      <c r="AA61" s="18">
        <f t="shared" si="150"/>
        <v>0.81106617978478923</v>
      </c>
      <c r="AB61" s="18">
        <f t="shared" si="150"/>
        <v>0.88082486704542917</v>
      </c>
      <c r="AD61" s="68">
        <f t="shared" si="113"/>
        <v>64.524849083146478</v>
      </c>
      <c r="AE61" s="69">
        <f t="shared" si="114"/>
        <v>78.581627627591971</v>
      </c>
      <c r="AF61" s="69">
        <f t="shared" si="115"/>
        <v>143.10647671073846</v>
      </c>
      <c r="AH61" t="str">
        <f t="shared" si="142"/>
        <v>54 Textiles, printing and other skilled trades</v>
      </c>
      <c r="AI61" s="18">
        <f t="shared" si="151"/>
        <v>0.97221370294016429</v>
      </c>
      <c r="AJ61" s="18">
        <f t="shared" si="151"/>
        <v>0.86168529022787288</v>
      </c>
      <c r="AK61" s="18">
        <f t="shared" si="151"/>
        <v>0.9247722331420285</v>
      </c>
      <c r="AL61" s="18">
        <f t="shared" si="151"/>
        <v>1.000772524226861</v>
      </c>
      <c r="AM61" s="18">
        <f t="shared" si="151"/>
        <v>1.1179597762439324</v>
      </c>
      <c r="AO61" s="68">
        <f t="shared" si="117"/>
        <v>43.848455647345595</v>
      </c>
      <c r="AP61" s="69">
        <f t="shared" si="118"/>
        <v>69.548845756088568</v>
      </c>
      <c r="AQ61" s="69">
        <f t="shared" si="119"/>
        <v>113.39730140343416</v>
      </c>
      <c r="AS61" t="str">
        <f t="shared" si="143"/>
        <v>54 Textiles, printing and other skilled trades</v>
      </c>
      <c r="AT61" s="18">
        <f t="shared" si="152"/>
        <v>1.2557818566606507</v>
      </c>
      <c r="AU61" s="18">
        <f t="shared" si="152"/>
        <v>1.0998358433099571</v>
      </c>
      <c r="AV61" s="18">
        <f t="shared" si="152"/>
        <v>1.0756424512699336</v>
      </c>
      <c r="AW61" s="18">
        <f t="shared" si="152"/>
        <v>1.1755547361408316</v>
      </c>
      <c r="AX61" s="18">
        <f t="shared" si="152"/>
        <v>1.2517154772486487</v>
      </c>
      <c r="AZ61" s="68">
        <f t="shared" si="121"/>
        <v>52.831921835145259</v>
      </c>
      <c r="BA61" s="69">
        <f t="shared" si="122"/>
        <v>70.544366555802753</v>
      </c>
      <c r="BB61" s="69">
        <f t="shared" si="123"/>
        <v>123.37628839094801</v>
      </c>
      <c r="BD61" t="str">
        <f t="shared" si="144"/>
        <v>54 Textiles, printing and other skilled trades</v>
      </c>
      <c r="BE61" s="18">
        <f t="shared" si="153"/>
        <v>2.2316236543733203</v>
      </c>
      <c r="BF61" s="18">
        <f t="shared" si="153"/>
        <v>1.9623908079818939</v>
      </c>
      <c r="BG61" s="18">
        <f t="shared" si="153"/>
        <v>1.8651410327545919</v>
      </c>
      <c r="BH61" s="18">
        <f t="shared" si="153"/>
        <v>1.9350417338091817</v>
      </c>
      <c r="BI61" s="18">
        <f t="shared" si="153"/>
        <v>1.9074668917988709</v>
      </c>
      <c r="BK61" s="68">
        <f t="shared" si="125"/>
        <v>-0.20376094013526336</v>
      </c>
      <c r="BL61" s="69">
        <f t="shared" si="126"/>
        <v>44.075631325024048</v>
      </c>
      <c r="BM61" s="69">
        <f t="shared" si="127"/>
        <v>43.871870384888787</v>
      </c>
      <c r="BO61" t="str">
        <f t="shared" si="145"/>
        <v>54 Textiles, printing and other skilled trades</v>
      </c>
      <c r="BP61" s="18">
        <f t="shared" si="154"/>
        <v>2.5006875443096384</v>
      </c>
      <c r="BQ61" s="18">
        <f t="shared" si="154"/>
        <v>2.0736727181279049</v>
      </c>
      <c r="BR61" s="18">
        <f t="shared" si="154"/>
        <v>2.1637809023437526</v>
      </c>
      <c r="BS61" s="18">
        <f t="shared" si="154"/>
        <v>2.0474742551418754</v>
      </c>
      <c r="BT61" s="18">
        <f t="shared" si="154"/>
        <v>2.1695097470082905</v>
      </c>
      <c r="BV61" s="68">
        <f t="shared" si="129"/>
        <v>-12.742838854890817</v>
      </c>
      <c r="BW61" s="69">
        <f t="shared" si="130"/>
        <v>35.473080681924685</v>
      </c>
      <c r="BX61" s="69">
        <f t="shared" si="131"/>
        <v>22.730241827033868</v>
      </c>
      <c r="BZ61" t="str">
        <f t="shared" si="146"/>
        <v>54 Textiles, printing and other skilled trades</v>
      </c>
      <c r="CA61" s="18">
        <f t="shared" si="155"/>
        <v>2.9333206934737412</v>
      </c>
      <c r="CB61" s="18">
        <f t="shared" si="155"/>
        <v>2.5099612950283676</v>
      </c>
      <c r="CC61" s="18">
        <f t="shared" si="155"/>
        <v>2.6933329053607409</v>
      </c>
      <c r="CD61" s="18">
        <f t="shared" si="155"/>
        <v>2.7387567158426003</v>
      </c>
      <c r="CE61" s="18">
        <f t="shared" si="155"/>
        <v>3.0524564143905906</v>
      </c>
      <c r="CG61" s="68">
        <f t="shared" si="133"/>
        <v>-34.178944782510932</v>
      </c>
      <c r="CH61" s="69">
        <f t="shared" si="134"/>
        <v>32.296532405721067</v>
      </c>
      <c r="CI61" s="69">
        <f t="shared" si="135"/>
        <v>-1.8824123767898635</v>
      </c>
      <c r="CK61" t="str">
        <f t="shared" si="147"/>
        <v>54 Textiles, printing and other skilled trades</v>
      </c>
      <c r="CL61" s="18">
        <f t="shared" si="156"/>
        <v>3.915574861270303</v>
      </c>
      <c r="CM61" s="18">
        <f t="shared" si="156"/>
        <v>3.3324315104153861</v>
      </c>
      <c r="CN61" s="18">
        <f t="shared" si="156"/>
        <v>3.5452646802494749</v>
      </c>
      <c r="CO61" s="18">
        <f t="shared" si="156"/>
        <v>2.9746806362150005</v>
      </c>
      <c r="CP61" s="18">
        <f t="shared" si="156"/>
        <v>2.9743999183110921</v>
      </c>
      <c r="CR61" s="68">
        <f t="shared" si="137"/>
        <v>-32.723012790799615</v>
      </c>
      <c r="CS61" s="69">
        <f t="shared" si="138"/>
        <v>23.43505819629593</v>
      </c>
      <c r="CT61" s="69">
        <f t="shared" si="139"/>
        <v>-9.2879545945036881</v>
      </c>
    </row>
    <row r="62" spans="1:98" x14ac:dyDescent="0.2">
      <c r="A62" t="str">
        <f t="shared" si="103"/>
        <v>61 Caring personal service occupations</v>
      </c>
      <c r="B62" s="18">
        <f t="shared" si="148"/>
        <v>0.4005935259198955</v>
      </c>
      <c r="C62" s="18">
        <f t="shared" si="148"/>
        <v>0.38833355601833497</v>
      </c>
      <c r="D62" s="18">
        <f t="shared" si="148"/>
        <v>0.36641200613110592</v>
      </c>
      <c r="E62" s="18">
        <f t="shared" si="148"/>
        <v>0.40885570527554527</v>
      </c>
      <c r="F62" s="18">
        <f t="shared" si="148"/>
        <v>0.44371237129183339</v>
      </c>
      <c r="H62" s="68">
        <f t="shared" si="105"/>
        <v>88.691234509619022</v>
      </c>
      <c r="I62" s="69">
        <f t="shared" si="106"/>
        <v>84.432735195130803</v>
      </c>
      <c r="J62" s="69">
        <f t="shared" si="107"/>
        <v>173.12396970474984</v>
      </c>
      <c r="L62" t="str">
        <f t="shared" si="140"/>
        <v>61 Caring personal service occupations</v>
      </c>
      <c r="M62" s="18">
        <f t="shared" si="149"/>
        <v>3.0676187311832313</v>
      </c>
      <c r="N62" s="18">
        <f t="shared" si="149"/>
        <v>2.9959925506228675</v>
      </c>
      <c r="O62" s="18">
        <f t="shared" si="149"/>
        <v>2.9072698635370653</v>
      </c>
      <c r="P62" s="18">
        <f t="shared" si="149"/>
        <v>3.2723280979023142</v>
      </c>
      <c r="Q62" s="18">
        <f t="shared" si="149"/>
        <v>3.6129525293794464</v>
      </c>
      <c r="S62" s="68">
        <f t="shared" si="109"/>
        <v>96.239285620420077</v>
      </c>
      <c r="T62" s="69">
        <f t="shared" si="110"/>
        <v>90.965264357380661</v>
      </c>
      <c r="U62" s="69">
        <f t="shared" si="111"/>
        <v>187.20454997780075</v>
      </c>
      <c r="W62" t="str">
        <f t="shared" si="141"/>
        <v>61 Caring personal service occupations</v>
      </c>
      <c r="X62" s="18">
        <f t="shared" si="150"/>
        <v>4.8054091392064455</v>
      </c>
      <c r="Y62" s="18">
        <f t="shared" si="150"/>
        <v>4.5708906785168635</v>
      </c>
      <c r="Z62" s="18">
        <f t="shared" si="150"/>
        <v>4.4710779099524203</v>
      </c>
      <c r="AA62" s="18">
        <f t="shared" si="150"/>
        <v>5.0013666139052209</v>
      </c>
      <c r="AB62" s="18">
        <f t="shared" si="150"/>
        <v>5.3043280567201752</v>
      </c>
      <c r="AD62" s="68">
        <f t="shared" si="113"/>
        <v>60.808192605536703</v>
      </c>
      <c r="AE62" s="69">
        <f t="shared" si="114"/>
        <v>87.497424202592313</v>
      </c>
      <c r="AF62" s="69">
        <f t="shared" si="115"/>
        <v>148.305616808129</v>
      </c>
      <c r="AH62" t="str">
        <f t="shared" si="142"/>
        <v>61 Caring personal service occupations</v>
      </c>
      <c r="AI62" s="18">
        <f t="shared" si="151"/>
        <v>14.603915078327825</v>
      </c>
      <c r="AJ62" s="18">
        <f t="shared" si="151"/>
        <v>13.709076736935099</v>
      </c>
      <c r="AK62" s="18">
        <f t="shared" si="151"/>
        <v>13.612136985116177</v>
      </c>
      <c r="AL62" s="18">
        <f t="shared" si="151"/>
        <v>14.54778253569444</v>
      </c>
      <c r="AM62" s="18">
        <f t="shared" si="151"/>
        <v>13.717115534192356</v>
      </c>
      <c r="AO62" s="68">
        <f t="shared" si="117"/>
        <v>19.908588992625251</v>
      </c>
      <c r="AP62" s="69">
        <f t="shared" si="118"/>
        <v>66.379059511485437</v>
      </c>
      <c r="AQ62" s="69">
        <f t="shared" si="119"/>
        <v>86.287648504110678</v>
      </c>
      <c r="AS62" t="str">
        <f t="shared" si="143"/>
        <v>61 Caring personal service occupations</v>
      </c>
      <c r="AT62" s="18">
        <f t="shared" si="152"/>
        <v>8.4005709046040415</v>
      </c>
      <c r="AU62" s="18">
        <f t="shared" si="152"/>
        <v>7.7207378754058071</v>
      </c>
      <c r="AV62" s="18">
        <f t="shared" si="152"/>
        <v>7.6703383704526491</v>
      </c>
      <c r="AW62" s="18">
        <f t="shared" si="152"/>
        <v>8.0893728254919175</v>
      </c>
      <c r="AX62" s="18">
        <f t="shared" si="152"/>
        <v>7.7789129452506183</v>
      </c>
      <c r="AZ62" s="68">
        <f t="shared" si="121"/>
        <v>33.192807781391394</v>
      </c>
      <c r="BA62" s="69">
        <f t="shared" si="122"/>
        <v>72.132618799970828</v>
      </c>
      <c r="BB62" s="69">
        <f t="shared" si="123"/>
        <v>105.32542658136221</v>
      </c>
      <c r="BD62" t="str">
        <f t="shared" si="144"/>
        <v>61 Caring personal service occupations</v>
      </c>
      <c r="BE62" s="18">
        <f t="shared" si="153"/>
        <v>12.603160389730316</v>
      </c>
      <c r="BF62" s="18">
        <f t="shared" si="153"/>
        <v>12.962565980996201</v>
      </c>
      <c r="BG62" s="18">
        <f t="shared" si="153"/>
        <v>14.107420735354012</v>
      </c>
      <c r="BH62" s="18">
        <f t="shared" si="153"/>
        <v>15.711799888690924</v>
      </c>
      <c r="BI62" s="18">
        <f t="shared" si="153"/>
        <v>18.621109261176176</v>
      </c>
      <c r="BK62" s="68">
        <f t="shared" si="125"/>
        <v>28.803235432057434</v>
      </c>
      <c r="BL62" s="69">
        <f t="shared" si="126"/>
        <v>64.30271798561914</v>
      </c>
      <c r="BM62" s="69">
        <f t="shared" si="127"/>
        <v>93.105953417676574</v>
      </c>
      <c r="BO62" t="str">
        <f t="shared" si="145"/>
        <v>61 Caring personal service occupations</v>
      </c>
      <c r="BP62" s="18">
        <f t="shared" si="154"/>
        <v>9.8243202723924234</v>
      </c>
      <c r="BQ62" s="18">
        <f t="shared" si="154"/>
        <v>9.4866497738475264</v>
      </c>
      <c r="BR62" s="18">
        <f t="shared" si="154"/>
        <v>9.6303646982536026</v>
      </c>
      <c r="BS62" s="18">
        <f t="shared" si="154"/>
        <v>10.171712168081276</v>
      </c>
      <c r="BT62" s="18">
        <f t="shared" si="154"/>
        <v>9.948698665326301</v>
      </c>
      <c r="BV62" s="68">
        <f t="shared" si="129"/>
        <v>-10.096562003115734</v>
      </c>
      <c r="BW62" s="69">
        <f t="shared" si="130"/>
        <v>48.331831875436087</v>
      </c>
      <c r="BX62" s="69">
        <f t="shared" si="131"/>
        <v>38.235269872320352</v>
      </c>
      <c r="BZ62" t="str">
        <f t="shared" si="146"/>
        <v>61 Caring personal service occupations</v>
      </c>
      <c r="CA62" s="18">
        <f t="shared" si="155"/>
        <v>4.3661978361443392</v>
      </c>
      <c r="CB62" s="18">
        <f t="shared" si="155"/>
        <v>2.4603822882046948</v>
      </c>
      <c r="CC62" s="18">
        <f t="shared" si="155"/>
        <v>2.2800594118433137</v>
      </c>
      <c r="CD62" s="18">
        <f t="shared" si="155"/>
        <v>1.7627388915977273</v>
      </c>
      <c r="CE62" s="18">
        <f t="shared" si="155"/>
        <v>2.1103350839032311</v>
      </c>
      <c r="CG62" s="68">
        <f t="shared" si="133"/>
        <v>-46.246015529681721</v>
      </c>
      <c r="CH62" s="69">
        <f t="shared" si="134"/>
        <v>21.332018865844514</v>
      </c>
      <c r="CI62" s="69">
        <f t="shared" si="135"/>
        <v>-24.91399666383721</v>
      </c>
      <c r="CK62" t="str">
        <f t="shared" si="147"/>
        <v>61 Caring personal service occupations</v>
      </c>
      <c r="CL62" s="18">
        <f t="shared" si="156"/>
        <v>1.805461857781145</v>
      </c>
      <c r="CM62" s="18">
        <f t="shared" si="156"/>
        <v>1.7308748322923464</v>
      </c>
      <c r="CN62" s="18">
        <f t="shared" si="156"/>
        <v>1.7835006361196604</v>
      </c>
      <c r="CO62" s="18">
        <f t="shared" si="156"/>
        <v>2.3139471731218131</v>
      </c>
      <c r="CP62" s="18">
        <f t="shared" si="156"/>
        <v>3.2040328764013597</v>
      </c>
      <c r="CR62" s="68">
        <f t="shared" si="137"/>
        <v>44.058713936327798</v>
      </c>
      <c r="CS62" s="69">
        <f t="shared" si="138"/>
        <v>33.321516873800292</v>
      </c>
      <c r="CT62" s="69">
        <f t="shared" si="139"/>
        <v>77.380230810128097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0.13460732639127396</v>
      </c>
      <c r="C63" s="18">
        <f t="shared" si="148"/>
        <v>0.19436741111296504</v>
      </c>
      <c r="D63" s="18">
        <f t="shared" si="148"/>
        <v>0.15224313972298573</v>
      </c>
      <c r="E63" s="18">
        <f t="shared" si="148"/>
        <v>0.16361377183954445</v>
      </c>
      <c r="F63" s="18">
        <f t="shared" si="148"/>
        <v>0.17456022467881321</v>
      </c>
      <c r="H63" s="68">
        <f t="shared" si="105"/>
        <v>78.66004715381537</v>
      </c>
      <c r="I63" s="69">
        <f t="shared" si="106"/>
        <v>78.558284834660739</v>
      </c>
      <c r="J63" s="69">
        <f t="shared" si="107"/>
        <v>157.21833198847611</v>
      </c>
      <c r="L63" t="str">
        <f t="shared" si="140"/>
        <v>62 Leisure, travel and related personal service occupations</v>
      </c>
      <c r="M63" s="18">
        <f t="shared" si="149"/>
        <v>0.5308284936899228</v>
      </c>
      <c r="N63" s="18">
        <f t="shared" si="149"/>
        <v>0.5235699256430012</v>
      </c>
      <c r="O63" s="18">
        <f t="shared" si="149"/>
        <v>0.44201503028903572</v>
      </c>
      <c r="P63" s="18">
        <f t="shared" si="149"/>
        <v>0.4706021462800104</v>
      </c>
      <c r="Q63" s="18">
        <f t="shared" si="149"/>
        <v>0.49509827241601317</v>
      </c>
      <c r="S63" s="68">
        <f t="shared" si="109"/>
        <v>76.87376433253047</v>
      </c>
      <c r="T63" s="69">
        <f t="shared" si="110"/>
        <v>80.375797581478906</v>
      </c>
      <c r="U63" s="69">
        <f t="shared" si="111"/>
        <v>157.24956191400938</v>
      </c>
      <c r="W63" t="str">
        <f t="shared" si="141"/>
        <v>62 Leisure, travel and related personal service occupations</v>
      </c>
      <c r="X63" s="18">
        <f t="shared" si="150"/>
        <v>1.0779191044663128</v>
      </c>
      <c r="Y63" s="18">
        <f t="shared" si="150"/>
        <v>1.2091360435216933</v>
      </c>
      <c r="Z63" s="18">
        <f t="shared" si="150"/>
        <v>1.0110033506235268</v>
      </c>
      <c r="AA63" s="18">
        <f t="shared" si="150"/>
        <v>1.1148439648470845</v>
      </c>
      <c r="AB63" s="18">
        <f t="shared" si="150"/>
        <v>1.2138123990639027</v>
      </c>
      <c r="AD63" s="68">
        <f t="shared" si="113"/>
        <v>62.738012208216276</v>
      </c>
      <c r="AE63" s="69">
        <f t="shared" si="114"/>
        <v>82.65132574447</v>
      </c>
      <c r="AF63" s="69">
        <f t="shared" si="115"/>
        <v>145.38933795268628</v>
      </c>
      <c r="AH63" t="str">
        <f t="shared" si="142"/>
        <v>62 Leisure, travel and related personal service occupations</v>
      </c>
      <c r="AI63" s="18">
        <f t="shared" si="151"/>
        <v>2.2238352555172551</v>
      </c>
      <c r="AJ63" s="18">
        <f t="shared" si="151"/>
        <v>2.6161118685267737</v>
      </c>
      <c r="AK63" s="18">
        <f t="shared" si="151"/>
        <v>2.2047121889627372</v>
      </c>
      <c r="AL63" s="18">
        <f t="shared" si="151"/>
        <v>2.5305152679393883</v>
      </c>
      <c r="AM63" s="18">
        <f t="shared" si="151"/>
        <v>2.9368300096942144</v>
      </c>
      <c r="AO63" s="68">
        <f t="shared" si="117"/>
        <v>58.50417757353317</v>
      </c>
      <c r="AP63" s="69">
        <f t="shared" si="118"/>
        <v>82.156746200057711</v>
      </c>
      <c r="AQ63" s="69">
        <f t="shared" si="119"/>
        <v>140.66092377359087</v>
      </c>
      <c r="AS63" t="str">
        <f t="shared" si="143"/>
        <v>62 Leisure, travel and related personal service occupations</v>
      </c>
      <c r="AT63" s="18">
        <f t="shared" si="152"/>
        <v>3.0233530178111798</v>
      </c>
      <c r="AU63" s="18">
        <f t="shared" si="152"/>
        <v>3.2029923175688326</v>
      </c>
      <c r="AV63" s="18">
        <f t="shared" si="152"/>
        <v>2.9835907924326674</v>
      </c>
      <c r="AW63" s="18">
        <f t="shared" si="152"/>
        <v>3.3825202140342729</v>
      </c>
      <c r="AX63" s="18">
        <f t="shared" si="152"/>
        <v>3.9506025960013904</v>
      </c>
      <c r="AZ63" s="68">
        <f t="shared" si="121"/>
        <v>73.900356526712528</v>
      </c>
      <c r="BA63" s="69">
        <f t="shared" si="122"/>
        <v>84.603325244172339</v>
      </c>
      <c r="BB63" s="69">
        <f t="shared" si="123"/>
        <v>158.50368177088487</v>
      </c>
      <c r="BD63" t="str">
        <f t="shared" si="144"/>
        <v>62 Leisure, travel and related personal service occupations</v>
      </c>
      <c r="BE63" s="18">
        <f t="shared" si="153"/>
        <v>2.7355243038976669</v>
      </c>
      <c r="BF63" s="18">
        <f t="shared" si="153"/>
        <v>2.6776545989175036</v>
      </c>
      <c r="BG63" s="18">
        <f t="shared" si="153"/>
        <v>2.4335761737432815</v>
      </c>
      <c r="BH63" s="18">
        <f t="shared" si="153"/>
        <v>2.2966483942806577</v>
      </c>
      <c r="BI63" s="18">
        <f t="shared" si="153"/>
        <v>2.0875963863200369</v>
      </c>
      <c r="BK63" s="68">
        <f t="shared" si="125"/>
        <v>-16.291331410424302</v>
      </c>
      <c r="BL63" s="69">
        <f t="shared" si="126"/>
        <v>40.954098235042594</v>
      </c>
      <c r="BM63" s="69">
        <f t="shared" si="127"/>
        <v>24.662766824618291</v>
      </c>
      <c r="BO63" t="str">
        <f t="shared" si="145"/>
        <v>62 Leisure, travel and related personal service occupations</v>
      </c>
      <c r="BP63" s="18">
        <f t="shared" si="154"/>
        <v>2.6882030896026459</v>
      </c>
      <c r="BQ63" s="18">
        <f t="shared" si="154"/>
        <v>2.7251485440930105</v>
      </c>
      <c r="BR63" s="18">
        <f t="shared" si="154"/>
        <v>2.3631195416753235</v>
      </c>
      <c r="BS63" s="18">
        <f t="shared" si="154"/>
        <v>2.217293614265949</v>
      </c>
      <c r="BT63" s="18">
        <f t="shared" si="154"/>
        <v>2.0610530391294137</v>
      </c>
      <c r="BV63" s="68">
        <f t="shared" si="129"/>
        <v>-24.097473239218463</v>
      </c>
      <c r="BW63" s="69">
        <f t="shared" si="130"/>
        <v>40.097131539468158</v>
      </c>
      <c r="BX63" s="69">
        <f t="shared" si="131"/>
        <v>15.999658300249701</v>
      </c>
      <c r="BZ63" t="str">
        <f t="shared" si="146"/>
        <v>62 Leisure, travel and related personal service occupations</v>
      </c>
      <c r="CA63" s="18">
        <f t="shared" si="155"/>
        <v>2.7460150877424274</v>
      </c>
      <c r="CB63" s="18">
        <f t="shared" si="155"/>
        <v>2.8320097697101478</v>
      </c>
      <c r="CC63" s="18">
        <f t="shared" si="155"/>
        <v>2.632102197581685</v>
      </c>
      <c r="CD63" s="18">
        <f t="shared" si="155"/>
        <v>2.7642526305140773</v>
      </c>
      <c r="CE63" s="18">
        <f t="shared" si="155"/>
        <v>3.1478422953621124</v>
      </c>
      <c r="CG63" s="68">
        <f t="shared" si="133"/>
        <v>-30.543063423246714</v>
      </c>
      <c r="CH63" s="69">
        <f t="shared" si="134"/>
        <v>37.07778071572362</v>
      </c>
      <c r="CI63" s="69">
        <f t="shared" si="135"/>
        <v>6.5347172924769019</v>
      </c>
      <c r="CK63" t="str">
        <f t="shared" si="147"/>
        <v>62 Leisure, travel and related personal service occupations</v>
      </c>
      <c r="CL63" s="18">
        <f t="shared" si="156"/>
        <v>2.871097941453455</v>
      </c>
      <c r="CM63" s="18">
        <f t="shared" si="156"/>
        <v>2.735436615894121</v>
      </c>
      <c r="CN63" s="18">
        <f t="shared" si="156"/>
        <v>2.7871448818385276</v>
      </c>
      <c r="CO63" s="18">
        <f t="shared" si="156"/>
        <v>2.7484054848306365</v>
      </c>
      <c r="CP63" s="18">
        <f t="shared" si="156"/>
        <v>2.4243676938177501</v>
      </c>
      <c r="CR63" s="68">
        <f t="shared" si="137"/>
        <v>-30.248302454289487</v>
      </c>
      <c r="CS63" s="69">
        <f t="shared" si="138"/>
        <v>26.320710706308947</v>
      </c>
      <c r="CT63" s="69">
        <f t="shared" si="139"/>
        <v>-3.9275917479805385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1.2707071170161297E-2</v>
      </c>
      <c r="C64" s="18">
        <f t="shared" si="148"/>
        <v>1.1832168907660322E-2</v>
      </c>
      <c r="D64" s="18">
        <f t="shared" si="148"/>
        <v>1.2710180165917913E-2</v>
      </c>
      <c r="E64" s="18">
        <f t="shared" si="148"/>
        <v>1.2149175134173568E-2</v>
      </c>
      <c r="F64" s="18">
        <f t="shared" si="148"/>
        <v>1.3424090872517794E-2</v>
      </c>
      <c r="H64" s="68">
        <f t="shared" si="105"/>
        <v>64.57090621683335</v>
      </c>
      <c r="I64" s="69">
        <f t="shared" si="106"/>
        <v>69.118005435589254</v>
      </c>
      <c r="J64" s="69">
        <f t="shared" si="107"/>
        <v>133.68891165242263</v>
      </c>
      <c r="L64" t="str">
        <f t="shared" si="140"/>
        <v>63 Community and civil enforcement occupations</v>
      </c>
      <c r="M64" s="18">
        <f t="shared" si="149"/>
        <v>3.2416978060430195E-2</v>
      </c>
      <c r="N64" s="18">
        <f t="shared" si="149"/>
        <v>2.6622062750580038E-2</v>
      </c>
      <c r="O64" s="18">
        <f t="shared" si="149"/>
        <v>3.4174875867935023E-2</v>
      </c>
      <c r="P64" s="18">
        <f t="shared" si="149"/>
        <v>2.6809435801729006E-2</v>
      </c>
      <c r="Q64" s="18">
        <f t="shared" si="149"/>
        <v>2.9038266608951743E-2</v>
      </c>
      <c r="S64" s="68">
        <f t="shared" si="109"/>
        <v>34.175365752176226</v>
      </c>
      <c r="T64" s="69">
        <f t="shared" si="110"/>
        <v>57.454636571859808</v>
      </c>
      <c r="U64" s="69">
        <f t="shared" si="111"/>
        <v>91.630002324036028</v>
      </c>
      <c r="W64" t="str">
        <f t="shared" si="141"/>
        <v>63 Community and civil enforcement occupations</v>
      </c>
      <c r="X64" s="18">
        <f t="shared" si="150"/>
        <v>7.1453638417310603E-2</v>
      </c>
      <c r="Y64" s="18">
        <f t="shared" si="150"/>
        <v>6.8572977563622864E-2</v>
      </c>
      <c r="Z64" s="18">
        <f t="shared" si="150"/>
        <v>7.7831967794512416E-2</v>
      </c>
      <c r="AA64" s="18">
        <f t="shared" si="150"/>
        <v>7.4112065970622434E-2</v>
      </c>
      <c r="AB64" s="18">
        <f t="shared" si="150"/>
        <v>8.4347356486929689E-2</v>
      </c>
      <c r="AD64" s="68">
        <f t="shared" si="113"/>
        <v>46.893810798737142</v>
      </c>
      <c r="AE64" s="69">
        <f t="shared" si="114"/>
        <v>72.419551973566172</v>
      </c>
      <c r="AF64" s="69">
        <f t="shared" si="115"/>
        <v>119.31336277230331</v>
      </c>
      <c r="AH64" t="str">
        <f t="shared" si="142"/>
        <v>63 Community and civil enforcement occupations</v>
      </c>
      <c r="AI64" s="18">
        <f t="shared" si="151"/>
        <v>6.952105774363937E-2</v>
      </c>
      <c r="AJ64" s="18">
        <f t="shared" si="151"/>
        <v>7.2739547525575168E-2</v>
      </c>
      <c r="AK64" s="18">
        <f t="shared" si="151"/>
        <v>9.4181890880601082E-2</v>
      </c>
      <c r="AL64" s="18">
        <f t="shared" si="151"/>
        <v>8.2060202393254761E-2</v>
      </c>
      <c r="AM64" s="18">
        <f t="shared" si="151"/>
        <v>9.7183165751228276E-2</v>
      </c>
      <c r="AO64" s="68">
        <f t="shared" si="117"/>
        <v>22.782774708591646</v>
      </c>
      <c r="AP64" s="69">
        <f t="shared" si="118"/>
        <v>56.848413342003312</v>
      </c>
      <c r="AQ64" s="69">
        <f t="shared" si="119"/>
        <v>79.631188050594957</v>
      </c>
      <c r="AS64" t="str">
        <f t="shared" si="143"/>
        <v>63 Community and civil enforcement occupations</v>
      </c>
      <c r="AT64" s="18">
        <f t="shared" si="152"/>
        <v>7.6313147078585816E-2</v>
      </c>
      <c r="AU64" s="18">
        <f t="shared" si="152"/>
        <v>6.2862338570703086E-2</v>
      </c>
      <c r="AV64" s="18">
        <f t="shared" si="152"/>
        <v>7.7247798966701434E-2</v>
      </c>
      <c r="AW64" s="18">
        <f t="shared" si="152"/>
        <v>5.7718155159897533E-2</v>
      </c>
      <c r="AX64" s="18">
        <f t="shared" si="152"/>
        <v>5.6295121784111384E-2</v>
      </c>
      <c r="AZ64" s="68">
        <f t="shared" si="121"/>
        <v>-4.2891804622537792</v>
      </c>
      <c r="BA64" s="69">
        <f t="shared" si="122"/>
        <v>50.051444561890271</v>
      </c>
      <c r="BB64" s="69">
        <f t="shared" si="123"/>
        <v>45.762264099636489</v>
      </c>
      <c r="BD64" t="str">
        <f t="shared" si="144"/>
        <v>63 Community and civil enforcement occupations</v>
      </c>
      <c r="BE64" s="18">
        <f t="shared" si="153"/>
        <v>8.5437113338803661E-2</v>
      </c>
      <c r="BF64" s="18">
        <f t="shared" si="153"/>
        <v>5.9988141919204582E-2</v>
      </c>
      <c r="BG64" s="18">
        <f t="shared" si="153"/>
        <v>8.1492916141165189E-2</v>
      </c>
      <c r="BH64" s="18">
        <f t="shared" si="153"/>
        <v>5.3551447855858476E-2</v>
      </c>
      <c r="BI64" s="18">
        <f t="shared" si="153"/>
        <v>5.5084376103681644E-2</v>
      </c>
      <c r="BK64" s="68">
        <f t="shared" si="125"/>
        <v>-34.040490298815229</v>
      </c>
      <c r="BL64" s="69">
        <f t="shared" si="126"/>
        <v>24.544254943044354</v>
      </c>
      <c r="BM64" s="69">
        <f t="shared" si="127"/>
        <v>-9.4962353557708727</v>
      </c>
      <c r="BO64" t="str">
        <f t="shared" si="145"/>
        <v>63 Community and civil enforcement occupations</v>
      </c>
      <c r="BP64" s="18">
        <f t="shared" si="154"/>
        <v>0.12154647524741653</v>
      </c>
      <c r="BQ64" s="18">
        <f t="shared" si="154"/>
        <v>0.10098339528281182</v>
      </c>
      <c r="BR64" s="18">
        <f t="shared" si="154"/>
        <v>0.13572435388390078</v>
      </c>
      <c r="BS64" s="18">
        <f t="shared" si="154"/>
        <v>0.10193470184217795</v>
      </c>
      <c r="BT64" s="18">
        <f t="shared" si="154"/>
        <v>0.11686961786318158</v>
      </c>
      <c r="BV64" s="68">
        <f t="shared" si="129"/>
        <v>-25.06294900694175</v>
      </c>
      <c r="BW64" s="69">
        <f t="shared" si="130"/>
        <v>31.968112962364291</v>
      </c>
      <c r="BX64" s="69">
        <f t="shared" si="131"/>
        <v>6.9051639554225455</v>
      </c>
      <c r="BZ64" t="str">
        <f t="shared" si="146"/>
        <v>63 Community and civil enforcement occupations</v>
      </c>
      <c r="CA64" s="18">
        <f t="shared" si="155"/>
        <v>0.14538330989678003</v>
      </c>
      <c r="CB64" s="18">
        <f t="shared" si="155"/>
        <v>0.13523469121639289</v>
      </c>
      <c r="CC64" s="18">
        <f t="shared" si="155"/>
        <v>0.18538143773045834</v>
      </c>
      <c r="CD64" s="18">
        <f t="shared" si="155"/>
        <v>0.1562015752223477</v>
      </c>
      <c r="CE64" s="18">
        <f t="shared" si="155"/>
        <v>0.20621042717912699</v>
      </c>
      <c r="CG64" s="68">
        <f t="shared" si="133"/>
        <v>-35.397431984708184</v>
      </c>
      <c r="CH64" s="69">
        <f t="shared" si="134"/>
        <v>29.636394998358234</v>
      </c>
      <c r="CI64" s="69">
        <f t="shared" si="135"/>
        <v>-5.7610369863499482</v>
      </c>
      <c r="CK64" t="str">
        <f t="shared" si="147"/>
        <v>63 Community and civil enforcement occupations</v>
      </c>
      <c r="CL64" s="18">
        <f t="shared" si="156"/>
        <v>0.14049422363487693</v>
      </c>
      <c r="CM64" s="18">
        <f t="shared" si="156"/>
        <v>0.10165566748240411</v>
      </c>
      <c r="CN64" s="18">
        <f t="shared" si="156"/>
        <v>0.13957491944557729</v>
      </c>
      <c r="CO64" s="18">
        <f t="shared" si="156"/>
        <v>9.4174706460360122E-2</v>
      </c>
      <c r="CP64" s="18">
        <f t="shared" si="156"/>
        <v>9.6425740151642861E-2</v>
      </c>
      <c r="CR64" s="68">
        <f t="shared" si="137"/>
        <v>-44.601062749399006</v>
      </c>
      <c r="CS64" s="69">
        <f t="shared" si="138"/>
        <v>15.721462254725768</v>
      </c>
      <c r="CT64" s="69">
        <f t="shared" si="139"/>
        <v>-28.879600494673241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1.4781492402905583</v>
      </c>
      <c r="C65" s="18">
        <f t="shared" si="157"/>
        <v>1.296940679606768</v>
      </c>
      <c r="D65" s="18">
        <f t="shared" si="157"/>
        <v>1.1180035374711488</v>
      </c>
      <c r="E65" s="18">
        <f t="shared" si="157"/>
        <v>1.0688563802955753</v>
      </c>
      <c r="F65" s="18">
        <f t="shared" si="157"/>
        <v>1.0477707150839779</v>
      </c>
      <c r="H65" s="68">
        <f t="shared" si="105"/>
        <v>46.030294841842895</v>
      </c>
      <c r="I65" s="69">
        <f t="shared" si="106"/>
        <v>62.408901365993273</v>
      </c>
      <c r="J65" s="69">
        <f t="shared" si="107"/>
        <v>108.43919620783618</v>
      </c>
      <c r="L65" t="str">
        <f t="shared" si="140"/>
        <v>71 Sales occupations</v>
      </c>
      <c r="M65" s="18">
        <f t="shared" ref="M65:Q70" si="158">M28/M$35*100</f>
        <v>2.4758953680687235</v>
      </c>
      <c r="N65" s="18">
        <f t="shared" si="158"/>
        <v>2.382924476161425</v>
      </c>
      <c r="O65" s="18">
        <f t="shared" si="158"/>
        <v>2.2239779921811218</v>
      </c>
      <c r="P65" s="18">
        <f t="shared" si="158"/>
        <v>2.1899521219242848</v>
      </c>
      <c r="Q65" s="18">
        <f t="shared" si="158"/>
        <v>2.339161652048948</v>
      </c>
      <c r="S65" s="68">
        <f t="shared" si="109"/>
        <v>66.088206556710844</v>
      </c>
      <c r="T65" s="69">
        <f t="shared" si="110"/>
        <v>66.908867005005874</v>
      </c>
      <c r="U65" s="69">
        <f t="shared" si="111"/>
        <v>132.99707356171672</v>
      </c>
      <c r="W65" t="str">
        <f t="shared" si="141"/>
        <v>71 Sales occupations</v>
      </c>
      <c r="X65" s="18">
        <f t="shared" ref="X65:AB70" si="159">X28/X$35*100</f>
        <v>5.0348558645879988</v>
      </c>
      <c r="Y65" s="18">
        <f t="shared" si="159"/>
        <v>5.093962369411134</v>
      </c>
      <c r="Z65" s="18">
        <f t="shared" si="159"/>
        <v>4.8798276947498005</v>
      </c>
      <c r="AA65" s="18">
        <f t="shared" si="159"/>
        <v>4.8948024072634739</v>
      </c>
      <c r="AB65" s="18">
        <f t="shared" si="159"/>
        <v>5.4538725857929995</v>
      </c>
      <c r="AD65" s="68">
        <f t="shared" si="113"/>
        <v>51.492290698562634</v>
      </c>
      <c r="AE65" s="69">
        <f t="shared" si="114"/>
        <v>67.169847344191666</v>
      </c>
      <c r="AF65" s="69">
        <f t="shared" si="115"/>
        <v>118.66213804275432</v>
      </c>
      <c r="AH65" t="str">
        <f t="shared" si="142"/>
        <v>71 Sales occupations</v>
      </c>
      <c r="AI65" s="18">
        <f t="shared" ref="AI65:AM70" si="160">AI28/AI$35*100</f>
        <v>5.7048601180776322</v>
      </c>
      <c r="AJ65" s="18">
        <f t="shared" si="160"/>
        <v>6.1662890908864583</v>
      </c>
      <c r="AK65" s="18">
        <f t="shared" si="160"/>
        <v>6.1461842074848612</v>
      </c>
      <c r="AL65" s="18">
        <f t="shared" si="160"/>
        <v>6.370634831216611</v>
      </c>
      <c r="AM65" s="18">
        <f t="shared" si="160"/>
        <v>7.2098387682351888</v>
      </c>
      <c r="AO65" s="68">
        <f t="shared" si="117"/>
        <v>39.583404692167775</v>
      </c>
      <c r="AP65" s="69">
        <f t="shared" si="118"/>
        <v>64.872705670599842</v>
      </c>
      <c r="AQ65" s="69">
        <f t="shared" si="119"/>
        <v>104.45611036276763</v>
      </c>
      <c r="AS65" t="str">
        <f t="shared" si="143"/>
        <v>71 Sales occupations</v>
      </c>
      <c r="AT65" s="18">
        <f t="shared" ref="AT65:AX70" si="161">AT28/AT$35*100</f>
        <v>5.0546613434270027</v>
      </c>
      <c r="AU65" s="18">
        <f t="shared" si="161"/>
        <v>4.8431837311929984</v>
      </c>
      <c r="AV65" s="18">
        <f t="shared" si="161"/>
        <v>4.5810570208411487</v>
      </c>
      <c r="AW65" s="18">
        <f t="shared" si="161"/>
        <v>4.3592425348307327</v>
      </c>
      <c r="AX65" s="18">
        <f t="shared" si="161"/>
        <v>4.5024349517221607</v>
      </c>
      <c r="AZ65" s="68">
        <f t="shared" si="121"/>
        <v>29.079755897847999</v>
      </c>
      <c r="BA65" s="69">
        <f t="shared" si="122"/>
        <v>53.661784958263937</v>
      </c>
      <c r="BB65" s="69">
        <f t="shared" si="123"/>
        <v>82.741540856111925</v>
      </c>
      <c r="BD65" t="str">
        <f t="shared" si="144"/>
        <v>71 Sales occupations</v>
      </c>
      <c r="BE65" s="18">
        <f t="shared" ref="BE65:BI70" si="162">BE28/BE$35*100</f>
        <v>9.6249645365706105</v>
      </c>
      <c r="BF65" s="18">
        <f t="shared" si="162"/>
        <v>9.7244316670520892</v>
      </c>
      <c r="BG65" s="18">
        <f t="shared" si="162"/>
        <v>9.7685217783214497</v>
      </c>
      <c r="BH65" s="18">
        <f t="shared" si="162"/>
        <v>9.379854635229913</v>
      </c>
      <c r="BI65" s="18">
        <f t="shared" si="162"/>
        <v>9.6186898529792959</v>
      </c>
      <c r="BK65" s="68">
        <f t="shared" si="125"/>
        <v>-3.914929061280517</v>
      </c>
      <c r="BL65" s="69">
        <f t="shared" si="126"/>
        <v>44.810506278384175</v>
      </c>
      <c r="BM65" s="69">
        <f t="shared" si="127"/>
        <v>40.89557721710365</v>
      </c>
      <c r="BO65" t="str">
        <f t="shared" si="145"/>
        <v>71 Sales occupations</v>
      </c>
      <c r="BP65" s="18">
        <f t="shared" ref="BP65:BT70" si="163">BP28/BP$35*100</f>
        <v>9.9833485617304714</v>
      </c>
      <c r="BQ65" s="18">
        <f t="shared" si="163"/>
        <v>9.7291821452817331</v>
      </c>
      <c r="BR65" s="18">
        <f t="shared" si="163"/>
        <v>9.5876460418717766</v>
      </c>
      <c r="BS65" s="18">
        <f t="shared" si="163"/>
        <v>9.0005965087834188</v>
      </c>
      <c r="BT65" s="18">
        <f t="shared" si="163"/>
        <v>8.6403083900619873</v>
      </c>
      <c r="BV65" s="68">
        <f t="shared" si="129"/>
        <v>-21.572204379052849</v>
      </c>
      <c r="BW65" s="69">
        <f t="shared" si="130"/>
        <v>41.231549176856689</v>
      </c>
      <c r="BX65" s="69">
        <f t="shared" si="131"/>
        <v>19.659344797803836</v>
      </c>
      <c r="BZ65" t="str">
        <f t="shared" si="146"/>
        <v>71 Sales occupations</v>
      </c>
      <c r="CA65" s="18">
        <f t="shared" ref="CA65:CE70" si="164">CA28/CA$35*100</f>
        <v>10.515618043518572</v>
      </c>
      <c r="CB65" s="18">
        <f t="shared" si="164"/>
        <v>10.707210384236616</v>
      </c>
      <c r="CC65" s="18">
        <f t="shared" si="164"/>
        <v>10.49998592478129</v>
      </c>
      <c r="CD65" s="18">
        <f t="shared" si="164"/>
        <v>9.7216525517998758</v>
      </c>
      <c r="CE65" s="18">
        <f t="shared" si="164"/>
        <v>6.1211446489683352</v>
      </c>
      <c r="CG65" s="68">
        <f t="shared" si="133"/>
        <v>-66.142933104239717</v>
      </c>
      <c r="CH65" s="69">
        <f t="shared" si="134"/>
        <v>27.169433284016659</v>
      </c>
      <c r="CI65" s="69">
        <f t="shared" si="135"/>
        <v>-38.973499820223054</v>
      </c>
      <c r="CK65" t="str">
        <f t="shared" si="147"/>
        <v>71 Sales occupations</v>
      </c>
      <c r="CL65" s="18">
        <f t="shared" ref="CL65:CP70" si="165">CL28/CL$35*100</f>
        <v>12.84113476373844</v>
      </c>
      <c r="CM65" s="18">
        <f t="shared" si="165"/>
        <v>11.8517789061678</v>
      </c>
      <c r="CN65" s="18">
        <f t="shared" si="165"/>
        <v>12.206820971679379</v>
      </c>
      <c r="CO65" s="18">
        <f t="shared" si="165"/>
        <v>9.9481665003294424</v>
      </c>
      <c r="CP65" s="18">
        <f t="shared" si="165"/>
        <v>7.8549922349678436</v>
      </c>
      <c r="CR65" s="68">
        <f t="shared" si="137"/>
        <v>-48.398892468552532</v>
      </c>
      <c r="CS65" s="69">
        <f t="shared" si="138"/>
        <v>18.143999659445424</v>
      </c>
      <c r="CT65" s="69">
        <f t="shared" si="139"/>
        <v>-30.254892809107115</v>
      </c>
    </row>
    <row r="66" spans="1:98" x14ac:dyDescent="0.2">
      <c r="A66" t="str">
        <f t="shared" si="103"/>
        <v>72 Customer service occupations</v>
      </c>
      <c r="B66" s="18">
        <f t="shared" si="157"/>
        <v>0.49156543183620932</v>
      </c>
      <c r="C66" s="18">
        <f t="shared" si="157"/>
        <v>0.48301950431163027</v>
      </c>
      <c r="D66" s="18">
        <f t="shared" si="157"/>
        <v>0.50422350653302972</v>
      </c>
      <c r="E66" s="18">
        <f t="shared" si="157"/>
        <v>0.69892874490395984</v>
      </c>
      <c r="F66" s="18">
        <f t="shared" si="157"/>
        <v>0.77060837556852091</v>
      </c>
      <c r="H66" s="68">
        <f t="shared" si="105"/>
        <v>138.13899723709591</v>
      </c>
      <c r="I66" s="69">
        <f t="shared" si="106"/>
        <v>83.897097809404514</v>
      </c>
      <c r="J66" s="69">
        <f t="shared" si="107"/>
        <v>222.03609504650044</v>
      </c>
      <c r="L66" t="str">
        <f t="shared" si="140"/>
        <v>72 Customer service occupations</v>
      </c>
      <c r="M66" s="18">
        <f t="shared" si="158"/>
        <v>0.83653859768781247</v>
      </c>
      <c r="N66" s="18">
        <f t="shared" si="158"/>
        <v>0.85699493569369822</v>
      </c>
      <c r="O66" s="18">
        <f t="shared" si="158"/>
        <v>0.81435211967058607</v>
      </c>
      <c r="P66" s="18">
        <f t="shared" si="158"/>
        <v>1.0669429408975486</v>
      </c>
      <c r="Q66" s="18">
        <f t="shared" si="158"/>
        <v>1.1850782589340514</v>
      </c>
      <c r="S66" s="68">
        <f t="shared" si="109"/>
        <v>129.79673026838066</v>
      </c>
      <c r="T66" s="69">
        <f t="shared" si="110"/>
        <v>88.209790855939573</v>
      </c>
      <c r="U66" s="69">
        <f t="shared" si="111"/>
        <v>218.00652112432019</v>
      </c>
      <c r="W66" t="str">
        <f t="shared" si="141"/>
        <v>72 Customer service occupations</v>
      </c>
      <c r="X66" s="18">
        <f t="shared" si="159"/>
        <v>1.7672583211145869</v>
      </c>
      <c r="Y66" s="18">
        <f t="shared" si="159"/>
        <v>1.8223242701599978</v>
      </c>
      <c r="Z66" s="18">
        <f t="shared" si="159"/>
        <v>1.8610213694968265</v>
      </c>
      <c r="AA66" s="18">
        <f t="shared" si="159"/>
        <v>2.4175374823795028</v>
      </c>
      <c r="AB66" s="18">
        <f t="shared" si="159"/>
        <v>2.7476869844218443</v>
      </c>
      <c r="AD66" s="68">
        <f t="shared" si="113"/>
        <v>100.12711230898125</v>
      </c>
      <c r="AE66" s="69">
        <f t="shared" si="114"/>
        <v>78.050256236428737</v>
      </c>
      <c r="AF66" s="69">
        <f t="shared" si="115"/>
        <v>178.17736854541002</v>
      </c>
      <c r="AH66" t="str">
        <f t="shared" si="142"/>
        <v>72 Customer service occupations</v>
      </c>
      <c r="AI66" s="18">
        <f t="shared" si="160"/>
        <v>1.5178351497306211</v>
      </c>
      <c r="AJ66" s="18">
        <f t="shared" si="160"/>
        <v>1.830368683675462</v>
      </c>
      <c r="AK66" s="18">
        <f t="shared" si="160"/>
        <v>1.9028579842559445</v>
      </c>
      <c r="AL66" s="18">
        <f t="shared" si="160"/>
        <v>2.6088127046274621</v>
      </c>
      <c r="AM66" s="18">
        <f t="shared" si="160"/>
        <v>3.0623111347800389</v>
      </c>
      <c r="AO66" s="68">
        <f t="shared" si="117"/>
        <v>91.494693402185035</v>
      </c>
      <c r="AP66" s="69">
        <f t="shared" si="118"/>
        <v>81.892084791968443</v>
      </c>
      <c r="AQ66" s="69">
        <f t="shared" si="119"/>
        <v>173.38677819415349</v>
      </c>
      <c r="AS66" t="str">
        <f t="shared" si="143"/>
        <v>72 Customer service occupations</v>
      </c>
      <c r="AT66" s="18">
        <f t="shared" si="161"/>
        <v>2.7690687425311227</v>
      </c>
      <c r="AU66" s="18">
        <f t="shared" si="161"/>
        <v>2.9655322582239418</v>
      </c>
      <c r="AV66" s="18">
        <f t="shared" si="161"/>
        <v>2.8878979551956903</v>
      </c>
      <c r="AW66" s="18">
        <f t="shared" si="161"/>
        <v>3.6880308939694415</v>
      </c>
      <c r="AX66" s="18">
        <f t="shared" si="161"/>
        <v>3.833724003813352</v>
      </c>
      <c r="AZ66" s="68">
        <f t="shared" si="121"/>
        <v>74.347364447645404</v>
      </c>
      <c r="BA66" s="69">
        <f t="shared" si="122"/>
        <v>65.902080535473218</v>
      </c>
      <c r="BB66" s="69">
        <f t="shared" si="123"/>
        <v>140.24944498311862</v>
      </c>
      <c r="BD66" t="str">
        <f t="shared" si="144"/>
        <v>72 Customer service occupations</v>
      </c>
      <c r="BE66" s="18">
        <f t="shared" si="162"/>
        <v>2.5173577974053161</v>
      </c>
      <c r="BF66" s="18">
        <f t="shared" si="162"/>
        <v>2.6463692118392363</v>
      </c>
      <c r="BG66" s="18">
        <f t="shared" si="162"/>
        <v>2.7237838224278716</v>
      </c>
      <c r="BH66" s="18">
        <f t="shared" si="162"/>
        <v>3.4050515360228344</v>
      </c>
      <c r="BI66" s="18">
        <f t="shared" si="162"/>
        <v>3.8224814488109167</v>
      </c>
      <c r="BK66" s="68">
        <f t="shared" si="125"/>
        <v>36.943553481179251</v>
      </c>
      <c r="BL66" s="69">
        <f t="shared" si="126"/>
        <v>52.44582702108508</v>
      </c>
      <c r="BM66" s="69">
        <f t="shared" si="127"/>
        <v>89.389380502264316</v>
      </c>
      <c r="BO66" t="str">
        <f t="shared" si="145"/>
        <v>72 Customer service occupations</v>
      </c>
      <c r="BP66" s="18">
        <f t="shared" si="163"/>
        <v>2.5930530841177175</v>
      </c>
      <c r="BQ66" s="18">
        <f t="shared" si="163"/>
        <v>2.8191648865306305</v>
      </c>
      <c r="BR66" s="18">
        <f t="shared" si="163"/>
        <v>2.8869054779823702</v>
      </c>
      <c r="BS66" s="18">
        <f t="shared" si="163"/>
        <v>3.6723508617120904</v>
      </c>
      <c r="BT66" s="18">
        <f t="shared" si="163"/>
        <v>4.1290045860595868</v>
      </c>
      <c r="BV66" s="68">
        <f t="shared" si="129"/>
        <v>24.470248833931095</v>
      </c>
      <c r="BW66" s="69">
        <f t="shared" si="130"/>
        <v>55.354865188992484</v>
      </c>
      <c r="BX66" s="69">
        <f t="shared" si="131"/>
        <v>79.825114022923586</v>
      </c>
      <c r="BZ66" t="str">
        <f t="shared" si="146"/>
        <v>72 Customer service occupations</v>
      </c>
      <c r="CA66" s="18">
        <f t="shared" si="164"/>
        <v>2.1456292315269727</v>
      </c>
      <c r="CB66" s="18">
        <f t="shared" si="164"/>
        <v>2.2408465670111184</v>
      </c>
      <c r="CC66" s="18">
        <f t="shared" si="164"/>
        <v>2.3883974489151609</v>
      </c>
      <c r="CD66" s="18">
        <f t="shared" si="164"/>
        <v>3.0185059036321471</v>
      </c>
      <c r="CE66" s="18">
        <f t="shared" si="164"/>
        <v>4.3662681922783708</v>
      </c>
      <c r="CG66" s="68">
        <f t="shared" si="133"/>
        <v>6.1718086292555707</v>
      </c>
      <c r="CH66" s="69">
        <f t="shared" si="134"/>
        <v>37.969117566589553</v>
      </c>
      <c r="CI66" s="69">
        <f t="shared" si="135"/>
        <v>44.140926195845118</v>
      </c>
      <c r="CK66" t="str">
        <f t="shared" si="147"/>
        <v>72 Customer service occupations</v>
      </c>
      <c r="CL66" s="18">
        <f t="shared" si="165"/>
        <v>1.4895231504338615</v>
      </c>
      <c r="CM66" s="18">
        <f t="shared" si="165"/>
        <v>1.8515464117496716</v>
      </c>
      <c r="CN66" s="18">
        <f t="shared" si="165"/>
        <v>2.1650182639705036</v>
      </c>
      <c r="CO66" s="18">
        <f t="shared" si="165"/>
        <v>3.5443468740132609</v>
      </c>
      <c r="CP66" s="18">
        <f t="shared" si="165"/>
        <v>5.6020702588842353</v>
      </c>
      <c r="CR66" s="68">
        <f t="shared" si="137"/>
        <v>107.492701488599</v>
      </c>
      <c r="CS66" s="69">
        <f t="shared" si="138"/>
        <v>53.85824379877748</v>
      </c>
      <c r="CT66" s="69">
        <f t="shared" si="139"/>
        <v>161.35094528737645</v>
      </c>
    </row>
    <row r="67" spans="1:98" x14ac:dyDescent="0.2">
      <c r="A67" t="str">
        <f t="shared" si="103"/>
        <v>81 Process, plant and machine operatives</v>
      </c>
      <c r="B67" s="18">
        <f t="shared" si="157"/>
        <v>0.3281931672925324</v>
      </c>
      <c r="C67" s="18">
        <f t="shared" si="157"/>
        <v>0.38899054318318943</v>
      </c>
      <c r="D67" s="18">
        <f t="shared" si="157"/>
        <v>0.29524689729414932</v>
      </c>
      <c r="E67" s="18">
        <f t="shared" si="157"/>
        <v>0.46136589939808254</v>
      </c>
      <c r="F67" s="18">
        <f t="shared" si="157"/>
        <v>0.70301009682359017</v>
      </c>
      <c r="H67" s="68">
        <f t="shared" si="105"/>
        <v>271.01896028678391</v>
      </c>
      <c r="I67" s="69">
        <f t="shared" si="106"/>
        <v>124.64090487053585</v>
      </c>
      <c r="J67" s="69">
        <f t="shared" si="107"/>
        <v>395.6598651573197</v>
      </c>
      <c r="L67" t="str">
        <f t="shared" si="140"/>
        <v>81 Process, plant and machine operatives</v>
      </c>
      <c r="M67" s="18">
        <f t="shared" si="158"/>
        <v>0.37809069566772946</v>
      </c>
      <c r="N67" s="18">
        <f t="shared" si="158"/>
        <v>0.38589867813813633</v>
      </c>
      <c r="O67" s="18">
        <f t="shared" si="158"/>
        <v>0.31205726477737716</v>
      </c>
      <c r="P67" s="18">
        <f t="shared" si="158"/>
        <v>0.40104123636773154</v>
      </c>
      <c r="Q67" s="18">
        <f t="shared" si="158"/>
        <v>0.53844330871801638</v>
      </c>
      <c r="S67" s="68">
        <f t="shared" si="109"/>
        <v>172.46751576398341</v>
      </c>
      <c r="T67" s="69">
        <f t="shared" si="110"/>
        <v>96.410864689446768</v>
      </c>
      <c r="U67" s="69">
        <f t="shared" si="111"/>
        <v>268.87838045343017</v>
      </c>
      <c r="W67" t="str">
        <f t="shared" si="141"/>
        <v>81 Process, plant and machine operatives</v>
      </c>
      <c r="X67" s="18">
        <f t="shared" si="159"/>
        <v>0.45800818395424836</v>
      </c>
      <c r="Y67" s="18">
        <f t="shared" si="159"/>
        <v>0.4485596462870422</v>
      </c>
      <c r="Z67" s="18">
        <f t="shared" si="159"/>
        <v>0.38563091987506681</v>
      </c>
      <c r="AA67" s="18">
        <f t="shared" si="159"/>
        <v>0.56654682364423314</v>
      </c>
      <c r="AB67" s="18">
        <f t="shared" si="159"/>
        <v>0.80905535367623826</v>
      </c>
      <c r="AD67" s="68">
        <f t="shared" si="113"/>
        <v>184.37827796945635</v>
      </c>
      <c r="AE67" s="69">
        <f t="shared" si="114"/>
        <v>100.8803125769887</v>
      </c>
      <c r="AF67" s="69">
        <f t="shared" si="115"/>
        <v>285.25859054644502</v>
      </c>
      <c r="AH67" t="str">
        <f t="shared" si="142"/>
        <v>81 Process, plant and machine operatives</v>
      </c>
      <c r="AI67" s="18">
        <f t="shared" si="160"/>
        <v>0.71226308697890739</v>
      </c>
      <c r="AJ67" s="18">
        <f t="shared" si="160"/>
        <v>0.78175153520574492</v>
      </c>
      <c r="AK67" s="18">
        <f t="shared" si="160"/>
        <v>0.71485807978367522</v>
      </c>
      <c r="AL67" s="18">
        <f t="shared" si="160"/>
        <v>1.0906612835277121</v>
      </c>
      <c r="AM67" s="18">
        <f t="shared" si="160"/>
        <v>1.5447925292776805</v>
      </c>
      <c r="AO67" s="68">
        <f t="shared" si="117"/>
        <v>157.13674213541523</v>
      </c>
      <c r="AP67" s="69">
        <f t="shared" si="118"/>
        <v>85.620109969550469</v>
      </c>
      <c r="AQ67" s="69">
        <f t="shared" si="119"/>
        <v>242.7568521049657</v>
      </c>
      <c r="AS67" t="str">
        <f t="shared" si="143"/>
        <v>81 Process, plant and machine operatives</v>
      </c>
      <c r="AT67" s="18">
        <f t="shared" si="161"/>
        <v>1.4910414894290072</v>
      </c>
      <c r="AU67" s="18">
        <f t="shared" si="161"/>
        <v>1.5296654871939011</v>
      </c>
      <c r="AV67" s="18">
        <f t="shared" si="161"/>
        <v>1.3337771030165502</v>
      </c>
      <c r="AW67" s="18">
        <f t="shared" si="161"/>
        <v>1.8165143990545911</v>
      </c>
      <c r="AX67" s="18">
        <f t="shared" si="161"/>
        <v>2.2439771685680747</v>
      </c>
      <c r="AZ67" s="68">
        <f t="shared" si="121"/>
        <v>120.95893199707865</v>
      </c>
      <c r="BA67" s="69">
        <f t="shared" si="122"/>
        <v>75.671688245522546</v>
      </c>
      <c r="BB67" s="69">
        <f t="shared" si="123"/>
        <v>196.6306202426012</v>
      </c>
      <c r="BD67" t="str">
        <f t="shared" si="144"/>
        <v>81 Process, plant and machine operatives</v>
      </c>
      <c r="BE67" s="18">
        <f t="shared" si="162"/>
        <v>2.6138656972795613</v>
      </c>
      <c r="BF67" s="18">
        <f t="shared" si="162"/>
        <v>2.4980712868047634</v>
      </c>
      <c r="BG67" s="18">
        <f t="shared" si="162"/>
        <v>2.1518095582329289</v>
      </c>
      <c r="BH67" s="18">
        <f t="shared" si="162"/>
        <v>2.7943390620772308</v>
      </c>
      <c r="BI67" s="18">
        <f t="shared" si="162"/>
        <v>2.9884300651909066</v>
      </c>
      <c r="BK67" s="68">
        <f t="shared" si="125"/>
        <v>35.521471123689388</v>
      </c>
      <c r="BL67" s="69">
        <f t="shared" si="126"/>
        <v>46.756906646985769</v>
      </c>
      <c r="BM67" s="69">
        <f t="shared" si="127"/>
        <v>82.278377770675178</v>
      </c>
      <c r="BO67" t="str">
        <f t="shared" si="145"/>
        <v>81 Process, plant and machine operatives</v>
      </c>
      <c r="BP67" s="18">
        <f t="shared" si="163"/>
        <v>3.4525561786033103</v>
      </c>
      <c r="BQ67" s="18">
        <f t="shared" si="163"/>
        <v>3.2340492281273487</v>
      </c>
      <c r="BR67" s="18">
        <f t="shared" si="163"/>
        <v>2.9572694684947023</v>
      </c>
      <c r="BS67" s="18">
        <f t="shared" si="163"/>
        <v>3.7317428728592525</v>
      </c>
      <c r="BT67" s="18">
        <f t="shared" si="163"/>
        <v>4.1486921782036994</v>
      </c>
      <c r="BV67" s="68">
        <f t="shared" si="129"/>
        <v>22.088025517734554</v>
      </c>
      <c r="BW67" s="69">
        <f t="shared" si="130"/>
        <v>47.494947248287211</v>
      </c>
      <c r="BX67" s="69">
        <f t="shared" si="131"/>
        <v>69.582972766021769</v>
      </c>
      <c r="BZ67" t="str">
        <f t="shared" si="146"/>
        <v>81 Process, plant and machine operatives</v>
      </c>
      <c r="CA67" s="18">
        <f t="shared" si="164"/>
        <v>4.3315469917738039</v>
      </c>
      <c r="CB67" s="18">
        <f t="shared" si="164"/>
        <v>4.1156605704128824</v>
      </c>
      <c r="CC67" s="18">
        <f t="shared" si="164"/>
        <v>3.7471667157137594</v>
      </c>
      <c r="CD67" s="18">
        <f t="shared" si="164"/>
        <v>4.4395052220885178</v>
      </c>
      <c r="CE67" s="18">
        <f t="shared" si="164"/>
        <v>2.4671806684149566</v>
      </c>
      <c r="CG67" s="68">
        <f t="shared" si="133"/>
        <v>-61.761280224127077</v>
      </c>
      <c r="CH67" s="69">
        <f t="shared" si="134"/>
        <v>29.915847612805237</v>
      </c>
      <c r="CI67" s="69">
        <f t="shared" si="135"/>
        <v>-31.845432611321844</v>
      </c>
      <c r="CK67" t="str">
        <f t="shared" si="147"/>
        <v>81 Process, plant and machine operatives</v>
      </c>
      <c r="CL67" s="18">
        <f t="shared" si="165"/>
        <v>6.3731940402827991</v>
      </c>
      <c r="CM67" s="18">
        <f t="shared" si="165"/>
        <v>5.4134116942775075</v>
      </c>
      <c r="CN67" s="18">
        <f t="shared" si="165"/>
        <v>4.8758506314671308</v>
      </c>
      <c r="CO67" s="18">
        <f t="shared" si="165"/>
        <v>3.5938409150270281</v>
      </c>
      <c r="CP67" s="18">
        <f t="shared" si="165"/>
        <v>1.8386137583912099</v>
      </c>
      <c r="CR67" s="68">
        <f t="shared" si="137"/>
        <v>-69.761798897462441</v>
      </c>
      <c r="CS67" s="69">
        <f t="shared" si="138"/>
        <v>13.831474610894922</v>
      </c>
      <c r="CT67" s="69">
        <f t="shared" si="139"/>
        <v>-55.930324286567512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0.50530290319338034</v>
      </c>
      <c r="C68" s="18">
        <f t="shared" si="157"/>
        <v>0.65990175169048115</v>
      </c>
      <c r="D68" s="18">
        <f t="shared" si="157"/>
        <v>0.61698857973721877</v>
      </c>
      <c r="E68" s="18">
        <f t="shared" si="157"/>
        <v>0.78928431963935297</v>
      </c>
      <c r="F68" s="18">
        <f t="shared" si="157"/>
        <v>0.91308387577641348</v>
      </c>
      <c r="H68" s="68">
        <f t="shared" si="105"/>
        <v>130.59688271393745</v>
      </c>
      <c r="I68" s="69">
        <f t="shared" si="106"/>
        <v>116.6406914784458</v>
      </c>
      <c r="J68" s="69">
        <f t="shared" si="107"/>
        <v>247.23757419238325</v>
      </c>
      <c r="L68" t="str">
        <f t="shared" si="140"/>
        <v>82 Transport and mobile machine drivers and operatives</v>
      </c>
      <c r="M68" s="18">
        <f t="shared" si="158"/>
        <v>0.48569848550619882</v>
      </c>
      <c r="N68" s="18">
        <f t="shared" si="158"/>
        <v>0.60443672060887255</v>
      </c>
      <c r="O68" s="18">
        <f t="shared" si="158"/>
        <v>0.55469726511689443</v>
      </c>
      <c r="P68" s="18">
        <f t="shared" si="158"/>
        <v>0.62932241287579405</v>
      </c>
      <c r="Q68" s="18">
        <f t="shared" si="158"/>
        <v>0.6804734668220388</v>
      </c>
      <c r="S68" s="68">
        <f t="shared" si="109"/>
        <v>93.715430657824214</v>
      </c>
      <c r="T68" s="69">
        <f t="shared" si="110"/>
        <v>96.447480051844309</v>
      </c>
      <c r="U68" s="69">
        <f t="shared" si="111"/>
        <v>190.16291070966855</v>
      </c>
      <c r="W68" t="str">
        <f t="shared" si="141"/>
        <v>82 Transport and mobile machine drivers and operatives</v>
      </c>
      <c r="X68" s="18">
        <f t="shared" si="159"/>
        <v>0.83607187227398794</v>
      </c>
      <c r="Y68" s="18">
        <f t="shared" si="159"/>
        <v>1.1250569963848598</v>
      </c>
      <c r="Z68" s="18">
        <f t="shared" si="159"/>
        <v>1.0885489226613274</v>
      </c>
      <c r="AA68" s="18">
        <f t="shared" si="159"/>
        <v>1.278355285658886</v>
      </c>
      <c r="AB68" s="18">
        <f t="shared" si="159"/>
        <v>1.595683748492758</v>
      </c>
      <c r="AD68" s="68">
        <f t="shared" si="113"/>
        <v>98.695898273242918</v>
      </c>
      <c r="AE68" s="69">
        <f t="shared" si="114"/>
        <v>97.370621259968416</v>
      </c>
      <c r="AF68" s="69">
        <f t="shared" si="115"/>
        <v>196.06651953321133</v>
      </c>
      <c r="AH68" t="str">
        <f t="shared" si="142"/>
        <v>82 Transport and mobile machine drivers and operatives</v>
      </c>
      <c r="AI68" s="18">
        <f t="shared" si="160"/>
        <v>1.3015797228237387</v>
      </c>
      <c r="AJ68" s="18">
        <f t="shared" si="160"/>
        <v>2.0095260307278791</v>
      </c>
      <c r="AK68" s="18">
        <f t="shared" si="160"/>
        <v>1.9623838426308104</v>
      </c>
      <c r="AL68" s="18">
        <f t="shared" si="160"/>
        <v>2.5009019320338752</v>
      </c>
      <c r="AM68" s="18">
        <f t="shared" si="160"/>
        <v>3.1587923301212171</v>
      </c>
      <c r="AO68" s="68">
        <f t="shared" si="117"/>
        <v>91.536224415090544</v>
      </c>
      <c r="AP68" s="69">
        <f t="shared" si="118"/>
        <v>92.466832046896911</v>
      </c>
      <c r="AQ68" s="69">
        <f t="shared" si="119"/>
        <v>184.00305646198746</v>
      </c>
      <c r="AS68" t="str">
        <f t="shared" si="143"/>
        <v>82 Transport and mobile machine drivers and operatives</v>
      </c>
      <c r="AT68" s="18">
        <f t="shared" si="161"/>
        <v>2.4123602747114528</v>
      </c>
      <c r="AU68" s="18">
        <f t="shared" si="161"/>
        <v>3.1723837750321131</v>
      </c>
      <c r="AV68" s="18">
        <f t="shared" si="161"/>
        <v>3.142824888454169</v>
      </c>
      <c r="AW68" s="18">
        <f t="shared" si="161"/>
        <v>3.7452309257975949</v>
      </c>
      <c r="AX68" s="18">
        <f t="shared" si="161"/>
        <v>4.4032661298296176</v>
      </c>
      <c r="AZ68" s="68">
        <f t="shared" si="121"/>
        <v>84.00564079804235</v>
      </c>
      <c r="BA68" s="69">
        <f t="shared" si="122"/>
        <v>91.476502928319647</v>
      </c>
      <c r="BB68" s="69">
        <f t="shared" si="123"/>
        <v>175.48214372636198</v>
      </c>
      <c r="BD68" t="str">
        <f t="shared" si="144"/>
        <v>82 Transport and mobile machine drivers and operatives</v>
      </c>
      <c r="BE68" s="18">
        <f t="shared" si="162"/>
        <v>3.9935976685309127</v>
      </c>
      <c r="BF68" s="18">
        <f t="shared" si="162"/>
        <v>4.6401116984680923</v>
      </c>
      <c r="BG68" s="18">
        <f t="shared" si="162"/>
        <v>4.1204858914079416</v>
      </c>
      <c r="BH68" s="18">
        <f t="shared" si="162"/>
        <v>4.7444475239890549</v>
      </c>
      <c r="BI68" s="18">
        <f t="shared" si="162"/>
        <v>5.1125321870741089</v>
      </c>
      <c r="BK68" s="68">
        <f t="shared" si="125"/>
        <v>21.075554438433308</v>
      </c>
      <c r="BL68" s="69">
        <f t="shared" si="126"/>
        <v>56.930976800940755</v>
      </c>
      <c r="BM68" s="69">
        <f t="shared" si="127"/>
        <v>78.006531239374056</v>
      </c>
      <c r="BO68" t="str">
        <f t="shared" si="145"/>
        <v>82 Transport and mobile machine drivers and operatives</v>
      </c>
      <c r="BP68" s="18">
        <f t="shared" si="163"/>
        <v>6.4185465886780397</v>
      </c>
      <c r="BQ68" s="18">
        <f t="shared" si="163"/>
        <v>7.3499717920596632</v>
      </c>
      <c r="BR68" s="18">
        <f t="shared" si="163"/>
        <v>7.0097971908686034</v>
      </c>
      <c r="BS68" s="18">
        <f t="shared" si="163"/>
        <v>7.8120407892409425</v>
      </c>
      <c r="BT68" s="18">
        <f t="shared" si="163"/>
        <v>9.2798423913344124</v>
      </c>
      <c r="BV68" s="68">
        <f t="shared" si="129"/>
        <v>15.209397202578746</v>
      </c>
      <c r="BW68" s="69">
        <f t="shared" si="130"/>
        <v>59.867220692453593</v>
      </c>
      <c r="BX68" s="69">
        <f t="shared" si="131"/>
        <v>75.076617895032342</v>
      </c>
      <c r="BZ68" t="str">
        <f t="shared" si="146"/>
        <v>82 Transport and mobile machine drivers and operatives</v>
      </c>
      <c r="CA68" s="18">
        <f t="shared" si="164"/>
        <v>8.3194607255097761</v>
      </c>
      <c r="CB68" s="18">
        <f t="shared" si="164"/>
        <v>9.3103063163701076</v>
      </c>
      <c r="CC68" s="18">
        <f t="shared" si="164"/>
        <v>9.0661376065794439</v>
      </c>
      <c r="CD68" s="18">
        <f t="shared" si="164"/>
        <v>9.6947031761009903</v>
      </c>
      <c r="CE68" s="18">
        <f t="shared" si="164"/>
        <v>11.636252951663199</v>
      </c>
      <c r="CG68" s="68">
        <f t="shared" si="133"/>
        <v>-25.458821787617453</v>
      </c>
      <c r="CH68" s="69">
        <f t="shared" si="134"/>
        <v>41.98310099078725</v>
      </c>
      <c r="CI68" s="69">
        <f t="shared" si="135"/>
        <v>16.524279203169794</v>
      </c>
      <c r="CK68" t="str">
        <f t="shared" si="147"/>
        <v>82 Transport and mobile machine drivers and operatives</v>
      </c>
      <c r="CL68" s="18">
        <f t="shared" si="165"/>
        <v>9.7366533510058346</v>
      </c>
      <c r="CM68" s="18">
        <f t="shared" si="165"/>
        <v>12.250436232437302</v>
      </c>
      <c r="CN68" s="18">
        <f t="shared" si="165"/>
        <v>11.0371888867338</v>
      </c>
      <c r="CO68" s="18">
        <f t="shared" si="165"/>
        <v>11.072452245845609</v>
      </c>
      <c r="CP68" s="18">
        <f t="shared" si="165"/>
        <v>6.8836637287531115</v>
      </c>
      <c r="CR68" s="68">
        <f t="shared" si="137"/>
        <v>-49.987679016192907</v>
      </c>
      <c r="CS68" s="69">
        <f t="shared" si="138"/>
        <v>28.406036195725004</v>
      </c>
      <c r="CT68" s="69">
        <f t="shared" si="139"/>
        <v>-21.581642820467899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6.7984755419819532E-3</v>
      </c>
      <c r="C69" s="18">
        <f t="shared" si="157"/>
        <v>5.5172123711606609E-3</v>
      </c>
      <c r="D69" s="18">
        <f t="shared" si="157"/>
        <v>4.1253059349756656E-3</v>
      </c>
      <c r="E69" s="18">
        <f t="shared" si="157"/>
        <v>3.5886014972416817E-3</v>
      </c>
      <c r="F69" s="18">
        <f t="shared" si="157"/>
        <v>3.3538977018923266E-3</v>
      </c>
      <c r="H69" s="68">
        <f t="shared" si="105"/>
        <v>26.6815983485095</v>
      </c>
      <c r="I69" s="69">
        <f t="shared" si="106"/>
        <v>64.775812936143438</v>
      </c>
      <c r="J69" s="69">
        <f t="shared" si="107"/>
        <v>91.457411284652935</v>
      </c>
      <c r="L69" t="str">
        <f t="shared" si="140"/>
        <v>91 Elementary trades and related occupations</v>
      </c>
      <c r="M69" s="18">
        <f t="shared" si="158"/>
        <v>0.19536126958643332</v>
      </c>
      <c r="N69" s="18">
        <f t="shared" si="158"/>
        <v>0.2095631573515746</v>
      </c>
      <c r="O69" s="18">
        <f t="shared" si="158"/>
        <v>0.15588939214653616</v>
      </c>
      <c r="P69" s="18">
        <f t="shared" si="158"/>
        <v>0.15282284299432239</v>
      </c>
      <c r="Q69" s="18">
        <f t="shared" si="158"/>
        <v>0.16623995581158041</v>
      </c>
      <c r="S69" s="68">
        <f t="shared" si="109"/>
        <v>68.394497554014251</v>
      </c>
      <c r="T69" s="69">
        <f t="shared" si="110"/>
        <v>67.647313055048315</v>
      </c>
      <c r="U69" s="69">
        <f t="shared" si="111"/>
        <v>136.04181060906257</v>
      </c>
      <c r="W69" t="str">
        <f t="shared" si="141"/>
        <v>91 Elementary trades and related occupations</v>
      </c>
      <c r="X69" s="18">
        <f t="shared" si="159"/>
        <v>0.36950530836424084</v>
      </c>
      <c r="Y69" s="18">
        <f t="shared" si="159"/>
        <v>0.38556896232102728</v>
      </c>
      <c r="Z69" s="18">
        <f t="shared" si="159"/>
        <v>0.30598604880027774</v>
      </c>
      <c r="AA69" s="18">
        <f t="shared" si="159"/>
        <v>0.2734672640242729</v>
      </c>
      <c r="AB69" s="18">
        <f t="shared" si="159"/>
        <v>0.274583266079164</v>
      </c>
      <c r="AD69" s="68">
        <f t="shared" si="113"/>
        <v>21.636096157348778</v>
      </c>
      <c r="AE69" s="69">
        <f t="shared" si="114"/>
        <v>60.351865761748989</v>
      </c>
      <c r="AF69" s="69">
        <f t="shared" si="115"/>
        <v>81.987961919097756</v>
      </c>
      <c r="AH69" t="str">
        <f t="shared" si="142"/>
        <v>91 Elementary trades and related occupations</v>
      </c>
      <c r="AI69" s="18">
        <f t="shared" si="160"/>
        <v>0.78668842466569167</v>
      </c>
      <c r="AJ69" s="18">
        <f t="shared" si="160"/>
        <v>0.87452874262332025</v>
      </c>
      <c r="AK69" s="18">
        <f t="shared" si="160"/>
        <v>0.71740013309455863</v>
      </c>
      <c r="AL69" s="18">
        <f t="shared" si="160"/>
        <v>0.72949202431874183</v>
      </c>
      <c r="AM69" s="18">
        <f t="shared" si="160"/>
        <v>0.87062612975138276</v>
      </c>
      <c r="AO69" s="68">
        <f t="shared" si="117"/>
        <v>44.405605307960698</v>
      </c>
      <c r="AP69" s="69">
        <f t="shared" si="118"/>
        <v>65.667522581587377</v>
      </c>
      <c r="AQ69" s="69">
        <f t="shared" si="119"/>
        <v>110.07312788954809</v>
      </c>
      <c r="AS69" t="str">
        <f t="shared" si="143"/>
        <v>91 Elementary trades and related occupations</v>
      </c>
      <c r="AT69" s="18">
        <f t="shared" si="161"/>
        <v>0.86009707995228601</v>
      </c>
      <c r="AU69" s="18">
        <f t="shared" si="161"/>
        <v>0.90993384741714833</v>
      </c>
      <c r="AV69" s="18">
        <f t="shared" si="161"/>
        <v>0.78559545821295618</v>
      </c>
      <c r="AW69" s="18">
        <f t="shared" si="161"/>
        <v>0.70474733130241862</v>
      </c>
      <c r="AX69" s="18">
        <f t="shared" si="161"/>
        <v>0.69838986789340962</v>
      </c>
      <c r="AZ69" s="68">
        <f t="shared" si="121"/>
        <v>16.754963369161025</v>
      </c>
      <c r="BA69" s="69">
        <f t="shared" si="122"/>
        <v>49.863696710704765</v>
      </c>
      <c r="BB69" s="69">
        <f t="shared" si="123"/>
        <v>66.618660079865791</v>
      </c>
      <c r="BD69" t="str">
        <f t="shared" si="144"/>
        <v>91 Elementary trades and related occupations</v>
      </c>
      <c r="BE69" s="18">
        <f t="shared" si="162"/>
        <v>1.2189145893897539</v>
      </c>
      <c r="BF69" s="18">
        <f t="shared" si="162"/>
        <v>1.0509615484867614</v>
      </c>
      <c r="BG69" s="18">
        <f t="shared" si="162"/>
        <v>0.90369817867821645</v>
      </c>
      <c r="BH69" s="18">
        <f t="shared" si="162"/>
        <v>0.80703785111073656</v>
      </c>
      <c r="BI69" s="18">
        <f t="shared" si="162"/>
        <v>0.83601292879869826</v>
      </c>
      <c r="BK69" s="68">
        <f t="shared" si="125"/>
        <v>-9.7268848272126665</v>
      </c>
      <c r="BL69" s="69">
        <f t="shared" si="126"/>
        <v>32.721579041996463</v>
      </c>
      <c r="BM69" s="69">
        <f t="shared" si="127"/>
        <v>22.994694214783795</v>
      </c>
      <c r="BO69" t="str">
        <f t="shared" si="145"/>
        <v>91 Elementary trades and related occupations</v>
      </c>
      <c r="BP69" s="18">
        <f t="shared" si="163"/>
        <v>2.2505242394965448</v>
      </c>
      <c r="BQ69" s="18">
        <f t="shared" si="163"/>
        <v>1.9931611884507896</v>
      </c>
      <c r="BR69" s="18">
        <f t="shared" si="163"/>
        <v>1.8222873422028683</v>
      </c>
      <c r="BS69" s="18">
        <f t="shared" si="163"/>
        <v>1.5582823223208162</v>
      </c>
      <c r="BT69" s="18">
        <f t="shared" si="163"/>
        <v>1.7056639570635808</v>
      </c>
      <c r="BV69" s="68">
        <f t="shared" si="129"/>
        <v>-18.542820010668283</v>
      </c>
      <c r="BW69" s="69">
        <f t="shared" si="130"/>
        <v>31.717641782443618</v>
      </c>
      <c r="BX69" s="69">
        <f t="shared" si="131"/>
        <v>13.174821771775335</v>
      </c>
      <c r="BZ69" t="str">
        <f t="shared" si="146"/>
        <v>91 Elementary trades and related occupations</v>
      </c>
      <c r="CA69" s="18">
        <f t="shared" si="164"/>
        <v>4.0522215088697413</v>
      </c>
      <c r="CB69" s="18">
        <f t="shared" si="164"/>
        <v>3.8781259202137606</v>
      </c>
      <c r="CC69" s="18">
        <f t="shared" si="164"/>
        <v>3.5013481797785615</v>
      </c>
      <c r="CD69" s="18">
        <f t="shared" si="164"/>
        <v>3.0393081313943209</v>
      </c>
      <c r="CE69" s="18">
        <f t="shared" si="164"/>
        <v>3.7744291393146896</v>
      </c>
      <c r="CG69" s="68">
        <f t="shared" si="133"/>
        <v>-37.393217848255347</v>
      </c>
      <c r="CH69" s="69">
        <f t="shared" si="134"/>
        <v>29.793251353720674</v>
      </c>
      <c r="CI69" s="69">
        <f t="shared" si="135"/>
        <v>-7.599966494534673</v>
      </c>
      <c r="CK69" t="str">
        <f t="shared" si="147"/>
        <v>91 Elementary trades and related occupations</v>
      </c>
      <c r="CL69" s="18">
        <f t="shared" si="165"/>
        <v>5.5363415264140725</v>
      </c>
      <c r="CM69" s="18">
        <f t="shared" si="165"/>
        <v>5.4021023999083617</v>
      </c>
      <c r="CN69" s="18">
        <f t="shared" si="165"/>
        <v>4.8051433682484381</v>
      </c>
      <c r="CO69" s="18">
        <f t="shared" si="165"/>
        <v>4.2366769074751076</v>
      </c>
      <c r="CP69" s="18">
        <f t="shared" si="165"/>
        <v>3.3415257272162253</v>
      </c>
      <c r="CR69" s="68">
        <f t="shared" si="137"/>
        <v>-44.235951346157854</v>
      </c>
      <c r="CS69" s="69">
        <f t="shared" si="138"/>
        <v>21.625127836223637</v>
      </c>
      <c r="CT69" s="69">
        <f t="shared" si="139"/>
        <v>-22.610823509934214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0.52141627744001739</v>
      </c>
      <c r="C70" s="18">
        <f t="shared" si="157"/>
        <v>0.5522929549405251</v>
      </c>
      <c r="D70" s="18">
        <f t="shared" si="157"/>
        <v>0.45510576505566874</v>
      </c>
      <c r="E70" s="18">
        <f t="shared" si="157"/>
        <v>0.52161919527767753</v>
      </c>
      <c r="F70" s="18">
        <f t="shared" si="157"/>
        <v>0.54657309454510983</v>
      </c>
      <c r="H70" s="68">
        <f t="shared" si="105"/>
        <v>87.135333874828035</v>
      </c>
      <c r="I70" s="69">
        <f t="shared" si="106"/>
        <v>83.215224546520972</v>
      </c>
      <c r="J70" s="69">
        <f t="shared" si="107"/>
        <v>170.35055842134901</v>
      </c>
      <c r="L70" t="str">
        <f t="shared" ref="L70" si="166">A70</f>
        <v>92 Elementary administration and service occupations</v>
      </c>
      <c r="M70" s="18">
        <f t="shared" si="158"/>
        <v>1.8071163037715221</v>
      </c>
      <c r="N70" s="18">
        <f t="shared" si="158"/>
        <v>1.9886450090592165</v>
      </c>
      <c r="O70" s="18">
        <f t="shared" si="158"/>
        <v>1.8210923930594942</v>
      </c>
      <c r="P70" s="18">
        <f t="shared" si="158"/>
        <v>2.1303538044453152</v>
      </c>
      <c r="Q70" s="18">
        <f t="shared" si="158"/>
        <v>2.3677019251154134</v>
      </c>
      <c r="S70" s="68">
        <f t="shared" si="109"/>
        <v>105.30715848533106</v>
      </c>
      <c r="T70" s="69">
        <f t="shared" si="110"/>
        <v>90.821534230032114</v>
      </c>
      <c r="U70" s="69">
        <f t="shared" si="111"/>
        <v>196.12869271536317</v>
      </c>
      <c r="W70" t="str">
        <f t="shared" ref="W70" si="167">A70</f>
        <v>92 Elementary administration and service occupations</v>
      </c>
      <c r="X70" s="18">
        <f t="shared" si="159"/>
        <v>3.2690759047756757</v>
      </c>
      <c r="Y70" s="18">
        <f t="shared" si="159"/>
        <v>3.6530298203076641</v>
      </c>
      <c r="Z70" s="18">
        <f t="shared" si="159"/>
        <v>3.3908888115182165</v>
      </c>
      <c r="AA70" s="18">
        <f t="shared" si="159"/>
        <v>3.9126221782118638</v>
      </c>
      <c r="AB70" s="18">
        <f t="shared" si="159"/>
        <v>4.458619246009258</v>
      </c>
      <c r="AD70" s="68">
        <f t="shared" si="113"/>
        <v>78.22838400912579</v>
      </c>
      <c r="AE70" s="69">
        <f t="shared" si="114"/>
        <v>87.406402119459344</v>
      </c>
      <c r="AF70" s="69">
        <f t="shared" si="115"/>
        <v>165.63478612858515</v>
      </c>
      <c r="AH70" t="str">
        <f t="shared" ref="AH70" si="168">L70</f>
        <v>92 Elementary administration and service occupations</v>
      </c>
      <c r="AI70" s="18">
        <f t="shared" si="160"/>
        <v>4.9946511375597664</v>
      </c>
      <c r="AJ70" s="18">
        <f t="shared" si="160"/>
        <v>6.5214534824966979</v>
      </c>
      <c r="AK70" s="18">
        <f t="shared" si="160"/>
        <v>6.0888896719381522</v>
      </c>
      <c r="AL70" s="18">
        <f t="shared" si="160"/>
        <v>7.5727764920427418</v>
      </c>
      <c r="AM70" s="18">
        <f t="shared" si="160"/>
        <v>9.277940151118159</v>
      </c>
      <c r="AO70" s="68">
        <f t="shared" si="117"/>
        <v>81.312300677214083</v>
      </c>
      <c r="AP70" s="69">
        <f t="shared" si="118"/>
        <v>84.335133321754256</v>
      </c>
      <c r="AQ70" s="69">
        <f t="shared" si="119"/>
        <v>165.64743399896835</v>
      </c>
      <c r="AS70" t="str">
        <f t="shared" ref="AS70" si="169">W70</f>
        <v>92 Elementary administration and service occupations</v>
      </c>
      <c r="AT70" s="18">
        <f t="shared" si="161"/>
        <v>5.0034997773224035</v>
      </c>
      <c r="AU70" s="18">
        <f t="shared" si="161"/>
        <v>5.2553998600843173</v>
      </c>
      <c r="AV70" s="18">
        <f t="shared" si="161"/>
        <v>5.0943530903675551</v>
      </c>
      <c r="AW70" s="18">
        <f t="shared" si="161"/>
        <v>5.7485527794506641</v>
      </c>
      <c r="AX70" s="18">
        <f t="shared" si="161"/>
        <v>6.5030353040770317</v>
      </c>
      <c r="AZ70" s="68">
        <f t="shared" si="121"/>
        <v>67.649960282232044</v>
      </c>
      <c r="BA70" s="69">
        <f t="shared" si="122"/>
        <v>79.90896397747791</v>
      </c>
      <c r="BB70" s="69">
        <f t="shared" si="123"/>
        <v>147.55892425970995</v>
      </c>
      <c r="BD70" t="str">
        <f t="shared" ref="BD70" si="170">AH70</f>
        <v>92 Elementary administration and service occupations</v>
      </c>
      <c r="BE70" s="18">
        <f t="shared" si="162"/>
        <v>8.214584560535295</v>
      </c>
      <c r="BF70" s="18">
        <f t="shared" si="162"/>
        <v>7.9375095899899408</v>
      </c>
      <c r="BG70" s="18">
        <f t="shared" si="162"/>
        <v>7.3835815361312411</v>
      </c>
      <c r="BH70" s="18">
        <f t="shared" si="162"/>
        <v>7.4109600336278101</v>
      </c>
      <c r="BI70" s="18">
        <f t="shared" si="162"/>
        <v>7.5733262010561475</v>
      </c>
      <c r="BK70" s="68">
        <f t="shared" si="125"/>
        <v>8.9479531757558933E-2</v>
      </c>
      <c r="BL70" s="69">
        <f t="shared" si="126"/>
        <v>48.271172887438638</v>
      </c>
      <c r="BM70" s="69">
        <f t="shared" si="127"/>
        <v>48.360652419196192</v>
      </c>
      <c r="BO70" t="str">
        <f t="shared" ref="BO70" si="171">AS70</f>
        <v>92 Elementary administration and service occupations</v>
      </c>
      <c r="BP70" s="18">
        <f t="shared" si="163"/>
        <v>13.34043806353535</v>
      </c>
      <c r="BQ70" s="18">
        <f t="shared" si="163"/>
        <v>14.124192581882685</v>
      </c>
      <c r="BR70" s="18">
        <f t="shared" si="163"/>
        <v>12.997346726354584</v>
      </c>
      <c r="BS70" s="18">
        <f t="shared" si="163"/>
        <v>14.191043615703622</v>
      </c>
      <c r="BT70" s="18">
        <f t="shared" si="163"/>
        <v>15.162049497833546</v>
      </c>
      <c r="BV70" s="68">
        <f t="shared" si="129"/>
        <v>1.5210176720927115</v>
      </c>
      <c r="BW70" s="69">
        <f t="shared" si="130"/>
        <v>49.004113679672223</v>
      </c>
      <c r="BX70" s="69">
        <f t="shared" si="131"/>
        <v>50.525131351764927</v>
      </c>
      <c r="BZ70" t="str">
        <f t="shared" ref="BZ70" si="172">BD70</f>
        <v>92 Elementary administration and service occupations</v>
      </c>
      <c r="CA70" s="18">
        <f t="shared" si="164"/>
        <v>18.277774121161681</v>
      </c>
      <c r="CB70" s="18">
        <f t="shared" si="164"/>
        <v>19.875129338673037</v>
      </c>
      <c r="CC70" s="18">
        <f t="shared" si="164"/>
        <v>18.53695069535517</v>
      </c>
      <c r="CD70" s="18">
        <f t="shared" si="164"/>
        <v>20.423369984920267</v>
      </c>
      <c r="CE70" s="18">
        <f t="shared" si="164"/>
        <v>22.146558098563577</v>
      </c>
      <c r="CG70" s="68">
        <f t="shared" si="133"/>
        <v>-30.613760423145557</v>
      </c>
      <c r="CH70" s="69">
        <f t="shared" si="134"/>
        <v>36.396826971970988</v>
      </c>
      <c r="CI70" s="69">
        <f t="shared" si="135"/>
        <v>5.7830665488254347</v>
      </c>
      <c r="CK70" t="str">
        <f t="shared" ref="CK70" si="173">BO70</f>
        <v>92 Elementary administration and service occupations</v>
      </c>
      <c r="CL70" s="18">
        <f t="shared" si="165"/>
        <v>24.096786578667938</v>
      </c>
      <c r="CM70" s="18">
        <f t="shared" si="165"/>
        <v>20.540197251006823</v>
      </c>
      <c r="CN70" s="18">
        <f t="shared" si="165"/>
        <v>19.028255861939567</v>
      </c>
      <c r="CO70" s="18">
        <f t="shared" si="165"/>
        <v>15.904571842046325</v>
      </c>
      <c r="CP70" s="18">
        <f t="shared" si="165"/>
        <v>13.318393103048942</v>
      </c>
      <c r="CR70" s="68">
        <f t="shared" si="137"/>
        <v>-43.873406408545073</v>
      </c>
      <c r="CS70" s="69">
        <f t="shared" si="138"/>
        <v>18.724308124157609</v>
      </c>
      <c r="CT70" s="69">
        <f t="shared" si="139"/>
        <v>-25.149098284387467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55.818810223236561</v>
      </c>
      <c r="I72" s="67">
        <f>IF(D35&gt;0,I35/D35*100,0)</f>
        <v>63.806069938518796</v>
      </c>
      <c r="J72" s="67">
        <f t="shared" ref="J72" si="175">IF(D35&gt;0,(J35/D35)*100,0)</f>
        <v>119.62488016175534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57.909786106235217</v>
      </c>
      <c r="T72" s="67">
        <f t="shared" ref="T72" si="177">IF(O35&gt;0,T35/O35*100,0)</f>
        <v>67.679102469348379</v>
      </c>
      <c r="U72" s="67">
        <f t="shared" ref="U72" si="178">IF(O35&gt;0,(U35/O35)*100,0)</f>
        <v>125.5888885755836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35.54703819404407</v>
      </c>
      <c r="AE72" s="67">
        <f t="shared" ref="AE72" si="180">IF(Z35&gt;0,AE35/Z35*100,0)</f>
        <v>63.174387213405602</v>
      </c>
      <c r="AF72" s="67">
        <f t="shared" ref="AF72" si="181">IF(Z35&gt;0,(AF35/Z35)*100,0)</f>
        <v>98.721425407449672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18.990915764398761</v>
      </c>
      <c r="AP72" s="67">
        <f t="shared" ref="AP72" si="183">IF(AK35&gt;0,AP35/AK35*100,0)</f>
        <v>57.0056002604599</v>
      </c>
      <c r="AQ72" s="67">
        <f t="shared" ref="AQ72" si="184">IF(AK35&gt;0,(AQ35/AK35)*100,0)</f>
        <v>75.996516024858664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31.333762362989908</v>
      </c>
      <c r="BA72" s="67">
        <f t="shared" ref="BA72" si="186">IF(AV35&gt;0,BA35/AV35*100,0)</f>
        <v>58.618712237163095</v>
      </c>
      <c r="BB72" s="67">
        <f t="shared" ref="BB72" si="187">IF(AV35&gt;0,(BB35/AV35)*100,0)</f>
        <v>89.952474600152996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-2.4181959931146286</v>
      </c>
      <c r="BL72" s="67">
        <f t="shared" ref="BL72" si="189">IF(BG35&gt;0,BL35/BG35*100,0)</f>
        <v>44.958405941709835</v>
      </c>
      <c r="BM72" s="67">
        <f t="shared" ref="BM72" si="190">IF(BG35&gt;0,(BM35/BG35)*100,0)</f>
        <v>42.540209948595205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-12.973251611855019</v>
      </c>
      <c r="BW72" s="67">
        <f t="shared" ref="BW72" si="192">IF(BR35&gt;0,BW35/BR35*100,0)</f>
        <v>42.709155854126102</v>
      </c>
      <c r="BX72" s="67">
        <f t="shared" ref="BX72" si="193">IF(BR35&gt;0,(BX35/BR35)*100,0)</f>
        <v>29.735904242271083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-41.922835311565834</v>
      </c>
      <c r="CH72" s="67">
        <f t="shared" ref="CH72" si="195">IF(CC35&gt;0,CH35/CC35*100,0)</f>
        <v>32.389970561977186</v>
      </c>
      <c r="CI72" s="67">
        <f t="shared" ref="CI72" si="196">IF(CC35&gt;0,(CI35/CC35)*100,0)</f>
        <v>-9.5328647495886436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-19.810807861437151</v>
      </c>
      <c r="CS72" s="67">
        <f t="shared" ref="CS72" si="198">IF(CN35&gt;0,CS35/CN35*100,0)</f>
        <v>27.684499915341913</v>
      </c>
      <c r="CT72" s="67">
        <f t="shared" ref="CT72" si="199">IF(CN35&gt;0,(CT35/CN35)*100,0)</f>
        <v>7.8736920539047652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Manchester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Manchester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Manchester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Manchester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Manchester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Manchester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Manchester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Manchester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Manchester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6.5875370116527332</v>
      </c>
      <c r="C82" s="18">
        <f t="shared" si="210"/>
        <v>24.949785484806618</v>
      </c>
      <c r="D82" s="18">
        <f t="shared" si="210"/>
        <v>1.7155099827628195</v>
      </c>
      <c r="E82" s="18">
        <f t="shared" si="210"/>
        <v>2.5746128989733386</v>
      </c>
      <c r="F82" s="18">
        <f t="shared" ref="F82:F107" si="211">IF(AND(F$6-C$6 &lt;&gt; 0,C8&lt;&gt;0,F8&lt;&gt;0),(EXP(LN(F8/C8)/(F$6-C$6))-1)*100,0)</f>
        <v>3.5748690494640467</v>
      </c>
      <c r="H82" s="18">
        <f t="shared" ref="H82:H107" si="212">IF($F$6-$D$6 &lt;&gt; 0,(EXP(LN(1+(H45/100))/($F$6-$D$6))-1)*100,0)</f>
        <v>2.287442038643972</v>
      </c>
      <c r="I82" s="18">
        <f t="shared" ref="I82:I107" si="213">IF(D8&gt;0,((1+(I8/D8))^(1/($F$6-$D$6))-1)*100,0)</f>
        <v>3.3301211283144561</v>
      </c>
      <c r="J82" s="18">
        <f t="shared" ref="J82:J107" si="214">IF($F$6-$D$6 &lt;&gt; 0,(EXP(LN(1+(J45/100))/($F$6-$D$6))-1)*100,0)</f>
        <v>4.862511124341995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6.9751348773839483</v>
      </c>
      <c r="N82" s="18">
        <f t="shared" si="215"/>
        <v>10.960570932374791</v>
      </c>
      <c r="O82" s="18">
        <f t="shared" si="215"/>
        <v>1.4785886427611583</v>
      </c>
      <c r="P82" s="18">
        <f t="shared" si="215"/>
        <v>2.5399370697241075</v>
      </c>
      <c r="Q82" s="18">
        <f t="shared" ref="Q82:Q107" si="216">IF(AND(Q$6-N$6 &lt;&gt; 0,N8&lt;&gt;0,Q8&lt;&gt;0),(EXP(LN(Q8/N8)/(Q$6-N$6))-1)*100,0)</f>
        <v>2.7124769548969363</v>
      </c>
      <c r="S82" s="18">
        <f t="shared" ref="S82:S107" si="217">IF($F$6-$D$6 &lt;&gt; 0,(EXP(LN(1+(S45/100))/($F$6-$D$6))-1)*100,0)</f>
        <v>2.18492657318623</v>
      </c>
      <c r="T82" s="18">
        <f t="shared" ref="T82:T107" si="218">IF(O8&gt;0,((1+(T8/O8))^(1/($F$6-$D$6))-1)*100,0)</f>
        <v>3.3875761279304362</v>
      </c>
      <c r="U82" s="18">
        <f t="shared" ref="U82:U107" si="219">IF($F$6-$D$6 &lt;&gt; 0,(EXP(LN(1+(U45/100))/($F$6-$D$6))-1)*100,0)</f>
        <v>4.8375318557431601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7.9787609145065108</v>
      </c>
      <c r="Y82" s="18">
        <f t="shared" si="220"/>
        <v>-1.7952133973471063</v>
      </c>
      <c r="Z82" s="18">
        <f t="shared" si="220"/>
        <v>0.19727664934783284</v>
      </c>
      <c r="AA82" s="18">
        <f t="shared" si="220"/>
        <v>2.1014144258932888</v>
      </c>
      <c r="AB82" s="18">
        <f t="shared" ref="AB82:AB107" si="221">IF(AND(AB$6-Y$6 &lt;&gt; 0,Y8&lt;&gt;0,AB8&lt;&gt;0),(EXP(LN(AB8/Y8)/(AB$6-Y$6))-1)*100,0)</f>
        <v>1.2559643802890541</v>
      </c>
      <c r="AD82" s="18">
        <f t="shared" ref="AD82:AD107" si="222">IF($F$6-$D$6 &lt;&gt; 0,(EXP(LN(1+(AD45/100))/($F$6-$D$6))-1)*100,0)</f>
        <v>1.4627147523138095</v>
      </c>
      <c r="AE82" s="18">
        <f t="shared" ref="AE82:AE107" si="223">IF(Z8&gt;0,((1+(AE8/Z8))^(1/($F$6-$D$6))-1)*100,0)</f>
        <v>3.2386711913669597</v>
      </c>
      <c r="AF82" s="18">
        <f t="shared" ref="AF82:AF107" si="224">IF($F$6-$D$6 &lt;&gt; 0,(EXP(LN(1+(AF45/100))/($F$6-$D$6))-1)*100,0)</f>
        <v>4.2103671054068981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5.7151748841515637</v>
      </c>
      <c r="AJ82" s="18">
        <f t="shared" si="225"/>
        <v>1.2824837411986589</v>
      </c>
      <c r="AK82" s="18">
        <f t="shared" si="225"/>
        <v>-1.1055690228988779</v>
      </c>
      <c r="AL82" s="18">
        <f t="shared" si="225"/>
        <v>1.2506188929763074</v>
      </c>
      <c r="AM82" s="18">
        <f t="shared" ref="AM82:AM107" si="226">IF(AND(AM$6-AJ$6 &lt;&gt; 0,AJ8&lt;&gt;0,AM8&lt;&gt;0),(EXP(LN(AM8/AJ8)/(AM$6-AJ$6))-1)*100,0)</f>
        <v>0.51031851024296859</v>
      </c>
      <c r="AO82" s="18">
        <f t="shared" ref="AO82:AO107" si="227">IF($F$6-$D$6 &lt;&gt; 0,(EXP(LN(1+(AO45/100))/($F$6-$D$6))-1)*100,0)</f>
        <v>0.45905063822864189</v>
      </c>
      <c r="AP82" s="18">
        <f t="shared" ref="AP82:AP107" si="228">IF(AK8&gt;0,((1+(AP8/AK8))^(1/($F$6-$D$6))-1)*100,0)</f>
        <v>2.8272470693273544</v>
      </c>
      <c r="AQ82" s="18">
        <f t="shared" ref="AQ82:AQ107" si="229">IF($F$6-$D$6 &lt;&gt; 0,(EXP(LN(1+(AQ45/100))/($F$6-$D$6))-1)*100,0)</f>
        <v>3.1413303656401492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6.5085255855264146</v>
      </c>
      <c r="AU82" s="18">
        <f t="shared" si="230"/>
        <v>1.4593640557639453</v>
      </c>
      <c r="AV82" s="18">
        <f t="shared" si="230"/>
        <v>-1.3340034368377718</v>
      </c>
      <c r="AW82" s="18">
        <f t="shared" si="230"/>
        <v>1.6613494475472335</v>
      </c>
      <c r="AX82" s="18">
        <f t="shared" ref="AX82:AX107" si="231">IF(AND(AX$6-AU$6 &lt;&gt; 0,AU8&lt;&gt;0,AX8&lt;&gt;0),(EXP(LN(AX8/AU8)/(AX$6-AU$6))-1)*100,0)</f>
        <v>0.70314251443746034</v>
      </c>
      <c r="AZ82" s="18">
        <f t="shared" ref="AZ82:AZ107" si="232">IF($F$6-$D$6 &lt;&gt; 0,(EXP(LN(1+(AZ45/100))/($F$6-$D$6))-1)*100,0)</f>
        <v>0.65292861865802188</v>
      </c>
      <c r="BA82" s="18">
        <f t="shared" ref="BA82:BA107" si="233">IF(AV8&gt;0,((1+(BA8/AV8))^(1/($F$6-$D$6))-1)*100,0)</f>
        <v>2.8233847779017385</v>
      </c>
      <c r="BB82" s="18">
        <f t="shared" ref="BB82:BB107" si="234">IF($F$6-$D$6 &lt;&gt; 0,(EXP(LN(1+(BB45/100))/($F$6-$D$6))-1)*100,0)</f>
        <v>3.272350954716563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3.7877520374365314</v>
      </c>
      <c r="BF82" s="18">
        <f t="shared" si="235"/>
        <v>2.1423761396557106</v>
      </c>
      <c r="BG82" s="18">
        <f t="shared" si="235"/>
        <v>-3.1957876507047289</v>
      </c>
      <c r="BH82" s="18">
        <f t="shared" si="235"/>
        <v>-1.8003238669417332E-2</v>
      </c>
      <c r="BI82" s="18">
        <f t="shared" ref="BI82:BI107" si="236">IF(AND(BI$6-BF$6 &lt;&gt; 0,BF8&lt;&gt;0,BI8&lt;&gt;0),(EXP(LN(BI8/BF8)/(BI$6-BF$6))-1)*100,0)</f>
        <v>-0.88977641720167089</v>
      </c>
      <c r="BK82" s="18">
        <f t="shared" ref="BK82:BK107" si="237">IF($F$6-$D$6 &lt;&gt; 0,(EXP(LN(1+(BK45/100))/($F$6-$D$6))-1)*100,0)</f>
        <v>-1.0886895369210392</v>
      </c>
      <c r="BL82" s="18">
        <f t="shared" ref="BL82:BL107" si="238">IF(BG8&gt;0,((1+(BL8/BG8))^(1/($F$6-$D$6))-1)*100,0)</f>
        <v>2.1907157693396462</v>
      </c>
      <c r="BM82" s="18">
        <f t="shared" ref="BM82:BM107" si="239">IF($F$6-$D$6 &lt;&gt; 0,(EXP(LN(1+(BM45/100))/($F$6-$D$6))-1)*100,0)</f>
        <v>1.4044098491404089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1.8527210560398855</v>
      </c>
      <c r="BQ82" s="18">
        <f t="shared" si="240"/>
        <v>-4.7890232734847267</v>
      </c>
      <c r="BR82" s="18">
        <f t="shared" si="240"/>
        <v>-3.4722530572087296</v>
      </c>
      <c r="BS82" s="18">
        <f t="shared" si="240"/>
        <v>-1.9261164741266601</v>
      </c>
      <c r="BT82" s="18">
        <f t="shared" ref="BT82:BT107" si="241">IF(AND(BT$6-BQ$6 &lt;&gt; 0,BQ8&lt;&gt;0,BT8&lt;&gt;0),(EXP(LN(BT8/BQ8)/(BT$6-BQ$6))-1)*100,0)</f>
        <v>-2.5924545648338349</v>
      </c>
      <c r="BV82" s="18">
        <f t="shared" ref="BV82:BV107" si="242">IF($F$6-$D$6 &lt;&gt; 0,(EXP(LN(1+(BV45/100))/($F$6-$D$6))-1)*100,0)</f>
        <v>-2.444227626846629</v>
      </c>
      <c r="BW82" s="18">
        <f t="shared" ref="BW82:BW107" si="243">IF(BR8&gt;0,((1+(BW8/BR8))^(1/($F$6-$D$6))-1)*100,0)</f>
        <v>2.0969072326395999</v>
      </c>
      <c r="BX82" s="18">
        <f t="shared" ref="BX82:BX107" si="244">IF($F$6-$D$6 &lt;&gt; 0,(EXP(LN(1+(BX45/100))/($F$6-$D$6))-1)*100,0)</f>
        <v>0.35814613304656628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4.0502529213752858</v>
      </c>
      <c r="CB82" s="18">
        <f t="shared" si="245"/>
        <v>3.0714129053404315</v>
      </c>
      <c r="CC82" s="18">
        <f t="shared" si="245"/>
        <v>-3.5260912862124294</v>
      </c>
      <c r="CD82" s="18">
        <f t="shared" si="245"/>
        <v>-2.2260538616039938</v>
      </c>
      <c r="CE82" s="18">
        <f t="shared" ref="CE82:CE107" si="246">IF(AND(CE$6-CB$6 &lt;&gt; 0,CB8&lt;&gt;0,CE8&lt;&gt;0),(EXP(LN(CE8/CB8)/(CE$6-CB$6))-1)*100,0)</f>
        <v>-2.3125687075600476</v>
      </c>
      <c r="CG82" s="18">
        <f t="shared" ref="CG82:CG107" si="247">IF($F$6-$D$6 &lt;&gt; 0,(EXP(LN(1+(CG45/100))/($F$6-$D$6))-1)*100,0)</f>
        <v>-2.661334624704359</v>
      </c>
      <c r="CH82" s="18">
        <f t="shared" ref="CH82:CH107" si="248">IF(CC8&gt;0,((1+(CH8/CC8))^(1/($F$6-$D$6))-1)*100,0)</f>
        <v>2.1052106514041213</v>
      </c>
      <c r="CI82" s="18">
        <f t="shared" ref="CI82:CI107" si="249">IF($F$6-$D$6 &lt;&gt; 0,(EXP(LN(1+(CI45/100))/($F$6-$D$6))-1)*100,0)</f>
        <v>0.22366988795721188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5.8786503092811415E-2</v>
      </c>
      <c r="CM82" s="18">
        <f t="shared" si="250"/>
        <v>14.951309819349468</v>
      </c>
      <c r="CN82" s="18">
        <f t="shared" si="250"/>
        <v>-1.8792562671144042</v>
      </c>
      <c r="CO82" s="18">
        <f t="shared" si="250"/>
        <v>2.7024399191752924</v>
      </c>
      <c r="CP82" s="18">
        <f t="shared" ref="CP82:CP107" si="251">IF(AND(CP$6-CM$6 &lt;&gt; 0,CM8&lt;&gt;0,CP8&lt;&gt;0),(EXP(LN(CP8/CM8)/(CP$6-CM$6))-1)*100,0)</f>
        <v>1.9636458585505334</v>
      </c>
      <c r="CR82" s="18">
        <f t="shared" ref="CR82:CR107" si="252">IF($F$6-$D$6 &lt;&gt; 0,(EXP(LN(1+(CR45/100))/($F$6-$D$6))-1)*100,0)</f>
        <v>1.1519170507451992</v>
      </c>
      <c r="CS82" s="18">
        <f t="shared" ref="CS82:CS107" si="253">IF(CN8&gt;0,((1+(CS8/CN8))^(1/($F$6-$D$6))-1)*100,0)</f>
        <v>1.9692040594157634</v>
      </c>
      <c r="CT82" s="18">
        <f t="shared" ref="CT82:CT107" si="254">IF($F$6-$D$6 &lt;&gt; 0,(EXP(LN(1+(CT45/100))/($F$6-$D$6))-1)*100,0)</f>
        <v>2.8632462020396154</v>
      </c>
    </row>
    <row r="83" spans="1:98" x14ac:dyDescent="0.2">
      <c r="A83" t="str">
        <f t="shared" si="209"/>
        <v>12 Other managers and proprietors</v>
      </c>
      <c r="B83" s="18">
        <f t="shared" si="210"/>
        <v>3.7326951914397499</v>
      </c>
      <c r="C83" s="18">
        <f t="shared" si="210"/>
        <v>14.903363636567523</v>
      </c>
      <c r="D83" s="18">
        <f t="shared" si="210"/>
        <v>7.9941966197527803</v>
      </c>
      <c r="E83" s="18">
        <f t="shared" si="210"/>
        <v>3.2755836807286665</v>
      </c>
      <c r="F83" s="18">
        <f t="shared" si="211"/>
        <v>5.4282416575387904</v>
      </c>
      <c r="H83" s="18">
        <f t="shared" si="212"/>
        <v>4.8250902008582619</v>
      </c>
      <c r="I83" s="18">
        <f t="shared" si="213"/>
        <v>4.7303695716522931</v>
      </c>
      <c r="J83" s="18">
        <f t="shared" si="214"/>
        <v>7.6652849877125062</v>
      </c>
      <c r="L83" t="str">
        <f t="shared" ref="L83:L106" si="255">A83</f>
        <v>12 Other managers and proprietors</v>
      </c>
      <c r="M83" s="18">
        <f t="shared" si="215"/>
        <v>4.5397998162027831</v>
      </c>
      <c r="N83" s="18">
        <f t="shared" si="215"/>
        <v>13.293689157569478</v>
      </c>
      <c r="O83" s="18">
        <f t="shared" si="215"/>
        <v>7.2088401833505511</v>
      </c>
      <c r="P83" s="18">
        <f t="shared" si="215"/>
        <v>3.4098298843458164</v>
      </c>
      <c r="Q83" s="18">
        <f t="shared" si="216"/>
        <v>5.1807005349266744</v>
      </c>
      <c r="S83" s="18">
        <f t="shared" si="217"/>
        <v>4.6609682864421353</v>
      </c>
      <c r="T83" s="18">
        <f t="shared" si="218"/>
        <v>4.6211611455075241</v>
      </c>
      <c r="U83" s="18">
        <f t="shared" si="219"/>
        <v>7.4777346234254694</v>
      </c>
      <c r="W83" t="str">
        <f t="shared" ref="W83:W106" si="256">A83</f>
        <v>12 Other managers and proprietors</v>
      </c>
      <c r="X83" s="18">
        <f t="shared" si="220"/>
        <v>4.9337896342393606</v>
      </c>
      <c r="Y83" s="18">
        <f t="shared" si="220"/>
        <v>1.5877338820313946</v>
      </c>
      <c r="Z83" s="18">
        <f t="shared" si="220"/>
        <v>6.1129676204395134</v>
      </c>
      <c r="AA83" s="18">
        <f t="shared" si="220"/>
        <v>3.0582713660208816</v>
      </c>
      <c r="AB83" s="18">
        <f t="shared" si="221"/>
        <v>3.909919156295949</v>
      </c>
      <c r="AD83" s="18">
        <f t="shared" si="222"/>
        <v>4.0666056143499052</v>
      </c>
      <c r="AE83" s="18">
        <f t="shared" si="223"/>
        <v>4.4167475843534865</v>
      </c>
      <c r="AF83" s="18">
        <f t="shared" si="224"/>
        <v>6.9261523728948227</v>
      </c>
      <c r="AH83" t="str">
        <f t="shared" ref="AH83:AH106" si="257">L83</f>
        <v>12 Other managers and proprietors</v>
      </c>
      <c r="AI83" s="18">
        <f t="shared" si="225"/>
        <v>3.6451599004858615</v>
      </c>
      <c r="AJ83" s="18">
        <f t="shared" si="225"/>
        <v>9.5853665789477738</v>
      </c>
      <c r="AK83" s="18">
        <f t="shared" si="225"/>
        <v>4.6415113426265364</v>
      </c>
      <c r="AL83" s="18">
        <f t="shared" si="225"/>
        <v>2.6311404769641333</v>
      </c>
      <c r="AM83" s="18">
        <f t="shared" si="226"/>
        <v>3.6791691552508166</v>
      </c>
      <c r="AO83" s="18">
        <f t="shared" si="227"/>
        <v>3.2969355717522131</v>
      </c>
      <c r="AP83" s="18">
        <f t="shared" si="228"/>
        <v>4.1673032205993055</v>
      </c>
      <c r="AQ83" s="18">
        <f t="shared" si="229"/>
        <v>6.2181297354925391</v>
      </c>
      <c r="AS83" t="str">
        <f t="shared" ref="AS83:AS106" si="258">W83</f>
        <v>12 Other managers and proprietors</v>
      </c>
      <c r="AT83" s="18">
        <f t="shared" si="230"/>
        <v>5.3433465941498115</v>
      </c>
      <c r="AU83" s="18">
        <f t="shared" si="230"/>
        <v>1.8707231871089247</v>
      </c>
      <c r="AV83" s="18">
        <f t="shared" si="230"/>
        <v>5.4574101873622771</v>
      </c>
      <c r="AW83" s="18">
        <f t="shared" si="230"/>
        <v>2.4969289749253498</v>
      </c>
      <c r="AX83" s="18">
        <f t="shared" si="231"/>
        <v>3.3734389704683121</v>
      </c>
      <c r="AZ83" s="18">
        <f t="shared" si="232"/>
        <v>3.4744045864627315</v>
      </c>
      <c r="BA83" s="18">
        <f t="shared" si="233"/>
        <v>4.0888392964846254</v>
      </c>
      <c r="BB83" s="18">
        <f t="shared" si="234"/>
        <v>6.2800306921885651</v>
      </c>
      <c r="BD83" t="str">
        <f t="shared" ref="BD83:BD106" si="259">AH83</f>
        <v>12 Other managers and proprietors</v>
      </c>
      <c r="BE83" s="18">
        <f t="shared" si="235"/>
        <v>-8.6992876107538919E-2</v>
      </c>
      <c r="BF83" s="18">
        <f t="shared" si="235"/>
        <v>3.9309596924474555</v>
      </c>
      <c r="BG83" s="18">
        <f t="shared" si="235"/>
        <v>1.9266681137247943</v>
      </c>
      <c r="BH83" s="18">
        <f t="shared" si="235"/>
        <v>0.48623909339797766</v>
      </c>
      <c r="BI83" s="18">
        <f t="shared" si="236"/>
        <v>1.1470276363399812</v>
      </c>
      <c r="BK83" s="18">
        <f t="shared" si="237"/>
        <v>0.96410598007556914</v>
      </c>
      <c r="BL83" s="18">
        <f t="shared" si="238"/>
        <v>2.9355681781076948</v>
      </c>
      <c r="BM83" s="18">
        <f t="shared" si="239"/>
        <v>3.5935517077369861</v>
      </c>
      <c r="BO83" t="str">
        <f t="shared" ref="BO83:BO106" si="260">AS83</f>
        <v>12 Other managers and proprietors</v>
      </c>
      <c r="BP83" s="18">
        <f t="shared" si="240"/>
        <v>0.74523938113502108</v>
      </c>
      <c r="BQ83" s="18">
        <f t="shared" si="240"/>
        <v>8.087981303956937E-2</v>
      </c>
      <c r="BR83" s="18">
        <f t="shared" si="240"/>
        <v>3.5437271026359074</v>
      </c>
      <c r="BS83" s="18">
        <f t="shared" si="240"/>
        <v>-0.21108387934474226</v>
      </c>
      <c r="BT83" s="18">
        <f t="shared" si="241"/>
        <v>0.96586516841943304</v>
      </c>
      <c r="BV83" s="18">
        <f t="shared" si="242"/>
        <v>1.0251416756337672</v>
      </c>
      <c r="BW83" s="18">
        <f t="shared" si="243"/>
        <v>3.250275489441079</v>
      </c>
      <c r="BX83" s="18">
        <f t="shared" si="244"/>
        <v>3.9229752430578246</v>
      </c>
      <c r="BZ83" t="str">
        <f t="shared" ref="BZ83:BZ106" si="261">BD83</f>
        <v>12 Other managers and proprietors</v>
      </c>
      <c r="CA83" s="18">
        <f t="shared" si="245"/>
        <v>0.91319597708385825</v>
      </c>
      <c r="CB83" s="18">
        <f t="shared" si="245"/>
        <v>2.4925688215852393</v>
      </c>
      <c r="CC83" s="18">
        <f t="shared" si="245"/>
        <v>0.18930987460779036</v>
      </c>
      <c r="CD83" s="18">
        <f t="shared" si="245"/>
        <v>-2.4629496549843255</v>
      </c>
      <c r="CE83" s="18">
        <f t="shared" si="246"/>
        <v>-1.336624951653731</v>
      </c>
      <c r="CG83" s="18">
        <f t="shared" si="247"/>
        <v>-1.5867576957251384</v>
      </c>
      <c r="CH83" s="18">
        <f t="shared" si="248"/>
        <v>2.5353481627240271</v>
      </c>
      <c r="CI83" s="18">
        <f t="shared" si="249"/>
        <v>1.4580151742368264</v>
      </c>
      <c r="CK83" t="str">
        <f t="shared" ref="CK83:CK106" si="262">BO83</f>
        <v>12 Other managers and proprietors</v>
      </c>
      <c r="CL83" s="18">
        <f t="shared" si="250"/>
        <v>-4.8964679425298581</v>
      </c>
      <c r="CM83" s="18">
        <f t="shared" si="250"/>
        <v>16.832425100093019</v>
      </c>
      <c r="CN83" s="18">
        <f t="shared" si="250"/>
        <v>5.7404547130956551</v>
      </c>
      <c r="CO83" s="18">
        <f t="shared" si="250"/>
        <v>3.2543470690245213</v>
      </c>
      <c r="CP83" s="18">
        <f t="shared" si="251"/>
        <v>4.8312572156276934</v>
      </c>
      <c r="CR83" s="18">
        <f t="shared" si="252"/>
        <v>4.0764861490739657</v>
      </c>
      <c r="CS83" s="18">
        <f t="shared" si="253"/>
        <v>3.0639684049102334</v>
      </c>
      <c r="CT83" s="18">
        <f t="shared" si="254"/>
        <v>5.990852657547574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4.6257131733333123</v>
      </c>
      <c r="C84" s="18">
        <f t="shared" si="210"/>
        <v>14.638027119600494</v>
      </c>
      <c r="D84" s="18">
        <f t="shared" si="210"/>
        <v>3.3313939468856857</v>
      </c>
      <c r="E84" s="18">
        <f t="shared" si="210"/>
        <v>2.1903240098028576</v>
      </c>
      <c r="F84" s="18">
        <f t="shared" si="211"/>
        <v>3.2848787661100554</v>
      </c>
      <c r="H84" s="18">
        <f t="shared" si="212"/>
        <v>2.5692736695401841</v>
      </c>
      <c r="I84" s="18">
        <f t="shared" si="213"/>
        <v>2.730956210609925</v>
      </c>
      <c r="J84" s="18">
        <f t="shared" si="214"/>
        <v>4.5922873719163926</v>
      </c>
      <c r="L84" t="str">
        <f t="shared" si="255"/>
        <v>21 Science, research, engineering and technology professionals</v>
      </c>
      <c r="M84" s="18">
        <f t="shared" si="215"/>
        <v>5.867626458148778</v>
      </c>
      <c r="N84" s="18">
        <f t="shared" si="215"/>
        <v>13.564247530521879</v>
      </c>
      <c r="O84" s="18">
        <f t="shared" si="215"/>
        <v>4.1461014837395949</v>
      </c>
      <c r="P84" s="18">
        <f t="shared" si="215"/>
        <v>2.5757087148991387</v>
      </c>
      <c r="Q84" s="18">
        <f t="shared" si="216"/>
        <v>3.7215202565284544</v>
      </c>
      <c r="S84" s="18">
        <f t="shared" si="217"/>
        <v>3.0965241202282279</v>
      </c>
      <c r="T84" s="18">
        <f t="shared" si="218"/>
        <v>2.9442759652580586</v>
      </c>
      <c r="U84" s="18">
        <f t="shared" si="219"/>
        <v>5.154813954387949</v>
      </c>
      <c r="W84" t="str">
        <f t="shared" si="256"/>
        <v>21 Science, research, engineering and technology professionals</v>
      </c>
      <c r="X84" s="18">
        <f t="shared" si="220"/>
        <v>5.9527211874582875</v>
      </c>
      <c r="Y84" s="18">
        <f t="shared" si="220"/>
        <v>-1.7347714225270372</v>
      </c>
      <c r="Z84" s="18">
        <f t="shared" si="220"/>
        <v>1.505667905574648</v>
      </c>
      <c r="AA84" s="18">
        <f t="shared" si="220"/>
        <v>1.3494581182959209</v>
      </c>
      <c r="AB84" s="18">
        <f t="shared" si="221"/>
        <v>1.2025843114671808</v>
      </c>
      <c r="AD84" s="18">
        <f t="shared" si="222"/>
        <v>1.4015013185010305</v>
      </c>
      <c r="AE84" s="18">
        <f t="shared" si="223"/>
        <v>2.4044195495062537</v>
      </c>
      <c r="AF84" s="18">
        <f t="shared" si="224"/>
        <v>3.4378764774074755</v>
      </c>
      <c r="AH84" t="str">
        <f t="shared" si="257"/>
        <v>21 Science, research, engineering and technology professionals</v>
      </c>
      <c r="AI84" s="18">
        <f t="shared" si="225"/>
        <v>5.3014444929549764</v>
      </c>
      <c r="AJ84" s="18">
        <f t="shared" si="225"/>
        <v>2.9518295877316358</v>
      </c>
      <c r="AK84" s="18">
        <f t="shared" si="225"/>
        <v>1.1656740189736947</v>
      </c>
      <c r="AL84" s="18">
        <f t="shared" si="225"/>
        <v>1.6098080074769205</v>
      </c>
      <c r="AM84" s="18">
        <f t="shared" si="226"/>
        <v>1.5540544984848026</v>
      </c>
      <c r="AO84" s="18">
        <f t="shared" si="227"/>
        <v>1.4615471194548535</v>
      </c>
      <c r="AP84" s="18">
        <f t="shared" si="228"/>
        <v>2.3196995619941152</v>
      </c>
      <c r="AQ84" s="18">
        <f t="shared" si="229"/>
        <v>3.4102851105463516</v>
      </c>
      <c r="AS84" t="str">
        <f t="shared" si="258"/>
        <v>21 Science, research, engineering and technology professionals</v>
      </c>
      <c r="AT84" s="18">
        <f t="shared" si="230"/>
        <v>4.2742622774821992</v>
      </c>
      <c r="AU84" s="18">
        <f t="shared" si="230"/>
        <v>-2.0514923129417939</v>
      </c>
      <c r="AV84" s="18">
        <f t="shared" si="230"/>
        <v>-0.90383076407247742</v>
      </c>
      <c r="AW84" s="18">
        <f t="shared" si="230"/>
        <v>0.65552977667973078</v>
      </c>
      <c r="AX84" s="18">
        <f t="shared" si="231"/>
        <v>-4.9138133836557074E-3</v>
      </c>
      <c r="AZ84" s="18">
        <f t="shared" si="232"/>
        <v>0.13303539842324241</v>
      </c>
      <c r="BA84" s="18">
        <f t="shared" si="233"/>
        <v>1.959833583754711</v>
      </c>
      <c r="BB84" s="18">
        <f t="shared" si="234"/>
        <v>2.0614528319754744</v>
      </c>
      <c r="BD84" t="str">
        <f t="shared" si="259"/>
        <v>21 Science, research, engineering and technology professionals</v>
      </c>
      <c r="BE84" s="18">
        <f t="shared" si="235"/>
        <v>1.4289348348750286</v>
      </c>
      <c r="BF84" s="18">
        <f t="shared" si="235"/>
        <v>-1.0010385797762478</v>
      </c>
      <c r="BG84" s="18">
        <f t="shared" si="235"/>
        <v>-2.5214808256947663</v>
      </c>
      <c r="BH84" s="18">
        <f t="shared" si="235"/>
        <v>-1.387318889415734</v>
      </c>
      <c r="BI84" s="18">
        <f t="shared" si="236"/>
        <v>-1.7191435176669545</v>
      </c>
      <c r="BK84" s="18">
        <f t="shared" si="237"/>
        <v>-1.76683155579197</v>
      </c>
      <c r="BL84" s="18">
        <f t="shared" si="238"/>
        <v>1.5196641643939302</v>
      </c>
      <c r="BM84" s="18">
        <f t="shared" si="239"/>
        <v>0.1271402672705424</v>
      </c>
      <c r="BO84" t="str">
        <f t="shared" si="260"/>
        <v>21 Science, research, engineering and technology professionals</v>
      </c>
      <c r="BP84" s="18">
        <f t="shared" si="240"/>
        <v>0.14380310127573015</v>
      </c>
      <c r="BQ84" s="18">
        <f t="shared" si="240"/>
        <v>-2.0312505137008663</v>
      </c>
      <c r="BR84" s="18">
        <f t="shared" si="240"/>
        <v>-1.0591528952647256</v>
      </c>
      <c r="BS84" s="18">
        <f t="shared" si="240"/>
        <v>-1.268532353514229</v>
      </c>
      <c r="BT84" s="18">
        <f t="shared" si="241"/>
        <v>-1.2510239703771076</v>
      </c>
      <c r="BV84" s="18">
        <f t="shared" si="242"/>
        <v>-1.1987884794133263</v>
      </c>
      <c r="BW84" s="18">
        <f t="shared" si="243"/>
        <v>1.8414846166993515</v>
      </c>
      <c r="BX84" s="18">
        <f t="shared" si="244"/>
        <v>0.93228743871831554</v>
      </c>
      <c r="BZ84" t="str">
        <f t="shared" si="261"/>
        <v>21 Science, research, engineering and technology professionals</v>
      </c>
      <c r="CA84" s="18">
        <f t="shared" si="245"/>
        <v>3.3411547551105425</v>
      </c>
      <c r="CB84" s="18">
        <f t="shared" si="245"/>
        <v>0.38463588425035056</v>
      </c>
      <c r="CC84" s="18">
        <f t="shared" si="245"/>
        <v>-1.9457741621451197</v>
      </c>
      <c r="CD84" s="18">
        <f t="shared" si="245"/>
        <v>-3.2264599538015748</v>
      </c>
      <c r="CE84" s="18">
        <f t="shared" si="246"/>
        <v>-2.6053011454399089</v>
      </c>
      <c r="CG84" s="18">
        <f t="shared" si="247"/>
        <v>-2.8014341205863991</v>
      </c>
      <c r="CH84" s="18">
        <f t="shared" si="248"/>
        <v>1.5916428252183534</v>
      </c>
      <c r="CI84" s="18">
        <f t="shared" si="249"/>
        <v>-0.55254331489984487</v>
      </c>
      <c r="CK84" t="str">
        <f t="shared" si="262"/>
        <v>21 Science, research, engineering and technology professionals</v>
      </c>
      <c r="CL84" s="18">
        <f t="shared" si="250"/>
        <v>1.2767431524063122</v>
      </c>
      <c r="CM84" s="18">
        <f t="shared" si="250"/>
        <v>17.228059113197357</v>
      </c>
      <c r="CN84" s="18">
        <f t="shared" si="250"/>
        <v>6.2526715167118274</v>
      </c>
      <c r="CO84" s="18">
        <f t="shared" si="250"/>
        <v>2.9998701971267083</v>
      </c>
      <c r="CP84" s="18">
        <f t="shared" si="251"/>
        <v>4.8500404923799811</v>
      </c>
      <c r="CR84" s="18">
        <f t="shared" si="252"/>
        <v>4.0729194902732857</v>
      </c>
      <c r="CS84" s="18">
        <f t="shared" si="253"/>
        <v>2.5365240005361445</v>
      </c>
      <c r="CT84" s="18">
        <f t="shared" si="254"/>
        <v>5.6359995047626565</v>
      </c>
    </row>
    <row r="85" spans="1:98" x14ac:dyDescent="0.2">
      <c r="A85" t="str">
        <f t="shared" si="209"/>
        <v>22 Health professionals</v>
      </c>
      <c r="B85" s="18">
        <f t="shared" si="210"/>
        <v>4.4450350377910564</v>
      </c>
      <c r="C85" s="18">
        <f t="shared" si="210"/>
        <v>13.89484329087496</v>
      </c>
      <c r="D85" s="18">
        <f t="shared" si="210"/>
        <v>4.6468177163740521</v>
      </c>
      <c r="E85" s="18">
        <f t="shared" si="210"/>
        <v>2.7038092095861943</v>
      </c>
      <c r="F85" s="18">
        <f t="shared" si="211"/>
        <v>3.9770476279706646</v>
      </c>
      <c r="H85" s="18">
        <f t="shared" si="212"/>
        <v>3.3474367798985272</v>
      </c>
      <c r="I85" s="18">
        <f t="shared" si="213"/>
        <v>3.5027162214324337</v>
      </c>
      <c r="J85" s="18">
        <f t="shared" si="214"/>
        <v>5.7546746708485363</v>
      </c>
      <c r="L85" t="str">
        <f t="shared" si="255"/>
        <v>22 Health professionals</v>
      </c>
      <c r="M85" s="18">
        <f t="shared" si="215"/>
        <v>5.0199288155019284</v>
      </c>
      <c r="N85" s="18">
        <f t="shared" si="215"/>
        <v>12.623772321809978</v>
      </c>
      <c r="O85" s="18">
        <f t="shared" si="215"/>
        <v>4.0589693435671759</v>
      </c>
      <c r="P85" s="18">
        <f t="shared" si="215"/>
        <v>2.587789891053327</v>
      </c>
      <c r="Q85" s="18">
        <f t="shared" si="216"/>
        <v>3.6481429809525956</v>
      </c>
      <c r="S85" s="18">
        <f t="shared" si="217"/>
        <v>3.0758573498147923</v>
      </c>
      <c r="T85" s="18">
        <f t="shared" si="218"/>
        <v>3.5507923971566324</v>
      </c>
      <c r="U85" s="18">
        <f t="shared" si="219"/>
        <v>5.5955284443035991</v>
      </c>
      <c r="W85" t="str">
        <f t="shared" si="256"/>
        <v>22 Health professionals</v>
      </c>
      <c r="X85" s="18">
        <f t="shared" si="220"/>
        <v>5.4132373838595038</v>
      </c>
      <c r="Y85" s="18">
        <f t="shared" si="220"/>
        <v>1.0496553248532381</v>
      </c>
      <c r="Z85" s="18">
        <f t="shared" si="220"/>
        <v>3.0976243956597926</v>
      </c>
      <c r="AA85" s="18">
        <f t="shared" si="220"/>
        <v>1.601566569234647</v>
      </c>
      <c r="AB85" s="18">
        <f t="shared" si="221"/>
        <v>2.03199671534946</v>
      </c>
      <c r="AD85" s="18">
        <f t="shared" si="222"/>
        <v>2.0978246643909682</v>
      </c>
      <c r="AE85" s="18">
        <f t="shared" si="223"/>
        <v>3.5249123776619928</v>
      </c>
      <c r="AF85" s="18">
        <f t="shared" si="224"/>
        <v>4.8909244367542071</v>
      </c>
      <c r="AH85" t="str">
        <f t="shared" si="257"/>
        <v>22 Health professionals</v>
      </c>
      <c r="AI85" s="18">
        <f t="shared" si="225"/>
        <v>-4.7431144386407498</v>
      </c>
      <c r="AJ85" s="18">
        <f t="shared" si="225"/>
        <v>-10.586077462364452</v>
      </c>
      <c r="AK85" s="18">
        <f t="shared" si="225"/>
        <v>-9.9079598645726463</v>
      </c>
      <c r="AL85" s="18">
        <f t="shared" si="225"/>
        <v>-9.9911088982273295</v>
      </c>
      <c r="AM85" s="18">
        <f t="shared" si="226"/>
        <v>-10.002445085531964</v>
      </c>
      <c r="AO85" s="18">
        <f t="shared" si="227"/>
        <v>-9.9634010839635962</v>
      </c>
      <c r="AP85" s="18">
        <f t="shared" si="228"/>
        <v>1.1599035959101611</v>
      </c>
      <c r="AQ85" s="18">
        <f t="shared" si="229"/>
        <v>-5.9888139840792558</v>
      </c>
      <c r="AS85" t="str">
        <f t="shared" si="258"/>
        <v>22 Health professionals</v>
      </c>
      <c r="AT85" s="18">
        <f t="shared" si="230"/>
        <v>6.3800754500115797</v>
      </c>
      <c r="AU85" s="18">
        <f t="shared" si="230"/>
        <v>4.7462745156915398</v>
      </c>
      <c r="AV85" s="18">
        <f t="shared" si="230"/>
        <v>2.1604588378113965</v>
      </c>
      <c r="AW85" s="18">
        <f t="shared" si="230"/>
        <v>1.8254926464351451</v>
      </c>
      <c r="AX85" s="18">
        <f t="shared" si="231"/>
        <v>2.1103753054061203</v>
      </c>
      <c r="AZ85" s="18">
        <f t="shared" si="232"/>
        <v>1.937025832578243</v>
      </c>
      <c r="BA85" s="18">
        <f t="shared" si="233"/>
        <v>3.058905787105104</v>
      </c>
      <c r="BB85" s="18">
        <f t="shared" si="234"/>
        <v>4.3896153374668456</v>
      </c>
      <c r="BD85" t="str">
        <f t="shared" si="259"/>
        <v>22 Health professionals</v>
      </c>
      <c r="BE85" s="18">
        <f t="shared" si="235"/>
        <v>7.2751953844126582</v>
      </c>
      <c r="BF85" s="18">
        <f t="shared" si="235"/>
        <v>6.375203473069635</v>
      </c>
      <c r="BG85" s="18">
        <f t="shared" si="235"/>
        <v>1.2683534742783165</v>
      </c>
      <c r="BH85" s="18">
        <f t="shared" si="235"/>
        <v>0.99712464555523628</v>
      </c>
      <c r="BI85" s="18">
        <f t="shared" si="236"/>
        <v>1.4100980996875512</v>
      </c>
      <c r="BK85" s="18">
        <f t="shared" si="237"/>
        <v>1.0874534436780436</v>
      </c>
      <c r="BL85" s="18">
        <f t="shared" si="238"/>
        <v>3.1493023275779297</v>
      </c>
      <c r="BM85" s="18">
        <f t="shared" si="239"/>
        <v>3.8733611750664698</v>
      </c>
      <c r="BO85" t="str">
        <f t="shared" si="260"/>
        <v>22 Health professionals</v>
      </c>
      <c r="BP85" s="18">
        <f t="shared" si="240"/>
        <v>5.1576651988019417</v>
      </c>
      <c r="BQ85" s="18">
        <f t="shared" si="240"/>
        <v>-4.0246159776770485</v>
      </c>
      <c r="BR85" s="18">
        <f t="shared" si="240"/>
        <v>0.76728158364736121</v>
      </c>
      <c r="BS85" s="18">
        <f t="shared" si="240"/>
        <v>-2.0384998549569655</v>
      </c>
      <c r="BT85" s="18">
        <f t="shared" si="241"/>
        <v>-1.2966278893595806</v>
      </c>
      <c r="BV85" s="18">
        <f t="shared" si="242"/>
        <v>-1.1120290939508726</v>
      </c>
      <c r="BW85" s="18">
        <f t="shared" si="243"/>
        <v>2.462868219186598</v>
      </c>
      <c r="BX85" s="18">
        <f t="shared" si="244"/>
        <v>1.6911704504853464</v>
      </c>
      <c r="BZ85" t="str">
        <f t="shared" si="261"/>
        <v>22 Health professionals</v>
      </c>
      <c r="CA85" s="18">
        <f t="shared" si="245"/>
        <v>5.2041457531370572</v>
      </c>
      <c r="CB85" s="18">
        <f t="shared" si="245"/>
        <v>-4.4614931306049215</v>
      </c>
      <c r="CC85" s="18">
        <f t="shared" si="245"/>
        <v>-0.96862903333376771</v>
      </c>
      <c r="CD85" s="18">
        <f t="shared" si="245"/>
        <v>-3.4391185690802351</v>
      </c>
      <c r="CE85" s="18">
        <f t="shared" si="246"/>
        <v>-2.7385110439964278</v>
      </c>
      <c r="CG85" s="18">
        <f t="shared" si="247"/>
        <v>-2.6225468994013457</v>
      </c>
      <c r="CH85" s="18">
        <f t="shared" si="248"/>
        <v>2.2160777119290875</v>
      </c>
      <c r="CI85" s="18">
        <f t="shared" si="249"/>
        <v>0.3924487350716932</v>
      </c>
      <c r="CK85" t="str">
        <f t="shared" si="262"/>
        <v>22 Health professionals</v>
      </c>
      <c r="CL85" s="18">
        <f t="shared" si="250"/>
        <v>3.3269648229321547</v>
      </c>
      <c r="CM85" s="18">
        <f t="shared" si="250"/>
        <v>27.07966944594471</v>
      </c>
      <c r="CN85" s="18">
        <f t="shared" si="250"/>
        <v>5.6988791136357575</v>
      </c>
      <c r="CO85" s="18">
        <f t="shared" si="250"/>
        <v>5.0563475363211152</v>
      </c>
      <c r="CP85" s="18">
        <f t="shared" si="251"/>
        <v>6.516205088529281</v>
      </c>
      <c r="CR85" s="18">
        <f t="shared" si="252"/>
        <v>5.2700895657310509</v>
      </c>
      <c r="CS85" s="18">
        <f t="shared" si="253"/>
        <v>3.1415709385125945</v>
      </c>
      <c r="CT85" s="18">
        <f t="shared" si="254"/>
        <v>6.9792109687151438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5.0450709114003622</v>
      </c>
      <c r="C86" s="18">
        <f t="shared" si="210"/>
        <v>8.6330006835136928</v>
      </c>
      <c r="D86" s="18">
        <f t="shared" si="210"/>
        <v>3.3472136696481414</v>
      </c>
      <c r="E86" s="18">
        <f t="shared" si="210"/>
        <v>2.0847666325657155</v>
      </c>
      <c r="F86" s="18">
        <f t="shared" si="211"/>
        <v>2.8765910703267838</v>
      </c>
      <c r="H86" s="18">
        <f t="shared" si="212"/>
        <v>2.503859438162781</v>
      </c>
      <c r="I86" s="18">
        <f t="shared" si="213"/>
        <v>3.2736973128002722</v>
      </c>
      <c r="J86" s="18">
        <f t="shared" si="214"/>
        <v>4.9710640126600758</v>
      </c>
      <c r="L86" t="str">
        <f t="shared" si="255"/>
        <v>23 Teaching and other educational professionals</v>
      </c>
      <c r="M86" s="18">
        <f t="shared" si="215"/>
        <v>5.105380652267133</v>
      </c>
      <c r="N86" s="18">
        <f t="shared" si="215"/>
        <v>9.8073321439964722</v>
      </c>
      <c r="O86" s="18">
        <f t="shared" si="215"/>
        <v>3.2345777128597097</v>
      </c>
      <c r="P86" s="18">
        <f t="shared" si="215"/>
        <v>2.1331603563868429</v>
      </c>
      <c r="Q86" s="18">
        <f t="shared" si="216"/>
        <v>2.9411607421206964</v>
      </c>
      <c r="S86" s="18">
        <f t="shared" si="217"/>
        <v>2.4989875669728878</v>
      </c>
      <c r="T86" s="18">
        <f t="shared" si="218"/>
        <v>3.3643158009316831</v>
      </c>
      <c r="U86" s="18">
        <f t="shared" si="219"/>
        <v>5.0398286967541006</v>
      </c>
      <c r="W86" t="str">
        <f t="shared" si="256"/>
        <v>23 Teaching and other educational professionals</v>
      </c>
      <c r="X86" s="18">
        <f t="shared" si="220"/>
        <v>1.0554433659643037</v>
      </c>
      <c r="Y86" s="18">
        <f t="shared" si="220"/>
        <v>-2.1021909850369669</v>
      </c>
      <c r="Z86" s="18">
        <f t="shared" si="220"/>
        <v>-1.4496493809284638</v>
      </c>
      <c r="AA86" s="18">
        <f t="shared" si="220"/>
        <v>-1.93405285139997</v>
      </c>
      <c r="AB86" s="18">
        <f t="shared" si="221"/>
        <v>-1.7934663833964359</v>
      </c>
      <c r="AD86" s="18">
        <f t="shared" si="222"/>
        <v>-1.7728501611898539</v>
      </c>
      <c r="AE86" s="18">
        <f t="shared" si="223"/>
        <v>2.5298279823034342</v>
      </c>
      <c r="AF86" s="18">
        <f t="shared" si="224"/>
        <v>1.330628812527701</v>
      </c>
      <c r="AH86" t="str">
        <f t="shared" si="257"/>
        <v>23 Teaching and other educational professionals</v>
      </c>
      <c r="AI86" s="18">
        <f t="shared" si="225"/>
        <v>-7.1937549639819798</v>
      </c>
      <c r="AJ86" s="18">
        <f t="shared" si="225"/>
        <v>-9.7283855309202352</v>
      </c>
      <c r="AK86" s="18">
        <f t="shared" si="225"/>
        <v>-5.5224590203539652</v>
      </c>
      <c r="AL86" s="18">
        <f t="shared" si="225"/>
        <v>0.73500658255105655</v>
      </c>
      <c r="AM86" s="18">
        <f t="shared" si="226"/>
        <v>-1.9381924622644209</v>
      </c>
      <c r="AO86" s="18">
        <f t="shared" si="227"/>
        <v>-1.3955595061000969</v>
      </c>
      <c r="AP86" s="18">
        <f t="shared" si="228"/>
        <v>1.4840836254569112</v>
      </c>
      <c r="AQ86" s="18">
        <f t="shared" si="229"/>
        <v>0.3716651056516973</v>
      </c>
      <c r="AS86" t="str">
        <f t="shared" si="258"/>
        <v>23 Teaching and other educational professionals</v>
      </c>
      <c r="AT86" s="18">
        <f t="shared" si="230"/>
        <v>5.9148793229425234</v>
      </c>
      <c r="AU86" s="18">
        <f t="shared" si="230"/>
        <v>-4.1624018040219539</v>
      </c>
      <c r="AV86" s="18">
        <f t="shared" si="230"/>
        <v>-1.3436827632832049</v>
      </c>
      <c r="AW86" s="18">
        <f t="shared" si="230"/>
        <v>-0.16360419141367988</v>
      </c>
      <c r="AX86" s="18">
        <f t="shared" si="231"/>
        <v>-0.78768464547294137</v>
      </c>
      <c r="AZ86" s="18">
        <f t="shared" si="232"/>
        <v>-0.55852382651938592</v>
      </c>
      <c r="BA86" s="18">
        <f t="shared" si="233"/>
        <v>2.4850413695487239</v>
      </c>
      <c r="BB86" s="18">
        <f t="shared" si="234"/>
        <v>2.0937826237298784</v>
      </c>
      <c r="BD86" t="str">
        <f t="shared" si="259"/>
        <v>23 Teaching and other educational professionals</v>
      </c>
      <c r="BE86" s="18">
        <f t="shared" si="235"/>
        <v>3.6019218277991705</v>
      </c>
      <c r="BF86" s="18">
        <f t="shared" si="235"/>
        <v>10.778669248768846</v>
      </c>
      <c r="BG86" s="18">
        <f t="shared" si="235"/>
        <v>0.56948601743707084</v>
      </c>
      <c r="BH86" s="18">
        <f t="shared" si="235"/>
        <v>1.2760262598791483</v>
      </c>
      <c r="BI86" s="18">
        <f t="shared" si="236"/>
        <v>1.6227314833699769</v>
      </c>
      <c r="BK86" s="18">
        <f t="shared" si="237"/>
        <v>1.0399630359612555</v>
      </c>
      <c r="BL86" s="18">
        <f t="shared" si="238"/>
        <v>2.572947553299243</v>
      </c>
      <c r="BM86" s="18">
        <f t="shared" si="239"/>
        <v>3.318070180801147</v>
      </c>
      <c r="BO86" t="str">
        <f t="shared" si="260"/>
        <v>23 Teaching and other educational professionals</v>
      </c>
      <c r="BP86" s="18">
        <f t="shared" si="240"/>
        <v>3.2982599063507312</v>
      </c>
      <c r="BQ86" s="18">
        <f t="shared" si="240"/>
        <v>-1.6493064220686304</v>
      </c>
      <c r="BR86" s="18">
        <f t="shared" si="240"/>
        <v>-8.4078660436581742E-2</v>
      </c>
      <c r="BS86" s="18">
        <f t="shared" si="240"/>
        <v>-1.1728065284731581</v>
      </c>
      <c r="BT86" s="18">
        <f t="shared" si="241"/>
        <v>-0.86381069125522902</v>
      </c>
      <c r="BV86" s="18">
        <f t="shared" si="242"/>
        <v>-0.81122180336712368</v>
      </c>
      <c r="BW86" s="18">
        <f t="shared" si="243"/>
        <v>2.4359087642529476</v>
      </c>
      <c r="BX86" s="18">
        <f t="shared" si="244"/>
        <v>1.8668940395253575</v>
      </c>
      <c r="BZ86" t="str">
        <f t="shared" si="261"/>
        <v>23 Teaching and other educational professionals</v>
      </c>
      <c r="CA86" s="18">
        <f t="shared" si="245"/>
        <v>2.9934150222206579</v>
      </c>
      <c r="CB86" s="18">
        <f t="shared" si="245"/>
        <v>5.9004661779088918</v>
      </c>
      <c r="CC86" s="18">
        <f t="shared" si="245"/>
        <v>-1.3589133226566297</v>
      </c>
      <c r="CD86" s="18">
        <f t="shared" si="245"/>
        <v>-2.4588936103553283</v>
      </c>
      <c r="CE86" s="18">
        <f t="shared" si="246"/>
        <v>-1.6121448965324858</v>
      </c>
      <c r="CG86" s="18">
        <f t="shared" si="247"/>
        <v>-2.0936032306696051</v>
      </c>
      <c r="CH86" s="18">
        <f t="shared" si="248"/>
        <v>2.2193507407330282</v>
      </c>
      <c r="CI86" s="18">
        <f t="shared" si="249"/>
        <v>0.74638297143412302</v>
      </c>
      <c r="CK86" t="str">
        <f t="shared" si="262"/>
        <v>23 Teaching and other educational professionals</v>
      </c>
      <c r="CL86" s="18">
        <f t="shared" si="250"/>
        <v>1.1138391884059295</v>
      </c>
      <c r="CM86" s="18">
        <f t="shared" si="250"/>
        <v>47.336340241307198</v>
      </c>
      <c r="CN86" s="18">
        <f t="shared" si="250"/>
        <v>5.0592635273535302</v>
      </c>
      <c r="CO86" s="18">
        <f t="shared" si="250"/>
        <v>1.8902573637882059</v>
      </c>
      <c r="CP86" s="18">
        <f t="shared" si="251"/>
        <v>5.2690041247861696</v>
      </c>
      <c r="CR86" s="18">
        <f t="shared" si="252"/>
        <v>2.9358267107013614</v>
      </c>
      <c r="CS86" s="18">
        <f t="shared" si="253"/>
        <v>2.8547533548536119</v>
      </c>
      <c r="CT86" s="18">
        <f t="shared" si="254"/>
        <v>4.965841479560984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6.1734045043836394</v>
      </c>
      <c r="C87" s="18">
        <f t="shared" si="210"/>
        <v>18.990946011525843</v>
      </c>
      <c r="D87" s="18">
        <f t="shared" si="210"/>
        <v>5.3819495825291108</v>
      </c>
      <c r="E87" s="18">
        <f t="shared" si="210"/>
        <v>2.8161254289627013</v>
      </c>
      <c r="F87" s="18">
        <f t="shared" si="211"/>
        <v>4.5616282174451461</v>
      </c>
      <c r="H87" s="18">
        <f t="shared" si="212"/>
        <v>3.6643825804219876</v>
      </c>
      <c r="I87" s="18">
        <f t="shared" si="213"/>
        <v>3.6744577689020286</v>
      </c>
      <c r="J87" s="18">
        <f t="shared" si="214"/>
        <v>6.1093736003258181</v>
      </c>
      <c r="L87" t="str">
        <f t="shared" si="255"/>
        <v>24 Business, media and public service professionals</v>
      </c>
      <c r="M87" s="18">
        <f t="shared" si="215"/>
        <v>6.1186190948812946</v>
      </c>
      <c r="N87" s="18">
        <f t="shared" si="215"/>
        <v>17.742763135452975</v>
      </c>
      <c r="O87" s="18">
        <f t="shared" si="215"/>
        <v>4.2981061053062319</v>
      </c>
      <c r="P87" s="18">
        <f t="shared" si="215"/>
        <v>2.5180226985068277</v>
      </c>
      <c r="Q87" s="18">
        <f t="shared" si="216"/>
        <v>3.966855587600282</v>
      </c>
      <c r="S87" s="18">
        <f t="shared" si="217"/>
        <v>3.107982286256239</v>
      </c>
      <c r="T87" s="18">
        <f t="shared" si="218"/>
        <v>3.5027790312336826</v>
      </c>
      <c r="U87" s="18">
        <f t="shared" si="219"/>
        <v>5.5820784600155493</v>
      </c>
      <c r="W87" t="str">
        <f t="shared" si="256"/>
        <v>24 Business, media and public service professionals</v>
      </c>
      <c r="X87" s="18">
        <f t="shared" si="220"/>
        <v>5.9974341879825976</v>
      </c>
      <c r="Y87" s="18">
        <f t="shared" si="220"/>
        <v>5.6102791593595214</v>
      </c>
      <c r="Z87" s="18">
        <f t="shared" si="220"/>
        <v>2.5895192421907964</v>
      </c>
      <c r="AA87" s="18">
        <f t="shared" si="220"/>
        <v>1.3716724914906386</v>
      </c>
      <c r="AB87" s="18">
        <f t="shared" si="221"/>
        <v>2.0115168027427854</v>
      </c>
      <c r="AD87" s="18">
        <f t="shared" si="222"/>
        <v>1.7760065255660207</v>
      </c>
      <c r="AE87" s="18">
        <f t="shared" si="223"/>
        <v>3.1876272559142604</v>
      </c>
      <c r="AF87" s="18">
        <f t="shared" si="224"/>
        <v>4.3839540030573554</v>
      </c>
      <c r="AH87" t="str">
        <f t="shared" si="257"/>
        <v>24 Business, media and public service professionals</v>
      </c>
      <c r="AI87" s="18">
        <f t="shared" si="225"/>
        <v>2.1054025295144774</v>
      </c>
      <c r="AJ87" s="18">
        <f t="shared" si="225"/>
        <v>5.2281445321453512</v>
      </c>
      <c r="AK87" s="18">
        <f t="shared" si="225"/>
        <v>0.35970604217838709</v>
      </c>
      <c r="AL87" s="18">
        <f t="shared" si="225"/>
        <v>1.3828148387726058</v>
      </c>
      <c r="AM87" s="18">
        <f t="shared" si="226"/>
        <v>1.2973925664220509</v>
      </c>
      <c r="AO87" s="18">
        <f t="shared" si="227"/>
        <v>1.0406249042297144</v>
      </c>
      <c r="AP87" s="18">
        <f t="shared" si="228"/>
        <v>2.1533027192073062</v>
      </c>
      <c r="AQ87" s="18">
        <f t="shared" si="229"/>
        <v>2.9405128748530407</v>
      </c>
      <c r="AS87" t="str">
        <f t="shared" si="258"/>
        <v>24 Business, media and public service professionals</v>
      </c>
      <c r="AT87" s="18">
        <f t="shared" si="230"/>
        <v>6.2143972656415025</v>
      </c>
      <c r="AU87" s="18">
        <f t="shared" si="230"/>
        <v>9.06925442614288</v>
      </c>
      <c r="AV87" s="18">
        <f t="shared" si="230"/>
        <v>2.9116979687007216</v>
      </c>
      <c r="AW87" s="18">
        <f t="shared" si="230"/>
        <v>2.1500242769350031</v>
      </c>
      <c r="AX87" s="18">
        <f t="shared" si="231"/>
        <v>2.8077075864824552</v>
      </c>
      <c r="AZ87" s="18">
        <f t="shared" si="232"/>
        <v>2.403287068600668</v>
      </c>
      <c r="BA87" s="18">
        <f t="shared" si="233"/>
        <v>3.1308021217360649</v>
      </c>
      <c r="BB87" s="18">
        <f t="shared" si="234"/>
        <v>4.7845242833888912</v>
      </c>
      <c r="BD87" t="str">
        <f t="shared" si="259"/>
        <v>24 Business, media and public service professionals</v>
      </c>
      <c r="BE87" s="18">
        <f t="shared" si="235"/>
        <v>3.9241706884444394</v>
      </c>
      <c r="BF87" s="18">
        <f t="shared" si="235"/>
        <v>8.3778148717156053</v>
      </c>
      <c r="BG87" s="18">
        <f t="shared" si="235"/>
        <v>0.70859766819402203</v>
      </c>
      <c r="BH87" s="18">
        <f t="shared" si="235"/>
        <v>-0.20034034168595616</v>
      </c>
      <c r="BI87" s="18">
        <f t="shared" si="236"/>
        <v>0.59994273246455343</v>
      </c>
      <c r="BK87" s="18">
        <f t="shared" si="237"/>
        <v>0.10172381337536507</v>
      </c>
      <c r="BL87" s="18">
        <f t="shared" si="238"/>
        <v>2.4041408892506277</v>
      </c>
      <c r="BM87" s="18">
        <f t="shared" si="239"/>
        <v>2.4772381559665657</v>
      </c>
      <c r="BO87" t="str">
        <f t="shared" si="260"/>
        <v>24 Business, media and public service professionals</v>
      </c>
      <c r="BP87" s="18">
        <f t="shared" si="240"/>
        <v>1.6987897856737266</v>
      </c>
      <c r="BQ87" s="18">
        <f t="shared" si="240"/>
        <v>5.1635587014213558</v>
      </c>
      <c r="BR87" s="18">
        <f t="shared" si="240"/>
        <v>0.1693648829590666</v>
      </c>
      <c r="BS87" s="18">
        <f t="shared" si="240"/>
        <v>-1.4555816718366033</v>
      </c>
      <c r="BT87" s="18">
        <f t="shared" si="241"/>
        <v>-0.5473725793692763</v>
      </c>
      <c r="BV87" s="18">
        <f t="shared" si="242"/>
        <v>-0.91688301306792619</v>
      </c>
      <c r="BW87" s="18">
        <f t="shared" si="243"/>
        <v>2.2038372067449741</v>
      </c>
      <c r="BX87" s="18">
        <f t="shared" si="244"/>
        <v>1.5404940758740437</v>
      </c>
      <c r="BZ87" t="str">
        <f t="shared" si="261"/>
        <v>24 Business, media and public service professionals</v>
      </c>
      <c r="CA87" s="18">
        <f t="shared" si="245"/>
        <v>4.0563138603062709</v>
      </c>
      <c r="CB87" s="18">
        <f t="shared" si="245"/>
        <v>8.1418341461158903</v>
      </c>
      <c r="CC87" s="18">
        <f t="shared" si="245"/>
        <v>-1.6593556953865551</v>
      </c>
      <c r="CD87" s="18">
        <f t="shared" si="245"/>
        <v>-3.542071512697742</v>
      </c>
      <c r="CE87" s="18">
        <f t="shared" si="246"/>
        <v>-2.2616747936283432</v>
      </c>
      <c r="CG87" s="18">
        <f t="shared" si="247"/>
        <v>-2.9185389575075993</v>
      </c>
      <c r="CH87" s="18">
        <f t="shared" si="248"/>
        <v>1.9735820467345233</v>
      </c>
      <c r="CI87" s="18">
        <f t="shared" si="249"/>
        <v>-0.12153193354136338</v>
      </c>
      <c r="CK87" t="str">
        <f t="shared" si="262"/>
        <v>24 Business, media and public service professionals</v>
      </c>
      <c r="CL87" s="18">
        <f t="shared" si="250"/>
        <v>3.0024434962011348</v>
      </c>
      <c r="CM87" s="18">
        <f t="shared" si="250"/>
        <v>22.479450915543818</v>
      </c>
      <c r="CN87" s="18">
        <f t="shared" si="250"/>
        <v>3.3396489037027521</v>
      </c>
      <c r="CO87" s="18">
        <f t="shared" si="250"/>
        <v>2.7824309295814809</v>
      </c>
      <c r="CP87" s="18">
        <f t="shared" si="251"/>
        <v>4.0906419333838873</v>
      </c>
      <c r="CR87" s="18">
        <f t="shared" si="252"/>
        <v>2.967835609891778</v>
      </c>
      <c r="CS87" s="18">
        <f t="shared" si="253"/>
        <v>2.5744671283326248</v>
      </c>
      <c r="CT87" s="18">
        <f t="shared" si="254"/>
        <v>4.7810652721631985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8.0844031125342664</v>
      </c>
      <c r="C88" s="18">
        <f t="shared" si="210"/>
        <v>26.207596048382943</v>
      </c>
      <c r="D88" s="18">
        <f t="shared" si="210"/>
        <v>2.2129538434405349</v>
      </c>
      <c r="E88" s="18">
        <f t="shared" si="210"/>
        <v>3.4942625134583016</v>
      </c>
      <c r="F88" s="18">
        <f t="shared" si="211"/>
        <v>4.3785166594362934</v>
      </c>
      <c r="H88" s="18">
        <f t="shared" si="212"/>
        <v>3.0653848197466527</v>
      </c>
      <c r="I88" s="18">
        <f t="shared" si="213"/>
        <v>3.1908666549422815</v>
      </c>
      <c r="J88" s="18">
        <f t="shared" si="214"/>
        <v>5.3157665058437331</v>
      </c>
      <c r="L88" t="str">
        <f t="shared" si="255"/>
        <v>31 Science, engineering and technology associate professionals</v>
      </c>
      <c r="M88" s="18">
        <f t="shared" si="215"/>
        <v>6.3109462940954542</v>
      </c>
      <c r="N88" s="18">
        <f t="shared" si="215"/>
        <v>20.348247952180863</v>
      </c>
      <c r="O88" s="18">
        <f t="shared" si="215"/>
        <v>0.44710710971582746</v>
      </c>
      <c r="P88" s="18">
        <f t="shared" si="215"/>
        <v>2.6013156192702835</v>
      </c>
      <c r="Q88" s="18">
        <f t="shared" si="216"/>
        <v>2.9445867922803792</v>
      </c>
      <c r="S88" s="18">
        <f t="shared" si="217"/>
        <v>1.8781611544281152</v>
      </c>
      <c r="T88" s="18">
        <f t="shared" si="218"/>
        <v>2.7533922153694546</v>
      </c>
      <c r="U88" s="18">
        <f t="shared" si="219"/>
        <v>4.0916510205219581</v>
      </c>
      <c r="W88" t="str">
        <f t="shared" si="256"/>
        <v>31 Science, engineering and technology associate professionals</v>
      </c>
      <c r="X88" s="18">
        <f t="shared" si="220"/>
        <v>8.3727079544072112</v>
      </c>
      <c r="Y88" s="18">
        <f t="shared" si="220"/>
        <v>4.8755587182558902</v>
      </c>
      <c r="Z88" s="18">
        <f t="shared" si="220"/>
        <v>-0.98291874587097539</v>
      </c>
      <c r="AA88" s="18">
        <f t="shared" si="220"/>
        <v>1.5818824790172936</v>
      </c>
      <c r="AB88" s="18">
        <f t="shared" si="221"/>
        <v>0.97450110125545386</v>
      </c>
      <c r="AD88" s="18">
        <f t="shared" si="222"/>
        <v>0.71965078208104938</v>
      </c>
      <c r="AE88" s="18">
        <f t="shared" si="223"/>
        <v>2.4653889550857899</v>
      </c>
      <c r="AF88" s="18">
        <f t="shared" si="224"/>
        <v>2.9848723081264739</v>
      </c>
      <c r="AH88" t="str">
        <f t="shared" si="257"/>
        <v>31 Science, engineering and technology associate professionals</v>
      </c>
      <c r="AI88" s="18">
        <f t="shared" si="225"/>
        <v>7.4647278277277795</v>
      </c>
      <c r="AJ88" s="18">
        <f t="shared" si="225"/>
        <v>6.1985656567598024</v>
      </c>
      <c r="AK88" s="18">
        <f t="shared" si="225"/>
        <v>0.92190281306230304</v>
      </c>
      <c r="AL88" s="18">
        <f t="shared" si="225"/>
        <v>2.8275689543238558</v>
      </c>
      <c r="AM88" s="18">
        <f t="shared" si="226"/>
        <v>2.434521451952576</v>
      </c>
      <c r="AO88" s="18">
        <f t="shared" si="227"/>
        <v>2.1883818853824621</v>
      </c>
      <c r="AP88" s="18">
        <f t="shared" si="228"/>
        <v>2.8214810866053819</v>
      </c>
      <c r="AQ88" s="18">
        <f t="shared" si="229"/>
        <v>4.3777181705835444</v>
      </c>
      <c r="AS88" t="str">
        <f t="shared" si="258"/>
        <v>31 Science, engineering and technology associate professionals</v>
      </c>
      <c r="AT88" s="18">
        <f t="shared" si="230"/>
        <v>4.3948004946779973</v>
      </c>
      <c r="AU88" s="18">
        <f t="shared" si="230"/>
        <v>3.9179129020031844</v>
      </c>
      <c r="AV88" s="18">
        <f t="shared" si="230"/>
        <v>-3.4235352501086003</v>
      </c>
      <c r="AW88" s="18">
        <f t="shared" si="230"/>
        <v>3.8162629897509071E-2</v>
      </c>
      <c r="AX88" s="18">
        <f t="shared" si="231"/>
        <v>-0.82116558519240712</v>
      </c>
      <c r="AZ88" s="18">
        <f t="shared" si="232"/>
        <v>-1.1293083475424126</v>
      </c>
      <c r="BA88" s="18">
        <f t="shared" si="233"/>
        <v>1.8906820752218945</v>
      </c>
      <c r="BB88" s="18">
        <f t="shared" si="234"/>
        <v>1.0392483674422914</v>
      </c>
      <c r="BD88" t="str">
        <f t="shared" si="259"/>
        <v>31 Science, engineering and technology associate professionals</v>
      </c>
      <c r="BE88" s="18">
        <f t="shared" si="235"/>
        <v>2.5989650347006954</v>
      </c>
      <c r="BF88" s="18">
        <f t="shared" si="235"/>
        <v>4.6191962967411015</v>
      </c>
      <c r="BG88" s="18">
        <f t="shared" si="235"/>
        <v>-6.2934465769151737</v>
      </c>
      <c r="BH88" s="18">
        <f t="shared" si="235"/>
        <v>-2.4844908461783444</v>
      </c>
      <c r="BI88" s="18">
        <f t="shared" si="236"/>
        <v>-3.2669496132913034</v>
      </c>
      <c r="BK88" s="18">
        <f t="shared" si="237"/>
        <v>-3.7710419608946832</v>
      </c>
      <c r="BL88" s="18">
        <f t="shared" si="238"/>
        <v>1.4228530651952953</v>
      </c>
      <c r="BM88" s="18">
        <f t="shared" si="239"/>
        <v>-1.4942034225714051</v>
      </c>
      <c r="BO88" t="str">
        <f t="shared" si="260"/>
        <v>31 Science, engineering and technology associate professionals</v>
      </c>
      <c r="BP88" s="18">
        <f t="shared" si="240"/>
        <v>2.4585924286827598</v>
      </c>
      <c r="BQ88" s="18">
        <f t="shared" si="240"/>
        <v>0.69961697660574362</v>
      </c>
      <c r="BR88" s="18">
        <f t="shared" si="240"/>
        <v>-4.4017334096099647</v>
      </c>
      <c r="BS88" s="18">
        <f t="shared" si="240"/>
        <v>-1.2284608316514567</v>
      </c>
      <c r="BT88" s="18">
        <f t="shared" si="241"/>
        <v>-2.113058835595516</v>
      </c>
      <c r="BV88" s="18">
        <f t="shared" si="242"/>
        <v>-2.2977526409134308</v>
      </c>
      <c r="BW88" s="18">
        <f t="shared" si="243"/>
        <v>1.7323316295050128</v>
      </c>
      <c r="BX88" s="18">
        <f t="shared" si="244"/>
        <v>-3.5413977450660106E-3</v>
      </c>
      <c r="BZ88" t="str">
        <f t="shared" si="261"/>
        <v>31 Science, engineering and technology associate professionals</v>
      </c>
      <c r="CA88" s="18">
        <f t="shared" si="245"/>
        <v>5.4468194001986658</v>
      </c>
      <c r="CB88" s="18">
        <f t="shared" si="245"/>
        <v>7.5030175805431032</v>
      </c>
      <c r="CC88" s="18">
        <f t="shared" si="245"/>
        <v>-5.1677677977237764</v>
      </c>
      <c r="CD88" s="18">
        <f t="shared" si="245"/>
        <v>-2.530260399393236</v>
      </c>
      <c r="CE88" s="18">
        <f t="shared" si="246"/>
        <v>-2.7686845896101264</v>
      </c>
      <c r="CG88" s="18">
        <f t="shared" si="247"/>
        <v>-3.4174809742887446</v>
      </c>
      <c r="CH88" s="18">
        <f t="shared" si="248"/>
        <v>1.5993513715421903</v>
      </c>
      <c r="CI88" s="18">
        <f t="shared" si="249"/>
        <v>-0.98287196750296291</v>
      </c>
      <c r="CK88" t="str">
        <f t="shared" si="262"/>
        <v>31 Science, engineering and technology associate professionals</v>
      </c>
      <c r="CL88" s="18">
        <f t="shared" si="250"/>
        <v>5.1142296613692517</v>
      </c>
      <c r="CM88" s="18">
        <f t="shared" si="250"/>
        <v>36.472152188933137</v>
      </c>
      <c r="CN88" s="18">
        <f t="shared" si="250"/>
        <v>2.8549622597412005</v>
      </c>
      <c r="CO88" s="18">
        <f t="shared" si="250"/>
        <v>4.1640224657651048</v>
      </c>
      <c r="CP88" s="18">
        <f t="shared" si="251"/>
        <v>5.5198662334452031</v>
      </c>
      <c r="CR88" s="18">
        <f t="shared" si="252"/>
        <v>3.7258282659556885</v>
      </c>
      <c r="CS88" s="18">
        <f t="shared" si="253"/>
        <v>2.7569958214276324</v>
      </c>
      <c r="CT88" s="18">
        <f t="shared" si="254"/>
        <v>5.5071912816645918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7.1721133704563345</v>
      </c>
      <c r="C89" s="18">
        <f t="shared" si="210"/>
        <v>11.230190216244162</v>
      </c>
      <c r="D89" s="18">
        <f t="shared" si="210"/>
        <v>5.9674382262580039</v>
      </c>
      <c r="E89" s="18">
        <f t="shared" si="210"/>
        <v>4.1669667710017899</v>
      </c>
      <c r="F89" s="18">
        <f t="shared" si="211"/>
        <v>5.1566070599067926</v>
      </c>
      <c r="H89" s="18">
        <f t="shared" si="212"/>
        <v>4.7636989477576996</v>
      </c>
      <c r="I89" s="18">
        <f t="shared" si="213"/>
        <v>4.4596778601181164</v>
      </c>
      <c r="J89" s="18">
        <f t="shared" si="214"/>
        <v>7.4393985479317415</v>
      </c>
      <c r="L89" t="str">
        <f t="shared" si="255"/>
        <v>32 Health and social care associate professionals</v>
      </c>
      <c r="M89" s="18">
        <f t="shared" si="215"/>
        <v>5.4805800813040983</v>
      </c>
      <c r="N89" s="18">
        <f t="shared" si="215"/>
        <v>17.661037569141456</v>
      </c>
      <c r="O89" s="18">
        <f t="shared" si="215"/>
        <v>4.0795852961919232</v>
      </c>
      <c r="P89" s="18">
        <f t="shared" si="215"/>
        <v>3.5494310569830656</v>
      </c>
      <c r="Q89" s="18">
        <f t="shared" si="216"/>
        <v>4.5462839464764926</v>
      </c>
      <c r="S89" s="18">
        <f t="shared" si="217"/>
        <v>3.7258484034884187</v>
      </c>
      <c r="T89" s="18">
        <f t="shared" si="218"/>
        <v>3.9867541539875262</v>
      </c>
      <c r="U89" s="18">
        <f t="shared" si="219"/>
        <v>6.379503171592793</v>
      </c>
      <c r="W89" t="str">
        <f t="shared" si="256"/>
        <v>32 Health and social care associate professionals</v>
      </c>
      <c r="X89" s="18">
        <f t="shared" si="220"/>
        <v>5.4042185121362829</v>
      </c>
      <c r="Y89" s="18">
        <f t="shared" si="220"/>
        <v>3.5874166402007024</v>
      </c>
      <c r="Z89" s="18">
        <f t="shared" si="220"/>
        <v>2.8916030573460594</v>
      </c>
      <c r="AA89" s="18">
        <f t="shared" si="220"/>
        <v>2.3634980135335937</v>
      </c>
      <c r="AB89" s="18">
        <f t="shared" si="221"/>
        <v>2.6044309020471168</v>
      </c>
      <c r="AD89" s="18">
        <f t="shared" si="222"/>
        <v>2.5392311645503263</v>
      </c>
      <c r="AE89" s="18">
        <f t="shared" si="223"/>
        <v>3.9036199751563805</v>
      </c>
      <c r="AF89" s="18">
        <f t="shared" si="224"/>
        <v>5.5007223225778556</v>
      </c>
      <c r="AH89" t="str">
        <f t="shared" si="257"/>
        <v>32 Health and social care associate professionals</v>
      </c>
      <c r="AI89" s="18">
        <f t="shared" si="225"/>
        <v>-2.4155975816130271</v>
      </c>
      <c r="AJ89" s="18">
        <f t="shared" si="225"/>
        <v>-3.4628338436681005</v>
      </c>
      <c r="AK89" s="18">
        <f t="shared" si="225"/>
        <v>-5.264762071323803</v>
      </c>
      <c r="AL89" s="18">
        <f t="shared" si="225"/>
        <v>-5.0547698068266982</v>
      </c>
      <c r="AM89" s="18">
        <f t="shared" si="226"/>
        <v>-5.0217882522642476</v>
      </c>
      <c r="AO89" s="18">
        <f t="shared" si="227"/>
        <v>-5.1248188967270565</v>
      </c>
      <c r="AP89" s="18">
        <f t="shared" si="228"/>
        <v>1.7457761655320425</v>
      </c>
      <c r="AQ89" s="18">
        <f t="shared" si="229"/>
        <v>-1.8938148405085342</v>
      </c>
      <c r="AS89" t="str">
        <f t="shared" si="258"/>
        <v>32 Health and social care associate professionals</v>
      </c>
      <c r="AT89" s="18">
        <f t="shared" si="230"/>
        <v>5.5664307791968515</v>
      </c>
      <c r="AU89" s="18">
        <f t="shared" si="230"/>
        <v>7.8986762390879317</v>
      </c>
      <c r="AV89" s="18">
        <f t="shared" si="230"/>
        <v>0.26097256714328054</v>
      </c>
      <c r="AW89" s="18">
        <f t="shared" si="230"/>
        <v>1.6983278342157515</v>
      </c>
      <c r="AX89" s="18">
        <f t="shared" si="231"/>
        <v>1.6221461996305253</v>
      </c>
      <c r="AZ89" s="18">
        <f t="shared" si="232"/>
        <v>1.2169343097970353</v>
      </c>
      <c r="BA89" s="18">
        <f t="shared" si="233"/>
        <v>3.1982144266448964</v>
      </c>
      <c r="BB89" s="18">
        <f t="shared" si="234"/>
        <v>4.0059572807229715</v>
      </c>
      <c r="BD89" t="str">
        <f t="shared" si="259"/>
        <v>32 Health and social care associate professionals</v>
      </c>
      <c r="BE89" s="18">
        <f t="shared" si="235"/>
        <v>5.9015704557154436</v>
      </c>
      <c r="BF89" s="18">
        <f t="shared" si="235"/>
        <v>12.377954291615389</v>
      </c>
      <c r="BG89" s="18">
        <f t="shared" si="235"/>
        <v>0.22699783941932949</v>
      </c>
      <c r="BH89" s="18">
        <f t="shared" si="235"/>
        <v>1.6963484958317343</v>
      </c>
      <c r="BI89" s="18">
        <f t="shared" si="236"/>
        <v>1.868789468399279</v>
      </c>
      <c r="BK89" s="18">
        <f t="shared" si="237"/>
        <v>1.2041869602859911</v>
      </c>
      <c r="BL89" s="18">
        <f t="shared" si="238"/>
        <v>3.242662802810381</v>
      </c>
      <c r="BM89" s="18">
        <f t="shared" si="239"/>
        <v>4.0371592140098223</v>
      </c>
      <c r="BO89" t="str">
        <f t="shared" si="260"/>
        <v>32 Health and social care associate professionals</v>
      </c>
      <c r="BP89" s="18">
        <f t="shared" si="240"/>
        <v>3.6081236385837601</v>
      </c>
      <c r="BQ89" s="18">
        <f t="shared" si="240"/>
        <v>-1.29712889340724</v>
      </c>
      <c r="BR89" s="18">
        <f t="shared" si="240"/>
        <v>-0.27442309873848547</v>
      </c>
      <c r="BS89" s="18">
        <f t="shared" si="240"/>
        <v>-1.5176177714970929</v>
      </c>
      <c r="BT89" s="18">
        <f t="shared" si="241"/>
        <v>-1.1169732063829541</v>
      </c>
      <c r="BV89" s="18">
        <f t="shared" si="242"/>
        <v>-1.1049511422896563</v>
      </c>
      <c r="BW89" s="18">
        <f t="shared" si="243"/>
        <v>2.6231764988342343</v>
      </c>
      <c r="BX89" s="18">
        <f t="shared" si="244"/>
        <v>1.8738150323206249</v>
      </c>
      <c r="BZ89" t="str">
        <f t="shared" si="261"/>
        <v>32 Health and social care associate professionals</v>
      </c>
      <c r="CA89" s="18">
        <f t="shared" si="245"/>
        <v>-1.21359711953406</v>
      </c>
      <c r="CB89" s="18">
        <f t="shared" si="245"/>
        <v>-4.7622027507294273</v>
      </c>
      <c r="CC89" s="18">
        <f t="shared" si="245"/>
        <v>-3.7376229110468784</v>
      </c>
      <c r="CD89" s="18">
        <f t="shared" si="245"/>
        <v>-3.8756672929245672</v>
      </c>
      <c r="CE89" s="18">
        <f t="shared" si="246"/>
        <v>-3.8882241083190605</v>
      </c>
      <c r="CG89" s="18">
        <f t="shared" si="247"/>
        <v>-3.8296745087261885</v>
      </c>
      <c r="CH89" s="18">
        <f t="shared" si="248"/>
        <v>2.0016387587875828</v>
      </c>
      <c r="CI89" s="18">
        <f t="shared" si="249"/>
        <v>-0.67874298403387545</v>
      </c>
      <c r="CK89" t="str">
        <f t="shared" si="262"/>
        <v>32 Health and social care associate professionals</v>
      </c>
      <c r="CL89" s="18">
        <f t="shared" si="250"/>
        <v>-0.64007767742786381</v>
      </c>
      <c r="CM89" s="18">
        <f t="shared" si="250"/>
        <v>24.445922326705549</v>
      </c>
      <c r="CN89" s="18">
        <f t="shared" si="250"/>
        <v>3.3449665019037012</v>
      </c>
      <c r="CO89" s="18">
        <f t="shared" si="250"/>
        <v>4.9403883541644156</v>
      </c>
      <c r="CP89" s="18">
        <f t="shared" si="251"/>
        <v>5.5579321919623448</v>
      </c>
      <c r="CR89" s="18">
        <f t="shared" si="252"/>
        <v>4.4058630297103551</v>
      </c>
      <c r="CS89" s="18">
        <f t="shared" si="253"/>
        <v>3.0434820017439357</v>
      </c>
      <c r="CT89" s="18">
        <f t="shared" si="254"/>
        <v>6.2340125352243314</v>
      </c>
    </row>
    <row r="90" spans="1:98" x14ac:dyDescent="0.2">
      <c r="A90" t="str">
        <f t="shared" si="209"/>
        <v>33 Protective service occupations</v>
      </c>
      <c r="B90" s="18">
        <f t="shared" si="210"/>
        <v>5.2048246253458608</v>
      </c>
      <c r="C90" s="18">
        <f t="shared" si="210"/>
        <v>14.318896528445046</v>
      </c>
      <c r="D90" s="18">
        <f t="shared" si="210"/>
        <v>8.1311281478263489</v>
      </c>
      <c r="E90" s="18">
        <f t="shared" si="210"/>
        <v>4.037121390372711</v>
      </c>
      <c r="F90" s="18">
        <f t="shared" si="211"/>
        <v>5.9216373099136632</v>
      </c>
      <c r="H90" s="18">
        <f t="shared" si="212"/>
        <v>5.3842711244462382</v>
      </c>
      <c r="I90" s="18">
        <f t="shared" si="213"/>
        <v>3.1959148796905756</v>
      </c>
      <c r="J90" s="18">
        <f t="shared" si="214"/>
        <v>7.1027419122350999</v>
      </c>
      <c r="L90" t="str">
        <f t="shared" si="255"/>
        <v>33 Protective service occupations</v>
      </c>
      <c r="M90" s="18">
        <f t="shared" si="215"/>
        <v>4.8303888587239774</v>
      </c>
      <c r="N90" s="18">
        <f t="shared" si="215"/>
        <v>17.69071048144124</v>
      </c>
      <c r="O90" s="18">
        <f t="shared" si="215"/>
        <v>6.6295103773265973</v>
      </c>
      <c r="P90" s="18">
        <f t="shared" si="215"/>
        <v>3.7823289362079793</v>
      </c>
      <c r="Q90" s="18">
        <f t="shared" si="216"/>
        <v>5.4897374460717518</v>
      </c>
      <c r="S90" s="18">
        <f t="shared" si="217"/>
        <v>4.7228404280934777</v>
      </c>
      <c r="T90" s="18">
        <f t="shared" si="218"/>
        <v>2.7890736756796652</v>
      </c>
      <c r="U90" s="18">
        <f t="shared" si="219"/>
        <v>6.3242496670915305</v>
      </c>
      <c r="W90" t="str">
        <f t="shared" si="256"/>
        <v>33 Protective service occupations</v>
      </c>
      <c r="X90" s="18">
        <f t="shared" si="220"/>
        <v>7.0329211587732754</v>
      </c>
      <c r="Y90" s="18">
        <f t="shared" si="220"/>
        <v>6.2640940339913964</v>
      </c>
      <c r="Z90" s="18">
        <f t="shared" si="220"/>
        <v>5.6072551836106932</v>
      </c>
      <c r="AA90" s="18">
        <f t="shared" si="220"/>
        <v>3.9064215554373671</v>
      </c>
      <c r="AB90" s="18">
        <f t="shared" si="221"/>
        <v>4.5815201374176828</v>
      </c>
      <c r="AD90" s="18">
        <f t="shared" si="222"/>
        <v>4.4703005067000756</v>
      </c>
      <c r="AE90" s="18">
        <f t="shared" si="223"/>
        <v>3.0939811267816308</v>
      </c>
      <c r="AF90" s="18">
        <f t="shared" si="224"/>
        <v>6.3173727543333946</v>
      </c>
      <c r="AH90" t="str">
        <f t="shared" si="257"/>
        <v>33 Protective service occupations</v>
      </c>
      <c r="AI90" s="18">
        <f t="shared" si="225"/>
        <v>6.7007007302215982</v>
      </c>
      <c r="AJ90" s="18">
        <f t="shared" si="225"/>
        <v>7.4494631024748958</v>
      </c>
      <c r="AK90" s="18">
        <f t="shared" si="225"/>
        <v>5.1974290213313123</v>
      </c>
      <c r="AL90" s="18">
        <f t="shared" si="225"/>
        <v>3.7441253489733706</v>
      </c>
      <c r="AM90" s="18">
        <f t="shared" si="226"/>
        <v>4.4248988977095838</v>
      </c>
      <c r="AO90" s="18">
        <f t="shared" si="227"/>
        <v>4.2263152747876287</v>
      </c>
      <c r="AP90" s="18">
        <f t="shared" si="228"/>
        <v>2.7771338903999743</v>
      </c>
      <c r="AQ90" s="18">
        <f t="shared" si="229"/>
        <v>5.9176853807756835</v>
      </c>
      <c r="AS90" t="str">
        <f t="shared" si="258"/>
        <v>33 Protective service occupations</v>
      </c>
      <c r="AT90" s="18">
        <f t="shared" si="230"/>
        <v>1.5189809791406494</v>
      </c>
      <c r="AU90" s="18">
        <f t="shared" si="230"/>
        <v>2.2939362037089461</v>
      </c>
      <c r="AV90" s="18">
        <f t="shared" si="230"/>
        <v>1.7179179251888721</v>
      </c>
      <c r="AW90" s="18">
        <f t="shared" si="230"/>
        <v>1.3126859636086285</v>
      </c>
      <c r="AX90" s="18">
        <f t="shared" si="231"/>
        <v>1.5002748720251535</v>
      </c>
      <c r="AZ90" s="18">
        <f t="shared" si="232"/>
        <v>1.4475835885166211</v>
      </c>
      <c r="BA90" s="18">
        <f t="shared" si="233"/>
        <v>2.2658975284665983</v>
      </c>
      <c r="BB90" s="18">
        <f t="shared" si="234"/>
        <v>3.353166340113467</v>
      </c>
      <c r="BD90" t="str">
        <f t="shared" si="259"/>
        <v>33 Protective service occupations</v>
      </c>
      <c r="BE90" s="18">
        <f t="shared" si="235"/>
        <v>0.48594294540218463</v>
      </c>
      <c r="BF90" s="18">
        <f t="shared" si="235"/>
        <v>-0.56120791314304697</v>
      </c>
      <c r="BG90" s="18">
        <f t="shared" si="235"/>
        <v>1.1084677764026107</v>
      </c>
      <c r="BH90" s="18">
        <f t="shared" si="235"/>
        <v>-1.2593006490776437</v>
      </c>
      <c r="BI90" s="18">
        <f t="shared" si="236"/>
        <v>-0.48158119537388133</v>
      </c>
      <c r="BK90" s="18">
        <f t="shared" si="237"/>
        <v>-0.47627048099457836</v>
      </c>
      <c r="BL90" s="18">
        <f t="shared" si="238"/>
        <v>1.4981923299875133</v>
      </c>
      <c r="BM90" s="18">
        <f t="shared" si="239"/>
        <v>1.1140559949338158</v>
      </c>
      <c r="BO90" t="str">
        <f t="shared" si="260"/>
        <v>33 Protective service occupations</v>
      </c>
      <c r="BP90" s="18">
        <f t="shared" si="240"/>
        <v>-0.22168194571601241</v>
      </c>
      <c r="BQ90" s="18">
        <f t="shared" si="240"/>
        <v>-3.7157734320133473</v>
      </c>
      <c r="BR90" s="18">
        <f t="shared" si="240"/>
        <v>1.2994835000128324</v>
      </c>
      <c r="BS90" s="18">
        <f t="shared" si="240"/>
        <v>-1.8135070902720485</v>
      </c>
      <c r="BT90" s="18">
        <f t="shared" si="241"/>
        <v>-0.97227573080924667</v>
      </c>
      <c r="BV90" s="18">
        <f t="shared" si="242"/>
        <v>-0.78662072248264492</v>
      </c>
      <c r="BW90" s="18">
        <f t="shared" si="243"/>
        <v>1.6799887857499307</v>
      </c>
      <c r="BX90" s="18">
        <f t="shared" si="244"/>
        <v>1.0647936465674634</v>
      </c>
      <c r="BZ90" t="str">
        <f t="shared" si="261"/>
        <v>33 Protective service occupations</v>
      </c>
      <c r="CA90" s="18">
        <f t="shared" si="245"/>
        <v>1.2193526753452977</v>
      </c>
      <c r="CB90" s="18">
        <f t="shared" si="245"/>
        <v>3.1657040557816707</v>
      </c>
      <c r="CC90" s="18">
        <f t="shared" si="245"/>
        <v>0.18193198754445916</v>
      </c>
      <c r="CD90" s="18">
        <f t="shared" si="245"/>
        <v>-2.3712523248378359</v>
      </c>
      <c r="CE90" s="18">
        <f t="shared" si="246"/>
        <v>-1.2405366067980483</v>
      </c>
      <c r="CG90" s="18">
        <f t="shared" si="247"/>
        <v>-1.5275039203265006</v>
      </c>
      <c r="CH90" s="18">
        <f t="shared" si="248"/>
        <v>1.9136475540036058</v>
      </c>
      <c r="CI90" s="18">
        <f t="shared" si="249"/>
        <v>0.77457396556970259</v>
      </c>
      <c r="CK90" t="str">
        <f t="shared" si="262"/>
        <v>33 Protective service occupations</v>
      </c>
      <c r="CL90" s="18">
        <f t="shared" si="250"/>
        <v>-6.4714084881420941</v>
      </c>
      <c r="CM90" s="18">
        <f t="shared" si="250"/>
        <v>11.87690088188198</v>
      </c>
      <c r="CN90" s="18">
        <f t="shared" si="250"/>
        <v>-2.5220951759974186</v>
      </c>
      <c r="CO90" s="18">
        <f t="shared" si="250"/>
        <v>-0.4613697778639736</v>
      </c>
      <c r="CP90" s="18">
        <f t="shared" si="251"/>
        <v>-0.38511284365322362</v>
      </c>
      <c r="CR90" s="18">
        <f t="shared" si="252"/>
        <v>-1.1530738315156941</v>
      </c>
      <c r="CS90" s="18">
        <f t="shared" si="253"/>
        <v>1.1347171580797788</v>
      </c>
      <c r="CT90" s="18">
        <f t="shared" si="254"/>
        <v>0.16306318390091334</v>
      </c>
    </row>
    <row r="91" spans="1:98" x14ac:dyDescent="0.2">
      <c r="A91" t="str">
        <f t="shared" si="209"/>
        <v>34 Culture, media and sports occupations</v>
      </c>
      <c r="B91" s="18">
        <f t="shared" si="210"/>
        <v>6.3491458671856238</v>
      </c>
      <c r="C91" s="18">
        <f t="shared" si="210"/>
        <v>0.73440811524168037</v>
      </c>
      <c r="D91" s="18">
        <f t="shared" si="210"/>
        <v>2.4306154015191428</v>
      </c>
      <c r="E91" s="18">
        <f t="shared" si="210"/>
        <v>2.4513448453645559</v>
      </c>
      <c r="F91" s="18">
        <f t="shared" si="211"/>
        <v>2.3367125297077962</v>
      </c>
      <c r="H91" s="18">
        <f t="shared" si="212"/>
        <v>2.4444345646656762</v>
      </c>
      <c r="I91" s="18">
        <f t="shared" si="213"/>
        <v>3.4051511109156607</v>
      </c>
      <c r="J91" s="18">
        <f t="shared" si="214"/>
        <v>5.0339443496378644</v>
      </c>
      <c r="L91" t="str">
        <f t="shared" si="255"/>
        <v>34 Culture, media and sports occupations</v>
      </c>
      <c r="M91" s="18">
        <f t="shared" si="215"/>
        <v>6.3843966634063554</v>
      </c>
      <c r="N91" s="18">
        <f t="shared" si="215"/>
        <v>7.456394555256729</v>
      </c>
      <c r="O91" s="18">
        <f t="shared" si="215"/>
        <v>1.6792865212004182</v>
      </c>
      <c r="P91" s="18">
        <f t="shared" si="215"/>
        <v>2.9332535562757167</v>
      </c>
      <c r="Q91" s="18">
        <f t="shared" si="216"/>
        <v>2.8157108337523162</v>
      </c>
      <c r="S91" s="18">
        <f t="shared" si="217"/>
        <v>2.5135556025161376</v>
      </c>
      <c r="T91" s="18">
        <f t="shared" si="218"/>
        <v>3.1996951963664477</v>
      </c>
      <c r="U91" s="18">
        <f t="shared" si="219"/>
        <v>4.9192330056125888</v>
      </c>
      <c r="W91" t="str">
        <f t="shared" si="256"/>
        <v>34 Culture, media and sports occupations</v>
      </c>
      <c r="X91" s="18">
        <f t="shared" si="220"/>
        <v>7.6797109182090928</v>
      </c>
      <c r="Y91" s="18">
        <f t="shared" si="220"/>
        <v>-8.55063698713675</v>
      </c>
      <c r="Z91" s="18">
        <f t="shared" si="220"/>
        <v>-0.2268380672373671</v>
      </c>
      <c r="AA91" s="18">
        <f t="shared" si="220"/>
        <v>1.4507193065758983</v>
      </c>
      <c r="AB91" s="18">
        <f t="shared" si="221"/>
        <v>0.27092973956721611</v>
      </c>
      <c r="AD91" s="18">
        <f t="shared" si="222"/>
        <v>0.88842271116968963</v>
      </c>
      <c r="AE91" s="18">
        <f t="shared" si="223"/>
        <v>2.7457994404582742</v>
      </c>
      <c r="AF91" s="18">
        <f t="shared" si="224"/>
        <v>3.3662117693169957</v>
      </c>
      <c r="AH91" t="str">
        <f t="shared" si="257"/>
        <v>34 Culture, media and sports occupations</v>
      </c>
      <c r="AI91" s="18">
        <f t="shared" si="225"/>
        <v>5.8298417950904513</v>
      </c>
      <c r="AJ91" s="18">
        <f t="shared" si="225"/>
        <v>10.963621615920506</v>
      </c>
      <c r="AK91" s="18">
        <f t="shared" si="225"/>
        <v>-0.34158233982344299</v>
      </c>
      <c r="AL91" s="18">
        <f t="shared" si="225"/>
        <v>2.7554807684934124</v>
      </c>
      <c r="AM91" s="18">
        <f t="shared" si="226"/>
        <v>2.267474740148212</v>
      </c>
      <c r="AO91" s="18">
        <f t="shared" si="227"/>
        <v>1.7125773968095226</v>
      </c>
      <c r="AP91" s="18">
        <f t="shared" si="228"/>
        <v>2.7367369507396599</v>
      </c>
      <c r="AQ91" s="18">
        <f t="shared" si="229"/>
        <v>3.9553588163907749</v>
      </c>
      <c r="AS91" t="str">
        <f t="shared" si="258"/>
        <v>34 Culture, media and sports occupations</v>
      </c>
      <c r="AT91" s="18">
        <f t="shared" si="230"/>
        <v>4.5620648005434861</v>
      </c>
      <c r="AU91" s="18">
        <f t="shared" si="230"/>
        <v>-3.500850716646331</v>
      </c>
      <c r="AV91" s="18">
        <f t="shared" si="230"/>
        <v>-1.775792366694684</v>
      </c>
      <c r="AW91" s="18">
        <f t="shared" si="230"/>
        <v>0.52978424027660953</v>
      </c>
      <c r="AX91" s="18">
        <f t="shared" si="231"/>
        <v>-0.45138349182556325</v>
      </c>
      <c r="AZ91" s="18">
        <f t="shared" si="232"/>
        <v>-0.24469250597375369</v>
      </c>
      <c r="BA91" s="18">
        <f t="shared" si="233"/>
        <v>2.4022094048703257</v>
      </c>
      <c r="BB91" s="18">
        <f t="shared" si="234"/>
        <v>2.2276100914425667</v>
      </c>
      <c r="BD91" t="str">
        <f t="shared" si="259"/>
        <v>34 Culture, media and sports occupations</v>
      </c>
      <c r="BE91" s="18">
        <f t="shared" si="235"/>
        <v>4.4803413485060117</v>
      </c>
      <c r="BF91" s="18">
        <f t="shared" si="235"/>
        <v>-8.202787220329089</v>
      </c>
      <c r="BG91" s="18">
        <f t="shared" si="235"/>
        <v>-3.7851754256537307</v>
      </c>
      <c r="BH91" s="18">
        <f t="shared" si="235"/>
        <v>-0.53358013012759775</v>
      </c>
      <c r="BI91" s="18">
        <f t="shared" si="236"/>
        <v>-2.0537596979931183</v>
      </c>
      <c r="BK91" s="18">
        <f t="shared" si="237"/>
        <v>-1.6294751702389143</v>
      </c>
      <c r="BL91" s="18">
        <f t="shared" si="238"/>
        <v>1.8593667258913094</v>
      </c>
      <c r="BM91" s="18">
        <f t="shared" si="239"/>
        <v>0.63671346970128884</v>
      </c>
      <c r="BO91" t="str">
        <f t="shared" si="260"/>
        <v>34 Culture, media and sports occupations</v>
      </c>
      <c r="BP91" s="18">
        <f t="shared" si="240"/>
        <v>-0.66173828564303205</v>
      </c>
      <c r="BQ91" s="18">
        <f t="shared" si="240"/>
        <v>-13.055975880611626</v>
      </c>
      <c r="BR91" s="18">
        <f t="shared" si="240"/>
        <v>-4.531746391586533</v>
      </c>
      <c r="BS91" s="18">
        <f t="shared" si="240"/>
        <v>-3.4067278659607125</v>
      </c>
      <c r="BT91" s="18">
        <f t="shared" si="241"/>
        <v>-4.3906835795320065</v>
      </c>
      <c r="BV91" s="18">
        <f t="shared" si="242"/>
        <v>-3.7831994300500216</v>
      </c>
      <c r="BW91" s="18">
        <f t="shared" si="243"/>
        <v>1.5714719116717957</v>
      </c>
      <c r="BX91" s="18">
        <f t="shared" si="244"/>
        <v>-1.2803123771537805</v>
      </c>
      <c r="BZ91" t="str">
        <f t="shared" si="261"/>
        <v>34 Culture, media and sports occupations</v>
      </c>
      <c r="CA91" s="18">
        <f t="shared" si="245"/>
        <v>1.8471892511257915</v>
      </c>
      <c r="CB91" s="18">
        <f t="shared" si="245"/>
        <v>-3.36135056927237</v>
      </c>
      <c r="CC91" s="18">
        <f t="shared" si="245"/>
        <v>-4.8204992128966122</v>
      </c>
      <c r="CD91" s="18">
        <f t="shared" si="245"/>
        <v>-3.269370272778882</v>
      </c>
      <c r="CE91" s="18">
        <f t="shared" si="246"/>
        <v>-3.7625167082854793</v>
      </c>
      <c r="CG91" s="18">
        <f t="shared" si="247"/>
        <v>-3.789201829552602</v>
      </c>
      <c r="CH91" s="18">
        <f t="shared" si="248"/>
        <v>1.6935648968535055</v>
      </c>
      <c r="CI91" s="18">
        <f t="shared" si="249"/>
        <v>-1.1032968533009946</v>
      </c>
      <c r="CK91" t="str">
        <f t="shared" si="262"/>
        <v>34 Culture, media and sports occupations</v>
      </c>
      <c r="CL91" s="18">
        <f t="shared" si="250"/>
        <v>1.8142026943047229</v>
      </c>
      <c r="CM91" s="18">
        <f t="shared" si="250"/>
        <v>6.9964178553592049</v>
      </c>
      <c r="CN91" s="18">
        <f t="shared" si="250"/>
        <v>1.3254908469360727</v>
      </c>
      <c r="CO91" s="18">
        <f t="shared" si="250"/>
        <v>3.6805792174632312</v>
      </c>
      <c r="CP91" s="18">
        <f t="shared" si="251"/>
        <v>3.1415278604992602</v>
      </c>
      <c r="CR91" s="18">
        <f t="shared" si="252"/>
        <v>2.8895296557375216</v>
      </c>
      <c r="CS91" s="18">
        <f t="shared" si="253"/>
        <v>2.2885653397234362</v>
      </c>
      <c r="CT91" s="18">
        <f t="shared" si="254"/>
        <v>4.5069608730840205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5.2519696970475982</v>
      </c>
      <c r="C92" s="18">
        <f t="shared" si="210"/>
        <v>13.24705947844893</v>
      </c>
      <c r="D92" s="18">
        <f t="shared" si="210"/>
        <v>3.1815586203420176</v>
      </c>
      <c r="E92" s="18">
        <f t="shared" si="210"/>
        <v>2.6840262296035977</v>
      </c>
      <c r="F92" s="18">
        <f t="shared" si="211"/>
        <v>3.4705220309168006</v>
      </c>
      <c r="H92" s="18">
        <f t="shared" si="212"/>
        <v>2.8496032250450387</v>
      </c>
      <c r="I92" s="18">
        <f t="shared" si="213"/>
        <v>3.3147989262145794</v>
      </c>
      <c r="J92" s="18">
        <f t="shared" si="214"/>
        <v>5.2522954658340115</v>
      </c>
      <c r="L92" t="str">
        <f t="shared" si="255"/>
        <v>35 Business and public service associate professionals</v>
      </c>
      <c r="M92" s="18">
        <f t="shared" si="215"/>
        <v>5.2924497395202774</v>
      </c>
      <c r="N92" s="18">
        <f t="shared" si="215"/>
        <v>11.722584221779254</v>
      </c>
      <c r="O92" s="18">
        <f t="shared" si="215"/>
        <v>2.7775700280925131</v>
      </c>
      <c r="P92" s="18">
        <f t="shared" si="215"/>
        <v>2.5267338945760054</v>
      </c>
      <c r="Q92" s="18">
        <f t="shared" si="216"/>
        <v>3.1573662331882968</v>
      </c>
      <c r="S92" s="18">
        <f t="shared" si="217"/>
        <v>2.6102778447696817</v>
      </c>
      <c r="T92" s="18">
        <f t="shared" si="218"/>
        <v>3.3482670779505064</v>
      </c>
      <c r="U92" s="18">
        <f t="shared" si="219"/>
        <v>5.1063272067856991</v>
      </c>
      <c r="W92" t="str">
        <f t="shared" si="256"/>
        <v>35 Business and public service associate professionals</v>
      </c>
      <c r="X92" s="18">
        <f t="shared" si="220"/>
        <v>4.9580629380765462</v>
      </c>
      <c r="Y92" s="18">
        <f t="shared" si="220"/>
        <v>-1.5432228476677912</v>
      </c>
      <c r="Z92" s="18">
        <f t="shared" si="220"/>
        <v>0.31108984165046927</v>
      </c>
      <c r="AA92" s="18">
        <f t="shared" si="220"/>
        <v>1.1699125440543634</v>
      </c>
      <c r="AB92" s="18">
        <f t="shared" si="221"/>
        <v>0.72946019909438942</v>
      </c>
      <c r="AD92" s="18">
        <f t="shared" si="222"/>
        <v>0.88282441543967582</v>
      </c>
      <c r="AE92" s="18">
        <f t="shared" si="223"/>
        <v>2.8824198704253456</v>
      </c>
      <c r="AF92" s="18">
        <f t="shared" si="224"/>
        <v>3.487971476416929</v>
      </c>
      <c r="AH92" t="str">
        <f t="shared" si="257"/>
        <v>35 Business and public service associate professionals</v>
      </c>
      <c r="AI92" s="18">
        <f t="shared" si="225"/>
        <v>4.4265201205022864</v>
      </c>
      <c r="AJ92" s="18">
        <f t="shared" si="225"/>
        <v>2.8855223128414265</v>
      </c>
      <c r="AK92" s="18">
        <f t="shared" si="225"/>
        <v>0.33955954463835702</v>
      </c>
      <c r="AL92" s="18">
        <f t="shared" si="225"/>
        <v>1.5783239492930035</v>
      </c>
      <c r="AM92" s="18">
        <f t="shared" si="226"/>
        <v>1.2704763506613981</v>
      </c>
      <c r="AO92" s="18">
        <f t="shared" si="227"/>
        <v>1.1637124670054177</v>
      </c>
      <c r="AP92" s="18">
        <f t="shared" si="228"/>
        <v>2.7948312493257133</v>
      </c>
      <c r="AQ92" s="18">
        <f t="shared" si="229"/>
        <v>3.6072506813349392</v>
      </c>
      <c r="AS92" t="str">
        <f t="shared" si="258"/>
        <v>35 Business and public service associate professionals</v>
      </c>
      <c r="AT92" s="18">
        <f t="shared" si="230"/>
        <v>4.4263823343013708</v>
      </c>
      <c r="AU92" s="18">
        <f t="shared" si="230"/>
        <v>2.0244632874401258</v>
      </c>
      <c r="AV92" s="18">
        <f t="shared" si="230"/>
        <v>-3.1971840200273327E-2</v>
      </c>
      <c r="AW92" s="18">
        <f t="shared" si="230"/>
        <v>1.3686528458801916</v>
      </c>
      <c r="AX92" s="18">
        <f t="shared" si="231"/>
        <v>0.96954950474859025</v>
      </c>
      <c r="AZ92" s="18">
        <f t="shared" si="232"/>
        <v>0.89961099922448717</v>
      </c>
      <c r="BA92" s="18">
        <f t="shared" si="233"/>
        <v>2.6947439708878695</v>
      </c>
      <c r="BB92" s="18">
        <f t="shared" si="234"/>
        <v>3.3273158392561619</v>
      </c>
      <c r="BD92" t="str">
        <f t="shared" si="259"/>
        <v>35 Business and public service associate professionals</v>
      </c>
      <c r="BE92" s="18">
        <f t="shared" si="235"/>
        <v>1.7541473434943056</v>
      </c>
      <c r="BF92" s="18">
        <f t="shared" si="235"/>
        <v>4.4634526285814768</v>
      </c>
      <c r="BG92" s="18">
        <f t="shared" si="235"/>
        <v>-2.8834883162911495</v>
      </c>
      <c r="BH92" s="18">
        <f t="shared" si="235"/>
        <v>-0.88536718816933924</v>
      </c>
      <c r="BI92" s="18">
        <f t="shared" si="236"/>
        <v>-1.1900977763508291</v>
      </c>
      <c r="BK92" s="18">
        <f t="shared" si="237"/>
        <v>-1.5559340998150484</v>
      </c>
      <c r="BL92" s="18">
        <f t="shared" si="238"/>
        <v>2.0876972001327321</v>
      </c>
      <c r="BM92" s="18">
        <f t="shared" si="239"/>
        <v>0.9578551210977837</v>
      </c>
      <c r="BO92" t="str">
        <f t="shared" si="260"/>
        <v>35 Business and public service associate professionals</v>
      </c>
      <c r="BP92" s="18">
        <f t="shared" si="240"/>
        <v>0.53920207435569356</v>
      </c>
      <c r="BQ92" s="18">
        <f t="shared" si="240"/>
        <v>-3.13695313366541</v>
      </c>
      <c r="BR92" s="18">
        <f t="shared" si="240"/>
        <v>-2.6440684171875728</v>
      </c>
      <c r="BS92" s="18">
        <f t="shared" si="240"/>
        <v>-2.1944371105194427</v>
      </c>
      <c r="BT92" s="18">
        <f t="shared" si="241"/>
        <v>-2.3942593819763158</v>
      </c>
      <c r="BV92" s="18">
        <f t="shared" si="242"/>
        <v>-2.3445444725796238</v>
      </c>
      <c r="BW92" s="18">
        <f t="shared" si="243"/>
        <v>1.9021660077790381</v>
      </c>
      <c r="BX92" s="18">
        <f t="shared" si="244"/>
        <v>0.17905857159155047</v>
      </c>
      <c r="BZ92" t="str">
        <f t="shared" si="261"/>
        <v>35 Business and public service associate professionals</v>
      </c>
      <c r="CA92" s="18">
        <f t="shared" si="245"/>
        <v>2.1697508495285955</v>
      </c>
      <c r="CB92" s="18">
        <f t="shared" si="245"/>
        <v>-1.2761985697066325</v>
      </c>
      <c r="CC92" s="18">
        <f t="shared" si="245"/>
        <v>-4.970201817062792</v>
      </c>
      <c r="CD92" s="18">
        <f t="shared" si="245"/>
        <v>-4.2939889714543771</v>
      </c>
      <c r="CE92" s="18">
        <f t="shared" si="246"/>
        <v>-4.3203525956956206</v>
      </c>
      <c r="CG92" s="18">
        <f t="shared" si="247"/>
        <v>-4.5199262132347933</v>
      </c>
      <c r="CH92" s="18">
        <f t="shared" si="248"/>
        <v>1.5804230251421192</v>
      </c>
      <c r="CI92" s="18">
        <f t="shared" si="249"/>
        <v>-1.7712685727372501</v>
      </c>
      <c r="CK92" t="str">
        <f t="shared" si="262"/>
        <v>35 Business and public service associate professionals</v>
      </c>
      <c r="CL92" s="18">
        <f t="shared" si="250"/>
        <v>-0.72461420299562151</v>
      </c>
      <c r="CM92" s="18">
        <f t="shared" si="250"/>
        <v>12.260882494033808</v>
      </c>
      <c r="CN92" s="18">
        <f t="shared" si="250"/>
        <v>-0.88390431154813376</v>
      </c>
      <c r="CO92" s="18">
        <f t="shared" si="250"/>
        <v>3.7834488797680477</v>
      </c>
      <c r="CP92" s="18">
        <f t="shared" si="251"/>
        <v>2.8050380702491662</v>
      </c>
      <c r="CR92" s="18">
        <f t="shared" si="252"/>
        <v>2.203741456375119</v>
      </c>
      <c r="CS92" s="18">
        <f t="shared" si="253"/>
        <v>2.1381765921982154</v>
      </c>
      <c r="CT92" s="18">
        <f t="shared" si="254"/>
        <v>3.8416183536989168</v>
      </c>
    </row>
    <row r="93" spans="1:98" x14ac:dyDescent="0.2">
      <c r="A93" t="str">
        <f t="shared" si="209"/>
        <v>41 Administrative occupations</v>
      </c>
      <c r="B93" s="18">
        <f t="shared" si="210"/>
        <v>5.5550467907303558</v>
      </c>
      <c r="C93" s="18">
        <f t="shared" si="210"/>
        <v>15.921097368860071</v>
      </c>
      <c r="D93" s="18">
        <f t="shared" si="210"/>
        <v>3.4810601320494738</v>
      </c>
      <c r="E93" s="18">
        <f t="shared" si="210"/>
        <v>3.1825594199733187</v>
      </c>
      <c r="F93" s="18">
        <f t="shared" si="211"/>
        <v>4.0298834770635006</v>
      </c>
      <c r="H93" s="18">
        <f t="shared" si="212"/>
        <v>3.2819638619158598</v>
      </c>
      <c r="I93" s="18">
        <f t="shared" si="213"/>
        <v>3.5068750196272314</v>
      </c>
      <c r="J93" s="18">
        <f t="shared" si="214"/>
        <v>5.7104014424889993</v>
      </c>
      <c r="L93" t="str">
        <f t="shared" si="255"/>
        <v>41 Administrative occupations</v>
      </c>
      <c r="M93" s="18">
        <f t="shared" si="215"/>
        <v>4.1076021205194158</v>
      </c>
      <c r="N93" s="18">
        <f t="shared" si="215"/>
        <v>15.967270914684484</v>
      </c>
      <c r="O93" s="18">
        <f t="shared" si="215"/>
        <v>3.538131486056173</v>
      </c>
      <c r="P93" s="18">
        <f t="shared" si="215"/>
        <v>3.2099478112024071</v>
      </c>
      <c r="Q93" s="18">
        <f t="shared" si="216"/>
        <v>4.0676601026198522</v>
      </c>
      <c r="S93" s="18">
        <f t="shared" si="217"/>
        <v>3.3192266241166113</v>
      </c>
      <c r="T93" s="18">
        <f t="shared" si="218"/>
        <v>3.6471780930950493</v>
      </c>
      <c r="U93" s="18">
        <f t="shared" si="219"/>
        <v>5.8417014295926384</v>
      </c>
      <c r="W93" t="str">
        <f t="shared" si="256"/>
        <v>41 Administrative occupations</v>
      </c>
      <c r="X93" s="18">
        <f t="shared" si="220"/>
        <v>3.7797833832139638</v>
      </c>
      <c r="Y93" s="18">
        <f t="shared" si="220"/>
        <v>3.5672414208468783</v>
      </c>
      <c r="Z93" s="18">
        <f t="shared" si="220"/>
        <v>1.5564776654696466</v>
      </c>
      <c r="AA93" s="18">
        <f t="shared" si="220"/>
        <v>2.129768407832322</v>
      </c>
      <c r="AB93" s="18">
        <f t="shared" si="221"/>
        <v>2.039366041943369</v>
      </c>
      <c r="AD93" s="18">
        <f t="shared" si="222"/>
        <v>1.9383128094442537</v>
      </c>
      <c r="AE93" s="18">
        <f t="shared" si="223"/>
        <v>3.2804307309183267</v>
      </c>
      <c r="AF93" s="18">
        <f t="shared" si="224"/>
        <v>4.5761039456136743</v>
      </c>
      <c r="AH93" t="str">
        <f t="shared" si="257"/>
        <v>41 Administrative occupations</v>
      </c>
      <c r="AI93" s="18">
        <f t="shared" si="225"/>
        <v>3.0373825306966529</v>
      </c>
      <c r="AJ93" s="18">
        <f t="shared" si="225"/>
        <v>0.43330897230442478</v>
      </c>
      <c r="AK93" s="18">
        <f t="shared" si="225"/>
        <v>0.77599321488188711</v>
      </c>
      <c r="AL93" s="18">
        <f t="shared" si="225"/>
        <v>1.5167546100346652</v>
      </c>
      <c r="AM93" s="18">
        <f t="shared" si="226"/>
        <v>1.2167827419850452</v>
      </c>
      <c r="AO93" s="18">
        <f t="shared" si="227"/>
        <v>1.269231110662461</v>
      </c>
      <c r="AP93" s="18">
        <f t="shared" si="228"/>
        <v>3.3431460258286583</v>
      </c>
      <c r="AQ93" s="18">
        <f t="shared" si="229"/>
        <v>4.1712102682811336</v>
      </c>
      <c r="AS93" t="str">
        <f t="shared" si="258"/>
        <v>41 Administrative occupations</v>
      </c>
      <c r="AT93" s="18">
        <f t="shared" si="230"/>
        <v>3.8242207412517271</v>
      </c>
      <c r="AU93" s="18">
        <f t="shared" si="230"/>
        <v>5.4297117387826166</v>
      </c>
      <c r="AV93" s="18">
        <f t="shared" si="230"/>
        <v>0.47082841695760269</v>
      </c>
      <c r="AW93" s="18">
        <f t="shared" si="230"/>
        <v>1.7657499458302528</v>
      </c>
      <c r="AX93" s="18">
        <f t="shared" si="231"/>
        <v>1.5836250702251364</v>
      </c>
      <c r="AZ93" s="18">
        <f t="shared" si="232"/>
        <v>1.3322655752557866</v>
      </c>
      <c r="BA93" s="18">
        <f t="shared" si="233"/>
        <v>3.102395218367282</v>
      </c>
      <c r="BB93" s="18">
        <f t="shared" si="234"/>
        <v>4.0000593367551351</v>
      </c>
      <c r="BD93" t="str">
        <f t="shared" si="259"/>
        <v>41 Administrative occupations</v>
      </c>
      <c r="BE93" s="18">
        <f t="shared" si="235"/>
        <v>0.85828461134744849</v>
      </c>
      <c r="BF93" s="18">
        <f t="shared" si="235"/>
        <v>8.6432447766404685</v>
      </c>
      <c r="BG93" s="18">
        <f t="shared" si="235"/>
        <v>-3.0646300451449893</v>
      </c>
      <c r="BH93" s="18">
        <f t="shared" si="235"/>
        <v>-1.307475876000419</v>
      </c>
      <c r="BI93" s="18">
        <f t="shared" si="236"/>
        <v>-1.2689988564660304</v>
      </c>
      <c r="BK93" s="18">
        <f t="shared" si="237"/>
        <v>-1.8967048347396154</v>
      </c>
      <c r="BL93" s="18">
        <f t="shared" si="238"/>
        <v>2.1800454328606333</v>
      </c>
      <c r="BM93" s="18">
        <f t="shared" si="239"/>
        <v>0.83165969264011874</v>
      </c>
      <c r="BO93" t="str">
        <f t="shared" si="260"/>
        <v>41 Administrative occupations</v>
      </c>
      <c r="BP93" s="18">
        <f t="shared" si="240"/>
        <v>0.34609209572158406</v>
      </c>
      <c r="BQ93" s="18">
        <f t="shared" si="240"/>
        <v>-2.4079326773661314</v>
      </c>
      <c r="BR93" s="18">
        <f t="shared" si="240"/>
        <v>-2.200797215804462</v>
      </c>
      <c r="BS93" s="18">
        <f t="shared" si="240"/>
        <v>-3.1107624963083391</v>
      </c>
      <c r="BT93" s="18">
        <f t="shared" si="241"/>
        <v>-2.7834053082051669</v>
      </c>
      <c r="BV93" s="18">
        <f t="shared" si="242"/>
        <v>-2.8083853924355751</v>
      </c>
      <c r="BW93" s="18">
        <f t="shared" si="243"/>
        <v>1.9922672622097348</v>
      </c>
      <c r="BX93" s="18">
        <f t="shared" si="244"/>
        <v>-2.2599005743428879E-2</v>
      </c>
      <c r="BZ93" t="str">
        <f t="shared" si="261"/>
        <v>41 Administrative occupations</v>
      </c>
      <c r="CA93" s="18">
        <f t="shared" si="245"/>
        <v>-1.6472490583866906</v>
      </c>
      <c r="CB93" s="18">
        <f t="shared" si="245"/>
        <v>-1.4045398307559909</v>
      </c>
      <c r="CC93" s="18">
        <f t="shared" si="245"/>
        <v>-6.8853951166322869</v>
      </c>
      <c r="CD93" s="18">
        <f t="shared" si="245"/>
        <v>-8.4834912866629697</v>
      </c>
      <c r="CE93" s="18">
        <f t="shared" si="246"/>
        <v>-7.5575868947694964</v>
      </c>
      <c r="CG93" s="18">
        <f t="shared" si="247"/>
        <v>-7.9538635573179528</v>
      </c>
      <c r="CH93" s="18">
        <f t="shared" si="248"/>
        <v>1.3382447508180073</v>
      </c>
      <c r="CI93" s="18">
        <f t="shared" si="249"/>
        <v>-4.4005160565999351</v>
      </c>
      <c r="CK93" t="str">
        <f t="shared" si="262"/>
        <v>41 Administrative occupations</v>
      </c>
      <c r="CL93" s="18">
        <f t="shared" si="250"/>
        <v>-4.2674962840631103</v>
      </c>
      <c r="CM93" s="18">
        <f t="shared" si="250"/>
        <v>27.326147894254071</v>
      </c>
      <c r="CN93" s="18">
        <f t="shared" si="250"/>
        <v>-1.7832096323113444</v>
      </c>
      <c r="CO93" s="18">
        <f t="shared" si="250"/>
        <v>0.23772977001261797</v>
      </c>
      <c r="CP93" s="18">
        <f t="shared" si="251"/>
        <v>1.1020372238673026</v>
      </c>
      <c r="CR93" s="18">
        <f t="shared" si="252"/>
        <v>-0.44049533098391436</v>
      </c>
      <c r="CS93" s="18">
        <f t="shared" si="253"/>
        <v>1.6916409683406464</v>
      </c>
      <c r="CT93" s="18">
        <f t="shared" si="254"/>
        <v>1.345768317875784</v>
      </c>
    </row>
    <row r="94" spans="1:98" x14ac:dyDescent="0.2">
      <c r="A94" t="str">
        <f t="shared" si="209"/>
        <v>42 Secretarial and related occupations</v>
      </c>
      <c r="B94" s="18">
        <f t="shared" si="210"/>
        <v>3.9930869724222884</v>
      </c>
      <c r="C94" s="18">
        <f t="shared" si="210"/>
        <v>11.152997288634126</v>
      </c>
      <c r="D94" s="18">
        <f t="shared" si="210"/>
        <v>8.6205526589614667</v>
      </c>
      <c r="E94" s="18">
        <f t="shared" si="210"/>
        <v>6.0867698161737538</v>
      </c>
      <c r="F94" s="18">
        <f t="shared" si="211"/>
        <v>7.1842176722297424</v>
      </c>
      <c r="H94" s="18">
        <f t="shared" si="212"/>
        <v>6.9247278089518582</v>
      </c>
      <c r="I94" s="18">
        <f t="shared" si="213"/>
        <v>5.1307688621871295</v>
      </c>
      <c r="J94" s="18">
        <f t="shared" si="214"/>
        <v>9.3998992457444928</v>
      </c>
      <c r="L94" t="str">
        <f t="shared" si="255"/>
        <v>42 Secretarial and related occupations</v>
      </c>
      <c r="M94" s="18">
        <f t="shared" si="215"/>
        <v>1.7653283190409041</v>
      </c>
      <c r="N94" s="18">
        <f t="shared" si="215"/>
        <v>12.534474686933139</v>
      </c>
      <c r="O94" s="18">
        <f t="shared" si="215"/>
        <v>8.8657568477161988</v>
      </c>
      <c r="P94" s="18">
        <f t="shared" si="215"/>
        <v>4.0866617386587034</v>
      </c>
      <c r="Q94" s="18">
        <f t="shared" si="216"/>
        <v>6.0732326274594683</v>
      </c>
      <c r="S94" s="18">
        <f t="shared" si="217"/>
        <v>5.6559158141487709</v>
      </c>
      <c r="T94" s="18">
        <f t="shared" si="218"/>
        <v>4.8527247561940268</v>
      </c>
      <c r="U94" s="18">
        <f t="shared" si="219"/>
        <v>8.3243125989645108</v>
      </c>
      <c r="W94" t="str">
        <f t="shared" si="256"/>
        <v>42 Secretarial and related occupations</v>
      </c>
      <c r="X94" s="18">
        <f t="shared" si="220"/>
        <v>2.5762302295475159</v>
      </c>
      <c r="Y94" s="18">
        <f t="shared" si="220"/>
        <v>-6.3710010631436216</v>
      </c>
      <c r="Z94" s="18">
        <f t="shared" si="220"/>
        <v>7.8997801372093113</v>
      </c>
      <c r="AA94" s="18">
        <f t="shared" si="220"/>
        <v>2.7299203663065708</v>
      </c>
      <c r="AB94" s="18">
        <f t="shared" si="221"/>
        <v>3.7152618937174253</v>
      </c>
      <c r="AD94" s="18">
        <f t="shared" si="222"/>
        <v>4.4250810187041356</v>
      </c>
      <c r="AE94" s="18">
        <f t="shared" si="223"/>
        <v>4.6854506610395585</v>
      </c>
      <c r="AF94" s="18">
        <f t="shared" si="224"/>
        <v>7.3610327576942858</v>
      </c>
      <c r="AH94" t="str">
        <f t="shared" si="257"/>
        <v>42 Secretarial and related occupations</v>
      </c>
      <c r="AI94" s="18">
        <f t="shared" si="225"/>
        <v>1.7569834612216173</v>
      </c>
      <c r="AJ94" s="18">
        <f t="shared" si="225"/>
        <v>-3.1663019355297917</v>
      </c>
      <c r="AK94" s="18">
        <f t="shared" si="225"/>
        <v>5.2645658741066415</v>
      </c>
      <c r="AL94" s="18">
        <f t="shared" si="225"/>
        <v>0.25924631378857477</v>
      </c>
      <c r="AM94" s="18">
        <f t="shared" si="226"/>
        <v>1.5763535566724496</v>
      </c>
      <c r="AO94" s="18">
        <f t="shared" si="227"/>
        <v>1.9006665770964215</v>
      </c>
      <c r="AP94" s="18">
        <f t="shared" si="228"/>
        <v>3.8452469219518948</v>
      </c>
      <c r="AQ94" s="18">
        <f t="shared" si="229"/>
        <v>5.0288194486584947</v>
      </c>
      <c r="AS94" t="str">
        <f t="shared" si="258"/>
        <v>42 Secretarial and related occupations</v>
      </c>
      <c r="AT94" s="18">
        <f t="shared" si="230"/>
        <v>1.0693697379073885</v>
      </c>
      <c r="AU94" s="18">
        <f t="shared" si="230"/>
        <v>-2.5620523253837457</v>
      </c>
      <c r="AV94" s="18">
        <f t="shared" si="230"/>
        <v>4.0078162569356479</v>
      </c>
      <c r="AW94" s="18">
        <f t="shared" si="230"/>
        <v>-0.96870316322957839</v>
      </c>
      <c r="AX94" s="18">
        <f t="shared" si="231"/>
        <v>0.4584371666821685</v>
      </c>
      <c r="AZ94" s="18">
        <f t="shared" si="232"/>
        <v>0.66310065324999279</v>
      </c>
      <c r="BA94" s="18">
        <f t="shared" si="233"/>
        <v>3.4354097934529815</v>
      </c>
      <c r="BB94" s="18">
        <f t="shared" si="234"/>
        <v>3.8562042531681051</v>
      </c>
      <c r="BD94" t="str">
        <f t="shared" si="259"/>
        <v>42 Secretarial and related occupations</v>
      </c>
      <c r="BE94" s="18">
        <f t="shared" si="235"/>
        <v>-1.1122769649437925</v>
      </c>
      <c r="BF94" s="18">
        <f t="shared" si="235"/>
        <v>3.955849368901232</v>
      </c>
      <c r="BG94" s="18">
        <f t="shared" si="235"/>
        <v>0.79519386132060887</v>
      </c>
      <c r="BH94" s="18">
        <f t="shared" si="235"/>
        <v>-10.511918730660529</v>
      </c>
      <c r="BI94" s="18">
        <f t="shared" si="236"/>
        <v>-6.2478467648631302</v>
      </c>
      <c r="BK94" s="18">
        <f t="shared" si="237"/>
        <v>-6.8913408572812251</v>
      </c>
      <c r="BL94" s="18">
        <f t="shared" si="238"/>
        <v>2.2070000629574427</v>
      </c>
      <c r="BM94" s="18">
        <f t="shared" si="239"/>
        <v>-2.0755391422494829</v>
      </c>
      <c r="BO94" t="str">
        <f t="shared" si="260"/>
        <v>42 Secretarial and related occupations</v>
      </c>
      <c r="BP94" s="18">
        <f t="shared" si="240"/>
        <v>-2.5391474132530845</v>
      </c>
      <c r="BQ94" s="18">
        <f t="shared" si="240"/>
        <v>-12.848424921411805</v>
      </c>
      <c r="BR94" s="18">
        <f t="shared" si="240"/>
        <v>-1.7657323463288077</v>
      </c>
      <c r="BS94" s="18">
        <f t="shared" si="240"/>
        <v>-11.171494900908407</v>
      </c>
      <c r="BT94" s="18">
        <f t="shared" si="241"/>
        <v>-8.4423547582777925</v>
      </c>
      <c r="BV94" s="18">
        <f t="shared" si="242"/>
        <v>-8.1408181846802883</v>
      </c>
      <c r="BW94" s="18">
        <f t="shared" si="243"/>
        <v>1.7965880227183373</v>
      </c>
      <c r="BX94" s="18">
        <f t="shared" si="244"/>
        <v>-3.5006183765066923</v>
      </c>
      <c r="BZ94" t="str">
        <f t="shared" si="261"/>
        <v>42 Secretarial and related occupations</v>
      </c>
      <c r="CA94" s="18">
        <f t="shared" si="245"/>
        <v>-1.2140225404405069</v>
      </c>
      <c r="CB94" s="18">
        <f t="shared" si="245"/>
        <v>-8.2848986607167223</v>
      </c>
      <c r="CC94" s="18">
        <f t="shared" si="245"/>
        <v>-7.2104337435973775</v>
      </c>
      <c r="CD94" s="18">
        <f t="shared" si="245"/>
        <v>-14.474358133696519</v>
      </c>
      <c r="CE94" s="18">
        <f t="shared" si="246"/>
        <v>-11.883700633520199</v>
      </c>
      <c r="CG94" s="18">
        <f t="shared" si="247"/>
        <v>-12.118537370564086</v>
      </c>
      <c r="CH94" s="18">
        <f t="shared" si="248"/>
        <v>1.4032967773128124</v>
      </c>
      <c r="CI94" s="18">
        <f t="shared" si="249"/>
        <v>-6.304471971482684</v>
      </c>
      <c r="CK94" t="str">
        <f t="shared" si="262"/>
        <v>42 Secretarial and related occupations</v>
      </c>
      <c r="CL94" s="18">
        <f t="shared" si="250"/>
        <v>-1.1484305216646229</v>
      </c>
      <c r="CM94" s="18">
        <f t="shared" si="250"/>
        <v>20.176365722097621</v>
      </c>
      <c r="CN94" s="18">
        <f t="shared" si="250"/>
        <v>2.5734941898316377</v>
      </c>
      <c r="CO94" s="18">
        <f t="shared" si="250"/>
        <v>-0.38705368573420662</v>
      </c>
      <c r="CP94" s="18">
        <f t="shared" si="251"/>
        <v>1.7148919541704277</v>
      </c>
      <c r="CR94" s="18">
        <f t="shared" si="252"/>
        <v>0.59017734466035865</v>
      </c>
      <c r="CS94" s="18">
        <f t="shared" si="253"/>
        <v>2.453884669411055</v>
      </c>
      <c r="CT94" s="18">
        <f t="shared" si="254"/>
        <v>2.8794276920718564</v>
      </c>
    </row>
    <row r="95" spans="1:98" x14ac:dyDescent="0.2">
      <c r="A95" t="str">
        <f t="shared" si="209"/>
        <v>51 Skilled agricultural and related trades</v>
      </c>
      <c r="B95" s="18">
        <f t="shared" si="210"/>
        <v>-6.1891562207156969</v>
      </c>
      <c r="C95" s="18">
        <f t="shared" si="210"/>
        <v>25.611763960996136</v>
      </c>
      <c r="D95" s="18">
        <f t="shared" si="210"/>
        <v>3.706613974555073</v>
      </c>
      <c r="E95" s="18">
        <f t="shared" si="210"/>
        <v>3.8769825761601373</v>
      </c>
      <c r="F95" s="18">
        <f t="shared" si="211"/>
        <v>5.063893336109615</v>
      </c>
      <c r="H95" s="18">
        <f t="shared" si="212"/>
        <v>3.8201619671406561</v>
      </c>
      <c r="I95" s="18">
        <f t="shared" si="213"/>
        <v>4.4078926779991923</v>
      </c>
      <c r="J95" s="18">
        <f t="shared" si="214"/>
        <v>6.7519834005558943</v>
      </c>
      <c r="L95" t="str">
        <f t="shared" si="255"/>
        <v>51 Skilled agricultural and related trades</v>
      </c>
      <c r="M95" s="18">
        <f t="shared" si="215"/>
        <v>2.2804131415441908</v>
      </c>
      <c r="N95" s="18">
        <f t="shared" si="215"/>
        <v>-4.6021258987194225</v>
      </c>
      <c r="O95" s="18">
        <f t="shared" si="215"/>
        <v>2.8661377442037228</v>
      </c>
      <c r="P95" s="18">
        <f t="shared" si="215"/>
        <v>4.2239361730505243</v>
      </c>
      <c r="Q95" s="18">
        <f t="shared" si="216"/>
        <v>3.2252571584931999</v>
      </c>
      <c r="S95" s="18">
        <f t="shared" si="217"/>
        <v>3.7693569031394203</v>
      </c>
      <c r="T95" s="18">
        <f t="shared" si="218"/>
        <v>3.6777875003852323</v>
      </c>
      <c r="U95" s="18">
        <f t="shared" si="219"/>
        <v>6.1876569882375998</v>
      </c>
      <c r="W95" t="str">
        <f t="shared" si="256"/>
        <v>51 Skilled agricultural and related trades</v>
      </c>
      <c r="X95" s="18">
        <f t="shared" si="220"/>
        <v>5.1494826227131085</v>
      </c>
      <c r="Y95" s="18">
        <f t="shared" si="220"/>
        <v>7.15575972781195</v>
      </c>
      <c r="Z95" s="18">
        <f t="shared" si="220"/>
        <v>2.5711049185520363</v>
      </c>
      <c r="AA95" s="18">
        <f t="shared" si="220"/>
        <v>3.6579879805083815</v>
      </c>
      <c r="AB95" s="18">
        <f t="shared" si="221"/>
        <v>3.5316242215309934</v>
      </c>
      <c r="AD95" s="18">
        <f t="shared" si="222"/>
        <v>3.2944199458234014</v>
      </c>
      <c r="AE95" s="18">
        <f t="shared" si="223"/>
        <v>4.1582946065747084</v>
      </c>
      <c r="AF95" s="18">
        <f t="shared" si="224"/>
        <v>6.2095701149412985</v>
      </c>
      <c r="AH95" t="str">
        <f t="shared" si="257"/>
        <v>51 Skilled agricultural and related trades</v>
      </c>
      <c r="AI95" s="18">
        <f t="shared" si="225"/>
        <v>8.6880067553626983</v>
      </c>
      <c r="AJ95" s="18">
        <f t="shared" si="225"/>
        <v>-8.6637844205254329</v>
      </c>
      <c r="AK95" s="18">
        <f t="shared" si="225"/>
        <v>3.0940240536167618</v>
      </c>
      <c r="AL95" s="18">
        <f t="shared" si="225"/>
        <v>3.4496094642801234</v>
      </c>
      <c r="AM95" s="18">
        <f t="shared" si="226"/>
        <v>2.5371374901352883</v>
      </c>
      <c r="AO95" s="18">
        <f t="shared" si="227"/>
        <v>3.3309449288970727</v>
      </c>
      <c r="AP95" s="18">
        <f t="shared" si="228"/>
        <v>4.3907783348325458</v>
      </c>
      <c r="AQ95" s="18">
        <f t="shared" si="229"/>
        <v>6.4113903992210508</v>
      </c>
      <c r="AS95" t="str">
        <f t="shared" si="258"/>
        <v>51 Skilled agricultural and related trades</v>
      </c>
      <c r="AT95" s="18">
        <f t="shared" si="230"/>
        <v>8.4115919760562985</v>
      </c>
      <c r="AU95" s="18">
        <f t="shared" si="230"/>
        <v>-1.9024556411189497</v>
      </c>
      <c r="AV95" s="18">
        <f t="shared" si="230"/>
        <v>2.0651712371926534</v>
      </c>
      <c r="AW95" s="18">
        <f t="shared" si="230"/>
        <v>3.8179687091978165</v>
      </c>
      <c r="AX95" s="18">
        <f t="shared" si="231"/>
        <v>2.9018548572159686</v>
      </c>
      <c r="AZ95" s="18">
        <f t="shared" si="232"/>
        <v>3.2303835663142655</v>
      </c>
      <c r="BA95" s="18">
        <f t="shared" si="233"/>
        <v>4.0331654583259935</v>
      </c>
      <c r="BB95" s="18">
        <f t="shared" si="234"/>
        <v>6.0706865196508142</v>
      </c>
      <c r="BD95" t="str">
        <f t="shared" si="259"/>
        <v>51 Skilled agricultural and related trades</v>
      </c>
      <c r="BE95" s="18">
        <f t="shared" si="235"/>
        <v>1.0864783733864236</v>
      </c>
      <c r="BF95" s="18">
        <f t="shared" si="235"/>
        <v>-7.7851056251901252</v>
      </c>
      <c r="BG95" s="18">
        <f t="shared" si="235"/>
        <v>-0.91574728714247655</v>
      </c>
      <c r="BH95" s="18">
        <f t="shared" si="235"/>
        <v>0.23755418876463263</v>
      </c>
      <c r="BI95" s="18">
        <f t="shared" si="236"/>
        <v>-0.64366689590759085</v>
      </c>
      <c r="BK95" s="18">
        <f t="shared" si="237"/>
        <v>-0.1483635250008275</v>
      </c>
      <c r="BL95" s="18">
        <f t="shared" si="238"/>
        <v>2.8193946357388366</v>
      </c>
      <c r="BM95" s="18">
        <f t="shared" si="239"/>
        <v>2.7192261598408374</v>
      </c>
      <c r="BO95" t="str">
        <f t="shared" si="260"/>
        <v>51 Skilled agricultural and related trades</v>
      </c>
      <c r="BP95" s="18">
        <f t="shared" si="240"/>
        <v>0.80544944943738983</v>
      </c>
      <c r="BQ95" s="18">
        <f t="shared" si="240"/>
        <v>-12.95250872970688</v>
      </c>
      <c r="BR95" s="18">
        <f t="shared" si="240"/>
        <v>-0.2194359395190193</v>
      </c>
      <c r="BS95" s="18">
        <f t="shared" si="240"/>
        <v>1.3916739536545819E-3</v>
      </c>
      <c r="BT95" s="18">
        <f t="shared" si="241"/>
        <v>-0.93040114458301515</v>
      </c>
      <c r="BV95" s="18">
        <f t="shared" si="242"/>
        <v>-7.2271779502197653E-2</v>
      </c>
      <c r="BW95" s="18">
        <f t="shared" si="243"/>
        <v>2.9275400204983759</v>
      </c>
      <c r="BX95" s="18">
        <f t="shared" si="244"/>
        <v>2.8793726682445397</v>
      </c>
      <c r="BZ95" t="str">
        <f t="shared" si="261"/>
        <v>51 Skilled agricultural and related trades</v>
      </c>
      <c r="CA95" s="18">
        <f t="shared" si="245"/>
        <v>1.6186777919050099</v>
      </c>
      <c r="CB95" s="18">
        <f t="shared" si="245"/>
        <v>-4.7576526918479356</v>
      </c>
      <c r="CC95" s="18">
        <f t="shared" si="245"/>
        <v>-2.6831341527117747</v>
      </c>
      <c r="CD95" s="18">
        <f t="shared" si="245"/>
        <v>0.47392036957643047</v>
      </c>
      <c r="CE95" s="18">
        <f t="shared" si="246"/>
        <v>-0.85541280912351247</v>
      </c>
      <c r="CG95" s="18">
        <f t="shared" si="247"/>
        <v>-0.58964987270758717</v>
      </c>
      <c r="CH95" s="18">
        <f t="shared" si="248"/>
        <v>2.4449738105035923</v>
      </c>
      <c r="CI95" s="18">
        <f t="shared" si="249"/>
        <v>2.0298623990866682</v>
      </c>
      <c r="CK95" t="str">
        <f t="shared" si="262"/>
        <v>51 Skilled agricultural and related trades</v>
      </c>
      <c r="CL95" s="18">
        <f t="shared" si="250"/>
        <v>0.59694254643070099</v>
      </c>
      <c r="CM95" s="18">
        <f t="shared" si="250"/>
        <v>-9.9088793234325507</v>
      </c>
      <c r="CN95" s="18">
        <f t="shared" si="250"/>
        <v>1.3096853410463405</v>
      </c>
      <c r="CO95" s="18">
        <f t="shared" si="250"/>
        <v>-4.1536657532839749</v>
      </c>
      <c r="CP95" s="18">
        <f t="shared" si="251"/>
        <v>-2.8554941419085544</v>
      </c>
      <c r="CR95" s="18">
        <f t="shared" si="252"/>
        <v>-2.3660948653618785</v>
      </c>
      <c r="CS95" s="18">
        <f t="shared" si="253"/>
        <v>1.9978372378181897</v>
      </c>
      <c r="CT95" s="18">
        <f t="shared" si="254"/>
        <v>0.28548167003465963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5.2907480213275182</v>
      </c>
      <c r="C96" s="18">
        <f t="shared" si="210"/>
        <v>10.113043427758051</v>
      </c>
      <c r="D96" s="18">
        <f t="shared" si="210"/>
        <v>4.2029095365015978</v>
      </c>
      <c r="E96" s="18">
        <f t="shared" si="210"/>
        <v>3.265752065392391</v>
      </c>
      <c r="F96" s="18">
        <f t="shared" si="211"/>
        <v>3.9740760504250572</v>
      </c>
      <c r="H96" s="18">
        <f t="shared" si="212"/>
        <v>3.5771976368196068</v>
      </c>
      <c r="I96" s="18">
        <f t="shared" si="213"/>
        <v>3.2779087247909233</v>
      </c>
      <c r="J96" s="18">
        <f t="shared" si="214"/>
        <v>5.7599223478768558</v>
      </c>
      <c r="L96" t="str">
        <f t="shared" si="255"/>
        <v>52 Skilled metal, electrical and electronic trades</v>
      </c>
      <c r="M96" s="18">
        <f t="shared" si="215"/>
        <v>8.611660103789287</v>
      </c>
      <c r="N96" s="18">
        <f t="shared" si="215"/>
        <v>-15.35045697357641</v>
      </c>
      <c r="O96" s="18">
        <f t="shared" si="215"/>
        <v>6.6548590445843381</v>
      </c>
      <c r="P96" s="18">
        <f t="shared" si="215"/>
        <v>3.6115140736731055</v>
      </c>
      <c r="Q96" s="18">
        <f t="shared" si="216"/>
        <v>3.2405960117068533</v>
      </c>
      <c r="S96" s="18">
        <f t="shared" si="217"/>
        <v>4.6161890218561652</v>
      </c>
      <c r="T96" s="18">
        <f t="shared" si="218"/>
        <v>3.7828045652810394</v>
      </c>
      <c r="U96" s="18">
        <f t="shared" si="219"/>
        <v>6.8804587987663979</v>
      </c>
      <c r="W96" t="str">
        <f t="shared" si="256"/>
        <v>52 Skilled metal, electrical and electronic trades</v>
      </c>
      <c r="X96" s="18">
        <f t="shared" si="220"/>
        <v>8.8261800406574729</v>
      </c>
      <c r="Y96" s="18">
        <f t="shared" si="220"/>
        <v>-18.172754987185503</v>
      </c>
      <c r="Z96" s="18">
        <f t="shared" si="220"/>
        <v>4.0691428082333836</v>
      </c>
      <c r="AA96" s="18">
        <f t="shared" si="220"/>
        <v>3.1171263709573571</v>
      </c>
      <c r="AB96" s="18">
        <f t="shared" si="221"/>
        <v>1.9297571808519765</v>
      </c>
      <c r="AD96" s="18">
        <f t="shared" si="222"/>
        <v>3.4334935643828723</v>
      </c>
      <c r="AE96" s="18">
        <f t="shared" si="223"/>
        <v>3.2787881793831186</v>
      </c>
      <c r="AF96" s="18">
        <f t="shared" si="224"/>
        <v>5.6535253449630174</v>
      </c>
      <c r="AH96" t="str">
        <f t="shared" si="257"/>
        <v>52 Skilled metal, electrical and electronic trades</v>
      </c>
      <c r="AI96" s="18">
        <f t="shared" si="225"/>
        <v>7.6919557291109442</v>
      </c>
      <c r="AJ96" s="18">
        <f t="shared" si="225"/>
        <v>-14.129952548121338</v>
      </c>
      <c r="AK96" s="18">
        <f t="shared" si="225"/>
        <v>2.0459179144963313</v>
      </c>
      <c r="AL96" s="18">
        <f t="shared" si="225"/>
        <v>3.0359159775948497</v>
      </c>
      <c r="AM96" s="18">
        <f t="shared" si="226"/>
        <v>1.562092592939468</v>
      </c>
      <c r="AO96" s="18">
        <f t="shared" si="227"/>
        <v>2.7048540362507145</v>
      </c>
      <c r="AP96" s="18">
        <f t="shared" si="228"/>
        <v>2.8499693804114212</v>
      </c>
      <c r="AQ96" s="18">
        <f t="shared" si="229"/>
        <v>4.787142714401349</v>
      </c>
      <c r="AS96" t="str">
        <f t="shared" si="258"/>
        <v>52 Skilled metal, electrical and electronic trades</v>
      </c>
      <c r="AT96" s="18">
        <f t="shared" si="230"/>
        <v>6.388904602072798</v>
      </c>
      <c r="AU96" s="18">
        <f t="shared" si="230"/>
        <v>-13.171722984251332</v>
      </c>
      <c r="AV96" s="18">
        <f t="shared" si="230"/>
        <v>1.57140020467057</v>
      </c>
      <c r="AW96" s="18">
        <f t="shared" si="230"/>
        <v>2.4222681929666701</v>
      </c>
      <c r="AX96" s="18">
        <f t="shared" si="231"/>
        <v>1.1064570174914135</v>
      </c>
      <c r="AZ96" s="18">
        <f t="shared" si="232"/>
        <v>2.1378564914097398</v>
      </c>
      <c r="BA96" s="18">
        <f t="shared" si="233"/>
        <v>2.7077435924223625</v>
      </c>
      <c r="BB96" s="18">
        <f t="shared" si="234"/>
        <v>4.2477141981319466</v>
      </c>
      <c r="BD96" t="str">
        <f t="shared" si="259"/>
        <v>52 Skilled metal, electrical and electronic trades</v>
      </c>
      <c r="BE96" s="18">
        <f t="shared" si="235"/>
        <v>2.5170682557613011</v>
      </c>
      <c r="BF96" s="18">
        <f t="shared" si="235"/>
        <v>-16.038393403768836</v>
      </c>
      <c r="BG96" s="18">
        <f t="shared" si="235"/>
        <v>-1.1052203206390332</v>
      </c>
      <c r="BH96" s="18">
        <f t="shared" si="235"/>
        <v>-1.5153246425544498</v>
      </c>
      <c r="BI96" s="18">
        <f t="shared" si="236"/>
        <v>-2.365763469456228</v>
      </c>
      <c r="BK96" s="18">
        <f t="shared" si="237"/>
        <v>-1.378812512304084</v>
      </c>
      <c r="BL96" s="18">
        <f t="shared" si="238"/>
        <v>1.8441875941672681</v>
      </c>
      <c r="BM96" s="18">
        <f t="shared" si="239"/>
        <v>0.80234727280039664</v>
      </c>
      <c r="BO96" t="str">
        <f t="shared" si="260"/>
        <v>52 Skilled metal, electrical and electronic trades</v>
      </c>
      <c r="BP96" s="18">
        <f t="shared" si="240"/>
        <v>0.63085412145955644</v>
      </c>
      <c r="BQ96" s="18">
        <f t="shared" si="240"/>
        <v>-17.090364653650202</v>
      </c>
      <c r="BR96" s="18">
        <f t="shared" si="240"/>
        <v>-2.0004302167704213</v>
      </c>
      <c r="BS96" s="18">
        <f t="shared" si="240"/>
        <v>-1.7967499474092596</v>
      </c>
      <c r="BT96" s="18">
        <f t="shared" si="241"/>
        <v>-2.8933372952320235</v>
      </c>
      <c r="BV96" s="18">
        <f t="shared" si="242"/>
        <v>-1.8646903632271283</v>
      </c>
      <c r="BW96" s="18">
        <f t="shared" si="243"/>
        <v>1.8345082590037975</v>
      </c>
      <c r="BX96" s="18">
        <f t="shared" si="244"/>
        <v>0.43639626949341093</v>
      </c>
      <c r="BZ96" t="str">
        <f t="shared" si="261"/>
        <v>52 Skilled metal, electrical and electronic trades</v>
      </c>
      <c r="CA96" s="18">
        <f t="shared" si="245"/>
        <v>1.4452250396864041</v>
      </c>
      <c r="CB96" s="18">
        <f t="shared" si="245"/>
        <v>-16.346602532027422</v>
      </c>
      <c r="CC96" s="18">
        <f t="shared" si="245"/>
        <v>-3.1758031961450772</v>
      </c>
      <c r="CD96" s="18">
        <f t="shared" si="245"/>
        <v>-5.4668411284460543</v>
      </c>
      <c r="CE96" s="18">
        <f t="shared" si="246"/>
        <v>-5.4818309542719934</v>
      </c>
      <c r="CG96" s="18">
        <f t="shared" si="247"/>
        <v>-4.7092494004726042</v>
      </c>
      <c r="CH96" s="18">
        <f t="shared" si="248"/>
        <v>1.6486448464499537</v>
      </c>
      <c r="CI96" s="18">
        <f t="shared" si="249"/>
        <v>-1.7871415614094777</v>
      </c>
      <c r="CK96" t="str">
        <f t="shared" si="262"/>
        <v>52 Skilled metal, electrical and electronic trades</v>
      </c>
      <c r="CL96" s="18">
        <f t="shared" si="250"/>
        <v>0.8959960499475228</v>
      </c>
      <c r="CM96" s="18">
        <f t="shared" si="250"/>
        <v>-14.710273471088509</v>
      </c>
      <c r="CN96" s="18">
        <f t="shared" si="250"/>
        <v>-0.21365692317326657</v>
      </c>
      <c r="CO96" s="18">
        <f t="shared" si="250"/>
        <v>-3.2351257758947205</v>
      </c>
      <c r="CP96" s="18">
        <f t="shared" si="251"/>
        <v>-3.0686299120074256</v>
      </c>
      <c r="CR96" s="18">
        <f t="shared" si="252"/>
        <v>-2.2382741149431062</v>
      </c>
      <c r="CS96" s="18">
        <f t="shared" si="253"/>
        <v>1.7876968698144813</v>
      </c>
      <c r="CT96" s="18">
        <f t="shared" si="254"/>
        <v>0.1094401945025858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-3.3491736190134236</v>
      </c>
      <c r="C97" s="18">
        <f t="shared" si="210"/>
        <v>-5.7923302422590028</v>
      </c>
      <c r="D97" s="18">
        <f t="shared" si="210"/>
        <v>12.487307738365082</v>
      </c>
      <c r="E97" s="18">
        <f t="shared" si="210"/>
        <v>5.1097014440992794E-2</v>
      </c>
      <c r="F97" s="18">
        <f t="shared" si="211"/>
        <v>3.3924678248315798</v>
      </c>
      <c r="H97" s="18">
        <f t="shared" si="212"/>
        <v>4.0357040932357924</v>
      </c>
      <c r="I97" s="18">
        <f t="shared" si="213"/>
        <v>4.0174588251242316</v>
      </c>
      <c r="J97" s="18">
        <f t="shared" si="214"/>
        <v>6.6201917024086177</v>
      </c>
      <c r="L97" t="str">
        <f t="shared" si="255"/>
        <v>53 Skilled construction and building trades</v>
      </c>
      <c r="M97" s="18">
        <f t="shared" si="215"/>
        <v>6.1223565183992523</v>
      </c>
      <c r="N97" s="18">
        <f t="shared" si="215"/>
        <v>-10.779701635160489</v>
      </c>
      <c r="O97" s="18">
        <f t="shared" si="215"/>
        <v>5.9281203709501851</v>
      </c>
      <c r="P97" s="18">
        <f t="shared" si="215"/>
        <v>2.0999865807256102</v>
      </c>
      <c r="Q97" s="18">
        <f t="shared" si="216"/>
        <v>2.4144066546426535</v>
      </c>
      <c r="S97" s="18">
        <f t="shared" si="217"/>
        <v>3.3604072997267087</v>
      </c>
      <c r="T97" s="18">
        <f t="shared" si="218"/>
        <v>3.660416120376131</v>
      </c>
      <c r="U97" s="18">
        <f t="shared" si="219"/>
        <v>5.8809418010749681</v>
      </c>
      <c r="W97" t="str">
        <f t="shared" si="256"/>
        <v>53 Skilled construction and building trades</v>
      </c>
      <c r="X97" s="18">
        <f t="shared" si="220"/>
        <v>6.9827595884352167</v>
      </c>
      <c r="Y97" s="18">
        <f t="shared" si="220"/>
        <v>-13.989445148985002</v>
      </c>
      <c r="Z97" s="18">
        <f t="shared" si="220"/>
        <v>5.0585538533265417</v>
      </c>
      <c r="AA97" s="18">
        <f t="shared" si="220"/>
        <v>3.0577337605185662</v>
      </c>
      <c r="AB97" s="18">
        <f t="shared" si="221"/>
        <v>2.5137617157968695</v>
      </c>
      <c r="AD97" s="18">
        <f t="shared" si="222"/>
        <v>3.7204036356446757</v>
      </c>
      <c r="AE97" s="18">
        <f t="shared" si="223"/>
        <v>3.5888247262354733</v>
      </c>
      <c r="AF97" s="18">
        <f t="shared" si="224"/>
        <v>6.0884039336249751</v>
      </c>
      <c r="AH97" t="str">
        <f t="shared" si="257"/>
        <v>53 Skilled construction and building trades</v>
      </c>
      <c r="AI97" s="18">
        <f t="shared" si="225"/>
        <v>10.099884014394656</v>
      </c>
      <c r="AJ97" s="18">
        <f t="shared" si="225"/>
        <v>-11.925832520810841</v>
      </c>
      <c r="AK97" s="18">
        <f t="shared" si="225"/>
        <v>4.6878302632810342</v>
      </c>
      <c r="AL97" s="18">
        <f t="shared" si="225"/>
        <v>3.3938256741550044</v>
      </c>
      <c r="AM97" s="18">
        <f t="shared" si="226"/>
        <v>2.7613318585374413</v>
      </c>
      <c r="AO97" s="18">
        <f t="shared" si="227"/>
        <v>3.823373516894879</v>
      </c>
      <c r="AP97" s="18">
        <f t="shared" si="228"/>
        <v>3.6791804216825374</v>
      </c>
      <c r="AQ97" s="18">
        <f t="shared" si="229"/>
        <v>6.2278153944079984</v>
      </c>
      <c r="AS97" t="str">
        <f t="shared" si="258"/>
        <v>53 Skilled construction and building trades</v>
      </c>
      <c r="AT97" s="18">
        <f t="shared" si="230"/>
        <v>7.1273700078665625</v>
      </c>
      <c r="AU97" s="18">
        <f t="shared" si="230"/>
        <v>-13.417074114069017</v>
      </c>
      <c r="AV97" s="18">
        <f t="shared" si="230"/>
        <v>4.9528534156377813</v>
      </c>
      <c r="AW97" s="18">
        <f t="shared" si="230"/>
        <v>2.3397645281455937</v>
      </c>
      <c r="AX97" s="18">
        <f t="shared" si="231"/>
        <v>2.0770187845837507</v>
      </c>
      <c r="AZ97" s="18">
        <f t="shared" si="232"/>
        <v>3.2034840936014275</v>
      </c>
      <c r="BA97" s="18">
        <f t="shared" si="233"/>
        <v>3.5194044416194004</v>
      </c>
      <c r="BB97" s="18">
        <f t="shared" si="234"/>
        <v>5.6632090758989895</v>
      </c>
      <c r="BD97" t="str">
        <f t="shared" si="259"/>
        <v>53 Skilled construction and building trades</v>
      </c>
      <c r="BE97" s="18">
        <f t="shared" si="235"/>
        <v>1.3728156230014665</v>
      </c>
      <c r="BF97" s="18">
        <f t="shared" si="235"/>
        <v>-15.357003625753229</v>
      </c>
      <c r="BG97" s="18">
        <f t="shared" si="235"/>
        <v>-6.9691290236484349E-2</v>
      </c>
      <c r="BH97" s="18">
        <f t="shared" si="235"/>
        <v>-1.2103969381911828</v>
      </c>
      <c r="BI97" s="18">
        <f t="shared" si="236"/>
        <v>-1.8083973106393869</v>
      </c>
      <c r="BK97" s="18">
        <f t="shared" si="237"/>
        <v>-0.8316159080314689</v>
      </c>
      <c r="BL97" s="18">
        <f t="shared" si="238"/>
        <v>2.081503460759726</v>
      </c>
      <c r="BM97" s="18">
        <f t="shared" si="239"/>
        <v>1.4681169068653022</v>
      </c>
      <c r="BO97" t="str">
        <f t="shared" si="260"/>
        <v>53 Skilled construction and building trades</v>
      </c>
      <c r="BP97" s="18">
        <f t="shared" si="240"/>
        <v>2.2704220257180996</v>
      </c>
      <c r="BQ97" s="18">
        <f t="shared" si="240"/>
        <v>-16.800415252066937</v>
      </c>
      <c r="BR97" s="18">
        <f t="shared" si="240"/>
        <v>1.2933329148554717</v>
      </c>
      <c r="BS97" s="18">
        <f t="shared" si="240"/>
        <v>-0.32502499717909084</v>
      </c>
      <c r="BT97" s="18">
        <f t="shared" si="241"/>
        <v>-0.94693323777458316</v>
      </c>
      <c r="BV97" s="18">
        <f t="shared" si="242"/>
        <v>0.21153411280143697</v>
      </c>
      <c r="BW97" s="18">
        <f t="shared" si="243"/>
        <v>2.5565586959635178</v>
      </c>
      <c r="BX97" s="18">
        <f t="shared" si="244"/>
        <v>2.705805448100862</v>
      </c>
      <c r="BZ97" t="str">
        <f t="shared" si="261"/>
        <v>53 Skilled construction and building trades</v>
      </c>
      <c r="CA97" s="18">
        <f t="shared" si="245"/>
        <v>2.3623839697214599</v>
      </c>
      <c r="CB97" s="18">
        <f t="shared" si="245"/>
        <v>-13.582956029102567</v>
      </c>
      <c r="CC97" s="18">
        <f t="shared" si="245"/>
        <v>-1.4673507356880999</v>
      </c>
      <c r="CD97" s="18">
        <f t="shared" si="245"/>
        <v>-1.7454547545839194</v>
      </c>
      <c r="CE97" s="18">
        <f t="shared" si="246"/>
        <v>-2.4445202311391134</v>
      </c>
      <c r="CG97" s="18">
        <f t="shared" si="247"/>
        <v>-1.6528407396729006</v>
      </c>
      <c r="CH97" s="18">
        <f t="shared" si="248"/>
        <v>2.0780424403386455</v>
      </c>
      <c r="CI97" s="18">
        <f t="shared" si="249"/>
        <v>0.8785282776966552</v>
      </c>
      <c r="CK97" t="str">
        <f t="shared" si="262"/>
        <v>53 Skilled construction and building trades</v>
      </c>
      <c r="CL97" s="18">
        <f t="shared" si="250"/>
        <v>-3.3702034818824611</v>
      </c>
      <c r="CM97" s="18">
        <f t="shared" si="250"/>
        <v>-16.005690585386933</v>
      </c>
      <c r="CN97" s="18">
        <f t="shared" si="250"/>
        <v>-4.5344202730185685</v>
      </c>
      <c r="CO97" s="18">
        <f t="shared" si="250"/>
        <v>-12.687920579721879</v>
      </c>
      <c r="CP97" s="18">
        <f t="shared" si="251"/>
        <v>-10.434819988422571</v>
      </c>
      <c r="CR97" s="18">
        <f t="shared" si="252"/>
        <v>-10.050554098123342</v>
      </c>
      <c r="CS97" s="18">
        <f t="shared" si="253"/>
        <v>1.0155435812201352</v>
      </c>
      <c r="CT97" s="18">
        <f t="shared" si="254"/>
        <v>-6.4503932269264759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-1.0571319613961183E-2</v>
      </c>
      <c r="C98" s="18">
        <f t="shared" si="210"/>
        <v>0.84825156734946727</v>
      </c>
      <c r="D98" s="18">
        <f t="shared" si="210"/>
        <v>5.6046551753945462</v>
      </c>
      <c r="E98" s="18">
        <f t="shared" si="210"/>
        <v>3.342322665959041</v>
      </c>
      <c r="F98" s="18">
        <f t="shared" si="211"/>
        <v>3.8853044512351831</v>
      </c>
      <c r="H98" s="18">
        <f t="shared" si="212"/>
        <v>4.0909965609223109</v>
      </c>
      <c r="I98" s="18">
        <f t="shared" si="213"/>
        <v>3.9638896854926386</v>
      </c>
      <c r="J98" s="18">
        <f t="shared" si="214"/>
        <v>6.6217895526133441</v>
      </c>
      <c r="L98" t="str">
        <f t="shared" si="255"/>
        <v>54 Textiles, printing and other skilled trades</v>
      </c>
      <c r="M98" s="18">
        <f t="shared" si="215"/>
        <v>5.079352754864197</v>
      </c>
      <c r="N98" s="18">
        <f t="shared" si="215"/>
        <v>2.2003724950478531</v>
      </c>
      <c r="O98" s="18">
        <f t="shared" si="215"/>
        <v>4.9524271802139808</v>
      </c>
      <c r="P98" s="18">
        <f t="shared" si="215"/>
        <v>3.8057360371979154</v>
      </c>
      <c r="Q98" s="18">
        <f t="shared" si="216"/>
        <v>4.0613072007875006</v>
      </c>
      <c r="S98" s="18">
        <f t="shared" si="217"/>
        <v>4.1865675551848724</v>
      </c>
      <c r="T98" s="18">
        <f t="shared" si="218"/>
        <v>4.1136405994008474</v>
      </c>
      <c r="U98" s="18">
        <f t="shared" si="219"/>
        <v>6.7947622136425689</v>
      </c>
      <c r="W98" t="str">
        <f t="shared" si="256"/>
        <v>54 Textiles, printing and other skilled trades</v>
      </c>
      <c r="X98" s="18">
        <f t="shared" si="220"/>
        <v>2.9036993611384787</v>
      </c>
      <c r="Y98" s="18">
        <f t="shared" si="220"/>
        <v>-4.2373212629078338</v>
      </c>
      <c r="Z98" s="18">
        <f t="shared" si="220"/>
        <v>4.5592390723021792</v>
      </c>
      <c r="AA98" s="18">
        <f t="shared" si="220"/>
        <v>2.7878881119515642</v>
      </c>
      <c r="AB98" s="18">
        <f t="shared" si="221"/>
        <v>2.8819617304360445</v>
      </c>
      <c r="AD98" s="18">
        <f t="shared" si="222"/>
        <v>3.3749787786924168</v>
      </c>
      <c r="AE98" s="18">
        <f t="shared" si="223"/>
        <v>3.9415331571663881</v>
      </c>
      <c r="AF98" s="18">
        <f t="shared" si="224"/>
        <v>6.1010712098803044</v>
      </c>
      <c r="AH98" t="str">
        <f t="shared" si="257"/>
        <v>54 Textiles, printing and other skilled trades</v>
      </c>
      <c r="AI98" s="18">
        <f t="shared" si="225"/>
        <v>-0.63646530685884661</v>
      </c>
      <c r="AJ98" s="18">
        <f t="shared" si="225"/>
        <v>4.2277447806846835</v>
      </c>
      <c r="AK98" s="18">
        <f t="shared" si="225"/>
        <v>2.2714401914157412</v>
      </c>
      <c r="AL98" s="18">
        <f t="shared" si="225"/>
        <v>2.5447273007242144</v>
      </c>
      <c r="AM98" s="18">
        <f t="shared" si="226"/>
        <v>2.5635475202691715</v>
      </c>
      <c r="AO98" s="18">
        <f t="shared" si="227"/>
        <v>2.4535505526399382</v>
      </c>
      <c r="AP98" s="18">
        <f t="shared" si="228"/>
        <v>3.5824842217657027</v>
      </c>
      <c r="AQ98" s="18">
        <f t="shared" si="229"/>
        <v>5.1830907560881601</v>
      </c>
      <c r="AS98" t="str">
        <f t="shared" si="258"/>
        <v>54 Textiles, printing and other skilled trades</v>
      </c>
      <c r="AT98" s="18">
        <f t="shared" si="230"/>
        <v>1.716197840143896</v>
      </c>
      <c r="AU98" s="18">
        <f t="shared" si="230"/>
        <v>-2.8033093950993737</v>
      </c>
      <c r="AV98" s="18">
        <f t="shared" si="230"/>
        <v>3.4150869340956236</v>
      </c>
      <c r="AW98" s="18">
        <f t="shared" si="230"/>
        <v>2.5957703456753523</v>
      </c>
      <c r="AX98" s="18">
        <f t="shared" si="231"/>
        <v>2.5041850171698021</v>
      </c>
      <c r="AZ98" s="18">
        <f t="shared" si="232"/>
        <v>2.8681520882831713</v>
      </c>
      <c r="BA98" s="18">
        <f t="shared" si="233"/>
        <v>3.6229197785630163</v>
      </c>
      <c r="BB98" s="18">
        <f t="shared" si="234"/>
        <v>5.5040516392621752</v>
      </c>
      <c r="BD98" t="str">
        <f t="shared" si="259"/>
        <v>54 Textiles, printing and other skilled trades</v>
      </c>
      <c r="BE98" s="18">
        <f t="shared" si="235"/>
        <v>-0.95209739935289139</v>
      </c>
      <c r="BF98" s="18">
        <f t="shared" si="235"/>
        <v>-5.6880617538399347</v>
      </c>
      <c r="BG98" s="18">
        <f t="shared" si="235"/>
        <v>0.37351465191266531</v>
      </c>
      <c r="BH98" s="18">
        <f t="shared" si="235"/>
        <v>-0.20659259369203431</v>
      </c>
      <c r="BI98" s="18">
        <f t="shared" si="236"/>
        <v>-0.37804668447278811</v>
      </c>
      <c r="BK98" s="18">
        <f t="shared" si="237"/>
        <v>-1.3596996535669703E-2</v>
      </c>
      <c r="BL98" s="18">
        <f t="shared" si="238"/>
        <v>2.4643294048840803</v>
      </c>
      <c r="BM98" s="18">
        <f t="shared" si="239"/>
        <v>2.4546622507253479</v>
      </c>
      <c r="BO98" t="str">
        <f t="shared" si="260"/>
        <v>54 Textiles, printing and other skilled trades</v>
      </c>
      <c r="BP98" s="18">
        <f t="shared" si="240"/>
        <v>-3.4298216828759109</v>
      </c>
      <c r="BQ98" s="18">
        <f t="shared" si="240"/>
        <v>-5.8462357483849203</v>
      </c>
      <c r="BR98" s="18">
        <f t="shared" si="240"/>
        <v>-1.043024666195691</v>
      </c>
      <c r="BS98" s="18">
        <f t="shared" si="240"/>
        <v>-0.83534581003622543</v>
      </c>
      <c r="BT98" s="18">
        <f t="shared" si="241"/>
        <v>-1.2209322834413561</v>
      </c>
      <c r="BV98" s="18">
        <f t="shared" si="242"/>
        <v>-0.90462047820784042</v>
      </c>
      <c r="BW98" s="18">
        <f t="shared" si="243"/>
        <v>2.0446406041645826</v>
      </c>
      <c r="BX98" s="18">
        <f t="shared" si="244"/>
        <v>1.3748223121224923</v>
      </c>
      <c r="BZ98" t="str">
        <f t="shared" si="261"/>
        <v>54 Textiles, printing and other skilled trades</v>
      </c>
      <c r="CA98" s="18">
        <f t="shared" si="245"/>
        <v>-2.3883046412815023</v>
      </c>
      <c r="CB98" s="18">
        <f t="shared" si="245"/>
        <v>-1.1511140263199104</v>
      </c>
      <c r="CC98" s="18">
        <f t="shared" si="245"/>
        <v>-2.4699387583444365</v>
      </c>
      <c r="CD98" s="18">
        <f t="shared" si="245"/>
        <v>-2.8892662488862464</v>
      </c>
      <c r="CE98" s="18">
        <f t="shared" si="246"/>
        <v>-2.6505418140200354</v>
      </c>
      <c r="CG98" s="18">
        <f t="shared" si="247"/>
        <v>-2.7496911230799004</v>
      </c>
      <c r="CH98" s="18">
        <f t="shared" si="248"/>
        <v>1.8833533529081903</v>
      </c>
      <c r="CI98" s="18">
        <f t="shared" si="249"/>
        <v>-0.12661013421570999</v>
      </c>
      <c r="CK98" t="str">
        <f t="shared" si="262"/>
        <v>54 Textiles, printing and other skilled trades</v>
      </c>
      <c r="CL98" s="18">
        <f t="shared" si="250"/>
        <v>-7.9031548817979136</v>
      </c>
      <c r="CM98" s="18">
        <f t="shared" si="250"/>
        <v>7.819860438317483</v>
      </c>
      <c r="CN98" s="18">
        <f t="shared" si="250"/>
        <v>-5.60592696518738</v>
      </c>
      <c r="CO98" s="18">
        <f t="shared" si="250"/>
        <v>-1.0731249752656269</v>
      </c>
      <c r="CP98" s="18">
        <f t="shared" si="251"/>
        <v>-1.9866278727892261</v>
      </c>
      <c r="CR98" s="18">
        <f t="shared" si="252"/>
        <v>-2.6077418307706934</v>
      </c>
      <c r="CS98" s="18">
        <f t="shared" si="253"/>
        <v>1.4135304320537667</v>
      </c>
      <c r="CT98" s="18">
        <f t="shared" si="254"/>
        <v>-0.64775981716130859</v>
      </c>
    </row>
    <row r="99" spans="1:98" x14ac:dyDescent="0.2">
      <c r="A99" t="str">
        <f t="shared" si="209"/>
        <v>61 Caring personal service occupations</v>
      </c>
      <c r="B99" s="18">
        <f t="shared" si="210"/>
        <v>4.2770850045279696</v>
      </c>
      <c r="C99" s="18">
        <f t="shared" si="210"/>
        <v>6.5076015507399054</v>
      </c>
      <c r="D99" s="18">
        <f t="shared" si="210"/>
        <v>6.1957012450485349</v>
      </c>
      <c r="E99" s="18">
        <f t="shared" si="210"/>
        <v>3.4002774437295047</v>
      </c>
      <c r="F99" s="18">
        <f t="shared" si="211"/>
        <v>4.4589775614576554</v>
      </c>
      <c r="H99" s="18">
        <f t="shared" si="212"/>
        <v>4.3238121343209812</v>
      </c>
      <c r="I99" s="18">
        <f t="shared" si="213"/>
        <v>4.1651716379886627</v>
      </c>
      <c r="J99" s="18">
        <f t="shared" si="214"/>
        <v>6.9278056471113514</v>
      </c>
      <c r="L99" t="str">
        <f t="shared" si="255"/>
        <v>61 Caring personal service occupations</v>
      </c>
      <c r="M99" s="18">
        <f t="shared" si="215"/>
        <v>4.8643488100966303</v>
      </c>
      <c r="N99" s="18">
        <f t="shared" si="215"/>
        <v>8.2725542751559402</v>
      </c>
      <c r="O99" s="18">
        <f t="shared" si="215"/>
        <v>6.3260581850290487</v>
      </c>
      <c r="P99" s="18">
        <f t="shared" si="215"/>
        <v>3.7429847147388395</v>
      </c>
      <c r="Q99" s="18">
        <f t="shared" si="216"/>
        <v>4.8229845837745255</v>
      </c>
      <c r="S99" s="18">
        <f t="shared" si="217"/>
        <v>4.5969602913105145</v>
      </c>
      <c r="T99" s="18">
        <f t="shared" si="218"/>
        <v>4.4071622360704943</v>
      </c>
      <c r="U99" s="18">
        <f t="shared" si="219"/>
        <v>7.2867495462878074</v>
      </c>
      <c r="W99" t="str">
        <f t="shared" si="256"/>
        <v>61 Caring personal service occupations</v>
      </c>
      <c r="X99" s="18">
        <f t="shared" si="220"/>
        <v>4.1684301920951405</v>
      </c>
      <c r="Y99" s="18">
        <f t="shared" si="220"/>
        <v>-2.9935681866191333</v>
      </c>
      <c r="Z99" s="18">
        <f t="shared" si="220"/>
        <v>4.5769727226941948</v>
      </c>
      <c r="AA99" s="18">
        <f t="shared" si="220"/>
        <v>2.5445973615381812</v>
      </c>
      <c r="AB99" s="18">
        <f t="shared" si="221"/>
        <v>2.8180336244850279</v>
      </c>
      <c r="AD99" s="18">
        <f t="shared" si="222"/>
        <v>3.2176288402676612</v>
      </c>
      <c r="AE99" s="18">
        <f t="shared" si="223"/>
        <v>4.2796793435508462</v>
      </c>
      <c r="AF99" s="18">
        <f t="shared" si="224"/>
        <v>6.2508556706742269</v>
      </c>
      <c r="AH99" t="str">
        <f t="shared" si="257"/>
        <v>61 Caring personal service occupations</v>
      </c>
      <c r="AI99" s="18">
        <f t="shared" si="225"/>
        <v>0.80104263284530575</v>
      </c>
      <c r="AJ99" s="18">
        <f t="shared" si="225"/>
        <v>-3.5692949110469052</v>
      </c>
      <c r="AK99" s="18">
        <f t="shared" si="225"/>
        <v>2.0160141351449612</v>
      </c>
      <c r="AL99" s="18">
        <f t="shared" si="225"/>
        <v>0.82096585983646442</v>
      </c>
      <c r="AM99" s="18">
        <f t="shared" si="226"/>
        <v>0.91171850394218268</v>
      </c>
      <c r="AO99" s="18">
        <f t="shared" si="227"/>
        <v>1.2177516665853316</v>
      </c>
      <c r="AP99" s="18">
        <f t="shared" si="228"/>
        <v>3.452242938565675</v>
      </c>
      <c r="AQ99" s="18">
        <f t="shared" si="229"/>
        <v>4.2346879818118577</v>
      </c>
      <c r="AS99" t="str">
        <f t="shared" si="258"/>
        <v>61 Caring personal service occupations</v>
      </c>
      <c r="AT99" s="18">
        <f t="shared" si="230"/>
        <v>2.9494908682759169</v>
      </c>
      <c r="AU99" s="18">
        <f t="shared" si="230"/>
        <v>-1.2659098808990188</v>
      </c>
      <c r="AV99" s="18">
        <f t="shared" si="230"/>
        <v>2.6807383215291081</v>
      </c>
      <c r="AW99" s="18">
        <f t="shared" si="230"/>
        <v>1.5555321087532326</v>
      </c>
      <c r="AX99" s="18">
        <f t="shared" si="231"/>
        <v>1.7265331390733607</v>
      </c>
      <c r="AZ99" s="18">
        <f t="shared" si="232"/>
        <v>1.9292240923702852</v>
      </c>
      <c r="BA99" s="18">
        <f t="shared" si="233"/>
        <v>3.6869767514982943</v>
      </c>
      <c r="BB99" s="18">
        <f t="shared" si="234"/>
        <v>4.9130506515862482</v>
      </c>
      <c r="BD99" t="str">
        <f t="shared" si="259"/>
        <v>61 Caring personal service occupations</v>
      </c>
      <c r="BE99" s="18">
        <f t="shared" si="235"/>
        <v>3.0046964312179902</v>
      </c>
      <c r="BF99" s="18">
        <f t="shared" si="235"/>
        <v>7.993379855700633</v>
      </c>
      <c r="BG99" s="18">
        <f t="shared" si="235"/>
        <v>1.8073337379446386</v>
      </c>
      <c r="BH99" s="18">
        <f t="shared" si="235"/>
        <v>1.6490081591474581</v>
      </c>
      <c r="BI99" s="18">
        <f t="shared" si="236"/>
        <v>2.0840153388062888</v>
      </c>
      <c r="BK99" s="18">
        <f t="shared" si="237"/>
        <v>1.7017559753898182</v>
      </c>
      <c r="BL99" s="18">
        <f t="shared" si="238"/>
        <v>3.3656682183107245</v>
      </c>
      <c r="BM99" s="18">
        <f t="shared" si="239"/>
        <v>4.484782790265629</v>
      </c>
      <c r="BO99" t="str">
        <f t="shared" si="260"/>
        <v>61 Caring personal service occupations</v>
      </c>
      <c r="BP99" s="18">
        <f t="shared" si="240"/>
        <v>0.31720568780346792</v>
      </c>
      <c r="BQ99" s="18">
        <f t="shared" si="240"/>
        <v>-8.4002085958493904</v>
      </c>
      <c r="BR99" s="18">
        <f t="shared" si="240"/>
        <v>1.1569310002247368</v>
      </c>
      <c r="BS99" s="18">
        <f t="shared" si="240"/>
        <v>-1.6261184845980048</v>
      </c>
      <c r="BT99" s="18">
        <f t="shared" si="241"/>
        <v>-1.2062606007555265</v>
      </c>
      <c r="BV99" s="18">
        <f t="shared" si="242"/>
        <v>-0.70704858501867696</v>
      </c>
      <c r="BW99" s="18">
        <f t="shared" si="243"/>
        <v>2.6633954884949462</v>
      </c>
      <c r="BX99" s="18">
        <f t="shared" si="244"/>
        <v>2.1820452075531849</v>
      </c>
      <c r="BZ99" t="str">
        <f t="shared" si="261"/>
        <v>61 Caring personal service occupations</v>
      </c>
      <c r="CA99" s="18">
        <f t="shared" si="245"/>
        <v>-12.067426910799494</v>
      </c>
      <c r="CB99" s="18">
        <f t="shared" si="245"/>
        <v>-14.63254421940513</v>
      </c>
      <c r="CC99" s="18">
        <f t="shared" si="245"/>
        <v>-7.6718406003369548</v>
      </c>
      <c r="CD99" s="18">
        <f t="shared" si="245"/>
        <v>-2.1920903542273384</v>
      </c>
      <c r="CE99" s="18">
        <f t="shared" si="246"/>
        <v>-4.7518744897822813</v>
      </c>
      <c r="CG99" s="18">
        <f t="shared" si="247"/>
        <v>-4.0538887045358019</v>
      </c>
      <c r="CH99" s="18">
        <f t="shared" si="248"/>
        <v>1.2974147246273215</v>
      </c>
      <c r="CI99" s="18">
        <f t="shared" si="249"/>
        <v>-1.8921106575072288</v>
      </c>
      <c r="CK99" t="str">
        <f t="shared" si="262"/>
        <v>61 Caring personal service occupations</v>
      </c>
      <c r="CL99" s="18">
        <f t="shared" si="250"/>
        <v>-5.1204394970879585</v>
      </c>
      <c r="CM99" s="18">
        <f t="shared" si="250"/>
        <v>4.4284757711599898</v>
      </c>
      <c r="CN99" s="18">
        <f t="shared" si="250"/>
        <v>2.9917467223067984</v>
      </c>
      <c r="CO99" s="18">
        <f t="shared" si="250"/>
        <v>2.2004343277549854</v>
      </c>
      <c r="CP99" s="18">
        <f t="shared" si="251"/>
        <v>2.5852460707545877</v>
      </c>
      <c r="CR99" s="18">
        <f t="shared" si="252"/>
        <v>2.4635272688279919</v>
      </c>
      <c r="CS99" s="18">
        <f t="shared" si="253"/>
        <v>1.9357876626903581</v>
      </c>
      <c r="CT99" s="18">
        <f t="shared" si="254"/>
        <v>3.8947688181008022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15.199958296072523</v>
      </c>
      <c r="C100" s="18">
        <f t="shared" si="210"/>
        <v>-11.584153204979996</v>
      </c>
      <c r="D100" s="18">
        <f t="shared" si="210"/>
        <v>5.4006498822688265</v>
      </c>
      <c r="E100" s="18">
        <f t="shared" si="210"/>
        <v>3.2240988346639021</v>
      </c>
      <c r="F100" s="18">
        <f t="shared" si="211"/>
        <v>2.8986903264768493</v>
      </c>
      <c r="H100" s="18">
        <f t="shared" si="212"/>
        <v>3.9445754170806646</v>
      </c>
      <c r="I100" s="18">
        <f t="shared" si="213"/>
        <v>3.9406273403209013</v>
      </c>
      <c r="J100" s="18">
        <f t="shared" si="214"/>
        <v>6.5009449548499854</v>
      </c>
      <c r="L100" t="str">
        <f t="shared" si="255"/>
        <v>62 Leisure, travel and related personal service occupations</v>
      </c>
      <c r="M100" s="18">
        <f t="shared" si="215"/>
        <v>5.1230961767838812</v>
      </c>
      <c r="N100" s="18">
        <f t="shared" si="215"/>
        <v>-5.8032085145076078</v>
      </c>
      <c r="O100" s="18">
        <f t="shared" si="215"/>
        <v>5.1498815655879548</v>
      </c>
      <c r="P100" s="18">
        <f t="shared" si="215"/>
        <v>3.2433167264912965</v>
      </c>
      <c r="Q100" s="18">
        <f t="shared" si="216"/>
        <v>3.2419551830060511</v>
      </c>
      <c r="S100" s="18">
        <f t="shared" si="217"/>
        <v>3.8749659876351039</v>
      </c>
      <c r="T100" s="18">
        <f t="shared" si="218"/>
        <v>4.0108273490192081</v>
      </c>
      <c r="U100" s="18">
        <f t="shared" si="219"/>
        <v>6.5018069535827117</v>
      </c>
      <c r="W100" t="str">
        <f t="shared" si="256"/>
        <v>62 Leisure, travel and related personal service occupations</v>
      </c>
      <c r="X100" s="18">
        <f t="shared" si="220"/>
        <v>8.5527307115526252</v>
      </c>
      <c r="Y100" s="18">
        <f t="shared" si="220"/>
        <v>-17.078613619308168</v>
      </c>
      <c r="Z100" s="18">
        <f t="shared" si="220"/>
        <v>4.2780913870068993</v>
      </c>
      <c r="AA100" s="18">
        <f t="shared" si="220"/>
        <v>2.8140255871248909</v>
      </c>
      <c r="AB100" s="18">
        <f t="shared" si="221"/>
        <v>1.8907414539861778</v>
      </c>
      <c r="AD100" s="18">
        <f t="shared" si="222"/>
        <v>3.2997492059364308</v>
      </c>
      <c r="AE100" s="18">
        <f t="shared" si="223"/>
        <v>4.0977929723815532</v>
      </c>
      <c r="AF100" s="18">
        <f t="shared" si="224"/>
        <v>6.1672038174192867</v>
      </c>
      <c r="AH100" t="str">
        <f t="shared" si="257"/>
        <v>62 Leisure, travel and related personal service occupations</v>
      </c>
      <c r="AI100" s="18">
        <f t="shared" si="225"/>
        <v>6.6519307769653091</v>
      </c>
      <c r="AJ100" s="18">
        <f t="shared" si="225"/>
        <v>-18.154872270046983</v>
      </c>
      <c r="AK100" s="18">
        <f t="shared" si="225"/>
        <v>3.4822028521553694</v>
      </c>
      <c r="AL100" s="18">
        <f t="shared" si="225"/>
        <v>2.9369364223629235</v>
      </c>
      <c r="AM100" s="18">
        <f t="shared" si="226"/>
        <v>1.6399859846714326</v>
      </c>
      <c r="AO100" s="18">
        <f t="shared" si="227"/>
        <v>3.1183719149013411</v>
      </c>
      <c r="AP100" s="18">
        <f t="shared" si="228"/>
        <v>4.0789775928142369</v>
      </c>
      <c r="AQ100" s="18">
        <f t="shared" si="229"/>
        <v>6.0295793958777377</v>
      </c>
      <c r="AS100" t="str">
        <f t="shared" si="258"/>
        <v>62 Leisure, travel and related personal service occupations</v>
      </c>
      <c r="AT100" s="18">
        <f t="shared" si="230"/>
        <v>6.6727425369381477</v>
      </c>
      <c r="AU100" s="18">
        <f t="shared" si="230"/>
        <v>-7.4247753305258453</v>
      </c>
      <c r="AV100" s="18">
        <f t="shared" si="230"/>
        <v>4.1763520140551513</v>
      </c>
      <c r="AW100" s="18">
        <f t="shared" si="230"/>
        <v>3.5488963632818171</v>
      </c>
      <c r="AX100" s="18">
        <f t="shared" si="231"/>
        <v>3.0207489765561535</v>
      </c>
      <c r="AZ100" s="18">
        <f t="shared" si="232"/>
        <v>3.7576272106001785</v>
      </c>
      <c r="BA100" s="18">
        <f t="shared" si="233"/>
        <v>4.1715920008486229</v>
      </c>
      <c r="BB100" s="18">
        <f t="shared" si="234"/>
        <v>6.5363423185455849</v>
      </c>
      <c r="BD100" t="str">
        <f t="shared" si="259"/>
        <v>62 Leisure, travel and related personal service occupations</v>
      </c>
      <c r="BE100" s="18">
        <f t="shared" si="235"/>
        <v>1.7378701678844255</v>
      </c>
      <c r="BF100" s="18">
        <f t="shared" si="235"/>
        <v>-9.8157112693817652</v>
      </c>
      <c r="BG100" s="18">
        <f t="shared" si="235"/>
        <v>-1.5097333834952043</v>
      </c>
      <c r="BH100" s="18">
        <f t="shared" si="235"/>
        <v>-1.0124929532527083</v>
      </c>
      <c r="BI100" s="18">
        <f t="shared" si="236"/>
        <v>-1.7417935675904883</v>
      </c>
      <c r="BK100" s="18">
        <f t="shared" si="237"/>
        <v>-1.1785180704629972</v>
      </c>
      <c r="BL100" s="18">
        <f t="shared" si="238"/>
        <v>2.3148127647864003</v>
      </c>
      <c r="BM100" s="18">
        <f t="shared" si="239"/>
        <v>1.4804655166774427</v>
      </c>
      <c r="BO100" t="str">
        <f t="shared" si="260"/>
        <v>62 Leisure, travel and related personal service occupations</v>
      </c>
      <c r="BP100" s="18">
        <f t="shared" si="240"/>
        <v>1.5441394840929767</v>
      </c>
      <c r="BQ100" s="18">
        <f t="shared" si="240"/>
        <v>-21.754363113210186</v>
      </c>
      <c r="BR100" s="18">
        <f t="shared" si="240"/>
        <v>-1.2100235086725419</v>
      </c>
      <c r="BS100" s="18">
        <f t="shared" si="240"/>
        <v>-2.1255843142005681</v>
      </c>
      <c r="BT100" s="18">
        <f t="shared" si="241"/>
        <v>-3.2040307948440483</v>
      </c>
      <c r="BV100" s="18">
        <f t="shared" si="242"/>
        <v>-1.8213440822779092</v>
      </c>
      <c r="BW100" s="18">
        <f t="shared" si="243"/>
        <v>2.2732246942901879</v>
      </c>
      <c r="BX100" s="18">
        <f t="shared" si="244"/>
        <v>0.99435827487681649</v>
      </c>
      <c r="BZ100" t="str">
        <f t="shared" si="261"/>
        <v>62 Leisure, travel and related personal service occupations</v>
      </c>
      <c r="CA100" s="18">
        <f t="shared" si="245"/>
        <v>2.2758136656161998</v>
      </c>
      <c r="CB100" s="18">
        <f t="shared" si="245"/>
        <v>-14.38363853991862</v>
      </c>
      <c r="CC100" s="18">
        <f t="shared" si="245"/>
        <v>-1.8385850349529886</v>
      </c>
      <c r="CD100" s="18">
        <f t="shared" si="245"/>
        <v>-2.6802112650212817</v>
      </c>
      <c r="CE100" s="18">
        <f t="shared" si="246"/>
        <v>-3.1962849765741819</v>
      </c>
      <c r="CG100" s="18">
        <f t="shared" si="247"/>
        <v>-2.4004740389559687</v>
      </c>
      <c r="CH100" s="18">
        <f t="shared" si="248"/>
        <v>2.1247808624843767</v>
      </c>
      <c r="CI100" s="18">
        <f t="shared" si="249"/>
        <v>0.42289656114156138</v>
      </c>
      <c r="CK100" t="str">
        <f t="shared" si="262"/>
        <v>62 Leisure, travel and related personal service occupations</v>
      </c>
      <c r="CL100" s="18">
        <f t="shared" si="250"/>
        <v>-5.2677199777445232</v>
      </c>
      <c r="CM100" s="18">
        <f t="shared" si="250"/>
        <v>3.2628774374693359</v>
      </c>
      <c r="CN100" s="18">
        <f t="shared" si="250"/>
        <v>-2.5076269014941865</v>
      </c>
      <c r="CO100" s="18">
        <f t="shared" si="250"/>
        <v>-2.3054903926959969</v>
      </c>
      <c r="CP100" s="18">
        <f t="shared" si="251"/>
        <v>-2.029869227628911</v>
      </c>
      <c r="CR100" s="18">
        <f t="shared" si="252"/>
        <v>-2.3729157529002509</v>
      </c>
      <c r="CS100" s="18">
        <f t="shared" si="253"/>
        <v>1.5698873300263205</v>
      </c>
      <c r="CT100" s="18">
        <f t="shared" si="254"/>
        <v>-0.26676372618475996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3.2329548777223494</v>
      </c>
      <c r="C101" s="18">
        <f t="shared" si="210"/>
        <v>21.2559824964057</v>
      </c>
      <c r="D101" s="18">
        <f t="shared" si="210"/>
        <v>2.9593710419303365</v>
      </c>
      <c r="E101" s="18">
        <f t="shared" si="210"/>
        <v>3.586310695000039</v>
      </c>
      <c r="F101" s="18">
        <f t="shared" si="211"/>
        <v>4.4127453009052964</v>
      </c>
      <c r="H101" s="18">
        <f t="shared" si="212"/>
        <v>3.3769077814599147</v>
      </c>
      <c r="I101" s="18">
        <f t="shared" si="213"/>
        <v>3.5649158257948121</v>
      </c>
      <c r="J101" s="18">
        <f t="shared" si="214"/>
        <v>5.8219776897480147</v>
      </c>
      <c r="L101" t="str">
        <f t="shared" si="255"/>
        <v>63 Community and civil enforcement occupations</v>
      </c>
      <c r="M101" s="18">
        <f t="shared" si="215"/>
        <v>0.41771184653167648</v>
      </c>
      <c r="N101" s="18">
        <f t="shared" si="215"/>
        <v>43.231654349981618</v>
      </c>
      <c r="O101" s="18">
        <f t="shared" si="215"/>
        <v>-1.080580207644577</v>
      </c>
      <c r="P101" s="18">
        <f t="shared" si="215"/>
        <v>3.5443720379874755</v>
      </c>
      <c r="Q101" s="18">
        <f t="shared" si="216"/>
        <v>4.1674390635500158</v>
      </c>
      <c r="S101" s="18">
        <f t="shared" si="217"/>
        <v>1.9791808552026335</v>
      </c>
      <c r="T101" s="18">
        <f t="shared" si="218"/>
        <v>3.0727105231992846</v>
      </c>
      <c r="U101" s="18">
        <f t="shared" si="219"/>
        <v>4.4313519460912554</v>
      </c>
      <c r="W101" t="str">
        <f t="shared" si="256"/>
        <v>63 Community and civil enforcement occupations</v>
      </c>
      <c r="X101" s="18">
        <f t="shared" si="220"/>
        <v>4.4000407720438783</v>
      </c>
      <c r="Y101" s="18">
        <f t="shared" si="220"/>
        <v>12.562603622740621</v>
      </c>
      <c r="Z101" s="18">
        <f t="shared" si="220"/>
        <v>1.2621063840819069</v>
      </c>
      <c r="AA101" s="18">
        <f t="shared" si="220"/>
        <v>3.2706406570492286</v>
      </c>
      <c r="AB101" s="18">
        <f t="shared" si="221"/>
        <v>3.1929081385122071</v>
      </c>
      <c r="AD101" s="18">
        <f t="shared" si="222"/>
        <v>2.5967412227028808</v>
      </c>
      <c r="AE101" s="18">
        <f t="shared" si="223"/>
        <v>3.6984903990654461</v>
      </c>
      <c r="AF101" s="18">
        <f t="shared" si="224"/>
        <v>5.3750206979328752</v>
      </c>
      <c r="AH101" t="str">
        <f t="shared" si="257"/>
        <v>63 Community and civil enforcement occupations</v>
      </c>
      <c r="AI101" s="18">
        <f t="shared" si="225"/>
        <v>3.5723554514489164</v>
      </c>
      <c r="AJ101" s="18">
        <f t="shared" si="225"/>
        <v>25.745962371761209</v>
      </c>
      <c r="AK101" s="18">
        <f t="shared" si="225"/>
        <v>-2.0673990338020976</v>
      </c>
      <c r="AL101" s="18">
        <f t="shared" si="225"/>
        <v>3.1454559229780799</v>
      </c>
      <c r="AM101" s="18">
        <f t="shared" si="226"/>
        <v>2.7518070330798006</v>
      </c>
      <c r="AO101" s="18">
        <f t="shared" si="227"/>
        <v>1.3777145349235242</v>
      </c>
      <c r="AP101" s="18">
        <f t="shared" si="228"/>
        <v>3.0462065424210927</v>
      </c>
      <c r="AQ101" s="18">
        <f t="shared" si="229"/>
        <v>3.9821475775084547</v>
      </c>
      <c r="AS101" t="str">
        <f t="shared" si="258"/>
        <v>63 Community and civil enforcement occupations</v>
      </c>
      <c r="AT101" s="18">
        <f t="shared" si="230"/>
        <v>0.16926658776144077</v>
      </c>
      <c r="AU101" s="18">
        <f t="shared" si="230"/>
        <v>22.125679739249261</v>
      </c>
      <c r="AV101" s="18">
        <f t="shared" si="230"/>
        <v>-4.1583719296267692</v>
      </c>
      <c r="AW101" s="18">
        <f t="shared" si="230"/>
        <v>1.6995455461207731</v>
      </c>
      <c r="AX101" s="18">
        <f t="shared" si="231"/>
        <v>0.98003149382426269</v>
      </c>
      <c r="AZ101" s="18">
        <f t="shared" si="232"/>
        <v>-0.29183225338085261</v>
      </c>
      <c r="BA101" s="18">
        <f t="shared" si="233"/>
        <v>2.7423146027239387</v>
      </c>
      <c r="BB101" s="18">
        <f t="shared" si="234"/>
        <v>2.5438629251638201</v>
      </c>
      <c r="BD101" t="str">
        <f t="shared" si="259"/>
        <v>63 Community and civil enforcement occupations</v>
      </c>
      <c r="BE101" s="18">
        <f t="shared" si="235"/>
        <v>-6.3713291331597528</v>
      </c>
      <c r="BF101" s="18">
        <f t="shared" si="235"/>
        <v>34.801567805906906</v>
      </c>
      <c r="BG101" s="18">
        <f t="shared" si="235"/>
        <v>-8.3877243125155658</v>
      </c>
      <c r="BH101" s="18">
        <f t="shared" si="235"/>
        <v>0.21919412543849326</v>
      </c>
      <c r="BI101" s="18">
        <f t="shared" si="236"/>
        <v>-0.73165700340418471</v>
      </c>
      <c r="BK101" s="18">
        <f t="shared" si="237"/>
        <v>-2.7360667676499917</v>
      </c>
      <c r="BL101" s="18">
        <f t="shared" si="238"/>
        <v>1.4740311016536944</v>
      </c>
      <c r="BM101" s="18">
        <f t="shared" si="239"/>
        <v>-0.66298408397926778</v>
      </c>
      <c r="BO101" t="str">
        <f t="shared" si="260"/>
        <v>63 Community and civil enforcement occupations</v>
      </c>
      <c r="BP101" s="18">
        <f t="shared" si="240"/>
        <v>-3.3838478068274558</v>
      </c>
      <c r="BQ101" s="18">
        <f t="shared" si="240"/>
        <v>21.275320963004685</v>
      </c>
      <c r="BR101" s="18">
        <f t="shared" si="240"/>
        <v>-5.5116567958277578</v>
      </c>
      <c r="BS101" s="18">
        <f t="shared" si="240"/>
        <v>-5.0519112817304368E-2</v>
      </c>
      <c r="BT101" s="18">
        <f t="shared" si="241"/>
        <v>-0.59589614310947558</v>
      </c>
      <c r="BV101" s="18">
        <f t="shared" si="242"/>
        <v>-1.9050974948793931</v>
      </c>
      <c r="BW101" s="18">
        <f t="shared" si="243"/>
        <v>1.8664724370436314</v>
      </c>
      <c r="BX101" s="18">
        <f t="shared" si="244"/>
        <v>0.44613849627128666</v>
      </c>
      <c r="BZ101" t="str">
        <f t="shared" si="261"/>
        <v>63 Community and civil enforcement occupations</v>
      </c>
      <c r="CA101" s="18">
        <f t="shared" si="245"/>
        <v>-0.3291007334454199</v>
      </c>
      <c r="CB101" s="18">
        <f t="shared" si="245"/>
        <v>26.277768553749901</v>
      </c>
      <c r="CC101" s="18">
        <f t="shared" si="245"/>
        <v>-6.0688486102121519</v>
      </c>
      <c r="CD101" s="18">
        <f t="shared" si="245"/>
        <v>-1.23111404272499</v>
      </c>
      <c r="CE101" s="18">
        <f t="shared" si="246"/>
        <v>-1.2644516295146291</v>
      </c>
      <c r="CG101" s="18">
        <f t="shared" si="247"/>
        <v>-2.8707611389293453</v>
      </c>
      <c r="CH101" s="18">
        <f t="shared" si="248"/>
        <v>1.7454811053521091</v>
      </c>
      <c r="CI101" s="18">
        <f t="shared" si="249"/>
        <v>-0.39479509241898691</v>
      </c>
      <c r="CK101" t="str">
        <f t="shared" si="262"/>
        <v>63 Community and civil enforcement occupations</v>
      </c>
      <c r="CL101" s="18">
        <f t="shared" si="250"/>
        <v>-11.565523377077213</v>
      </c>
      <c r="CM101" s="18">
        <f t="shared" si="250"/>
        <v>39.151253607391531</v>
      </c>
      <c r="CN101" s="18">
        <f t="shared" si="250"/>
        <v>-9.6326041229754402</v>
      </c>
      <c r="CO101" s="18">
        <f t="shared" si="250"/>
        <v>-0.83823239574585262</v>
      </c>
      <c r="CP101" s="18">
        <f t="shared" si="251"/>
        <v>-1.6132114886578619</v>
      </c>
      <c r="CR101" s="18">
        <f t="shared" si="252"/>
        <v>-3.8608903983252896</v>
      </c>
      <c r="CS101" s="18">
        <f t="shared" si="253"/>
        <v>0.97819286829570196</v>
      </c>
      <c r="CT101" s="18">
        <f t="shared" si="254"/>
        <v>-2.2463582273533844</v>
      </c>
    </row>
    <row r="102" spans="1:98" x14ac:dyDescent="0.2">
      <c r="A102" t="str">
        <f t="shared" si="209"/>
        <v>71 Sales occupations</v>
      </c>
      <c r="B102" s="18">
        <f t="shared" si="210"/>
        <v>1.7101022467001181</v>
      </c>
      <c r="C102" s="18">
        <f t="shared" si="210"/>
        <v>-2.6941626696035392</v>
      </c>
      <c r="D102" s="18">
        <f t="shared" si="210"/>
        <v>2.9632159778429257</v>
      </c>
      <c r="E102" s="18">
        <f t="shared" si="210"/>
        <v>2.3536293112136786</v>
      </c>
      <c r="F102" s="18">
        <f t="shared" si="211"/>
        <v>2.2201151892394577</v>
      </c>
      <c r="H102" s="18">
        <f t="shared" si="212"/>
        <v>2.5564228061522254</v>
      </c>
      <c r="I102" s="18">
        <f t="shared" si="213"/>
        <v>3.2858089290325632</v>
      </c>
      <c r="J102" s="18">
        <f t="shared" si="214"/>
        <v>5.018374684501814</v>
      </c>
      <c r="L102" t="str">
        <f t="shared" si="255"/>
        <v>71 Sales occupations</v>
      </c>
      <c r="M102" s="18">
        <f t="shared" si="215"/>
        <v>4.4810491507334849</v>
      </c>
      <c r="N102" s="18">
        <f t="shared" si="215"/>
        <v>4.1343408252760172</v>
      </c>
      <c r="O102" s="18">
        <f t="shared" si="215"/>
        <v>3.5204715485519733</v>
      </c>
      <c r="P102" s="18">
        <f t="shared" si="215"/>
        <v>3.4000523792319104</v>
      </c>
      <c r="Q102" s="18">
        <f t="shared" si="216"/>
        <v>3.4834259111790944</v>
      </c>
      <c r="S102" s="18">
        <f t="shared" si="217"/>
        <v>3.4401765302406906</v>
      </c>
      <c r="T102" s="18">
        <f t="shared" si="218"/>
        <v>3.4741721772303613</v>
      </c>
      <c r="U102" s="18">
        <f t="shared" si="219"/>
        <v>5.8010629859536644</v>
      </c>
      <c r="W102" t="str">
        <f t="shared" si="256"/>
        <v>71 Sales occupations</v>
      </c>
      <c r="X102" s="18">
        <f t="shared" si="220"/>
        <v>5.7878220114837564</v>
      </c>
      <c r="Y102" s="18">
        <f t="shared" si="220"/>
        <v>-4.9968769584391222</v>
      </c>
      <c r="Z102" s="18">
        <f t="shared" si="220"/>
        <v>2.3215029555995192</v>
      </c>
      <c r="AA102" s="18">
        <f t="shared" si="220"/>
        <v>3.0518037818578314</v>
      </c>
      <c r="AB102" s="18">
        <f t="shared" si="221"/>
        <v>2.3017412814719584</v>
      </c>
      <c r="AD102" s="18">
        <f t="shared" si="222"/>
        <v>2.8077928485122028</v>
      </c>
      <c r="AE102" s="18">
        <f t="shared" si="223"/>
        <v>3.4849505298880201</v>
      </c>
      <c r="AF102" s="18">
        <f t="shared" si="224"/>
        <v>5.3541318375899261</v>
      </c>
      <c r="AH102" t="str">
        <f t="shared" si="257"/>
        <v>71 Sales occupations</v>
      </c>
      <c r="AI102" s="18">
        <f t="shared" si="225"/>
        <v>4.4179151123011406</v>
      </c>
      <c r="AJ102" s="18">
        <f t="shared" si="225"/>
        <v>-3.1992038027101044</v>
      </c>
      <c r="AK102" s="18">
        <f t="shared" si="225"/>
        <v>1.3933987866923569</v>
      </c>
      <c r="AL102" s="18">
        <f t="shared" si="225"/>
        <v>2.6782689111916946</v>
      </c>
      <c r="AM102" s="18">
        <f t="shared" si="226"/>
        <v>1.8989114928197104</v>
      </c>
      <c r="AO102" s="18">
        <f t="shared" si="227"/>
        <v>2.248179868640765</v>
      </c>
      <c r="AP102" s="18">
        <f t="shared" si="228"/>
        <v>3.389535540258648</v>
      </c>
      <c r="AQ102" s="18">
        <f t="shared" si="229"/>
        <v>4.8833796040710808</v>
      </c>
      <c r="AS102" t="str">
        <f t="shared" si="258"/>
        <v>71 Sales occupations</v>
      </c>
      <c r="AT102" s="18">
        <f t="shared" si="230"/>
        <v>4.0270832820822999</v>
      </c>
      <c r="AU102" s="18">
        <f t="shared" si="230"/>
        <v>-5.9960362753464391</v>
      </c>
      <c r="AV102" s="18">
        <f t="shared" si="230"/>
        <v>0.59073558617170896</v>
      </c>
      <c r="AW102" s="18">
        <f t="shared" si="230"/>
        <v>2.2837922701910429</v>
      </c>
      <c r="AX102" s="18">
        <f t="shared" si="231"/>
        <v>1.21625604274469</v>
      </c>
      <c r="AZ102" s="18">
        <f t="shared" si="232"/>
        <v>1.7162972669020782</v>
      </c>
      <c r="BA102" s="18">
        <f t="shared" si="233"/>
        <v>2.9052956919283224</v>
      </c>
      <c r="BB102" s="18">
        <f t="shared" si="234"/>
        <v>4.1012199134976557</v>
      </c>
      <c r="BD102" t="str">
        <f t="shared" si="259"/>
        <v>71 Sales occupations</v>
      </c>
      <c r="BE102" s="18">
        <f t="shared" si="235"/>
        <v>2.5464003403178337</v>
      </c>
      <c r="BF102" s="18">
        <f t="shared" si="235"/>
        <v>-0.32066893697487719</v>
      </c>
      <c r="BG102" s="18">
        <f t="shared" si="235"/>
        <v>-1.1681667080611025</v>
      </c>
      <c r="BH102" s="18">
        <f t="shared" si="235"/>
        <v>0.18833650861906914</v>
      </c>
      <c r="BI102" s="18">
        <f t="shared" si="236"/>
        <v>-0.26931215944122622</v>
      </c>
      <c r="BK102" s="18">
        <f t="shared" si="237"/>
        <v>-0.26588743362182532</v>
      </c>
      <c r="BL102" s="18">
        <f t="shared" si="238"/>
        <v>2.4990888449707427</v>
      </c>
      <c r="BM102" s="18">
        <f t="shared" si="239"/>
        <v>2.3119802930963385</v>
      </c>
      <c r="BO102" t="str">
        <f t="shared" si="260"/>
        <v>71 Sales occupations</v>
      </c>
      <c r="BP102" s="18">
        <f t="shared" si="240"/>
        <v>0.5478671102659316</v>
      </c>
      <c r="BQ102" s="18">
        <f t="shared" si="240"/>
        <v>-11.079831595576229</v>
      </c>
      <c r="BR102" s="18">
        <f t="shared" si="240"/>
        <v>-1.1999329577443318</v>
      </c>
      <c r="BS102" s="18">
        <f t="shared" si="240"/>
        <v>-1.8097465130421098</v>
      </c>
      <c r="BT102" s="18">
        <f t="shared" si="241"/>
        <v>-2.2274611059969973</v>
      </c>
      <c r="BV102" s="18">
        <f t="shared" si="242"/>
        <v>-1.6068946893100788</v>
      </c>
      <c r="BW102" s="18">
        <f t="shared" si="243"/>
        <v>2.3282267289099101</v>
      </c>
      <c r="BX102" s="18">
        <f t="shared" si="244"/>
        <v>1.2037118374618627</v>
      </c>
      <c r="BZ102" t="str">
        <f t="shared" si="261"/>
        <v>71 Sales occupations</v>
      </c>
      <c r="CA102" s="18">
        <f t="shared" si="245"/>
        <v>1.9495632309368238</v>
      </c>
      <c r="CB102" s="18">
        <f t="shared" si="245"/>
        <v>-9.6639394904428855</v>
      </c>
      <c r="CC102" s="18">
        <f t="shared" si="245"/>
        <v>-4.2814548715678029</v>
      </c>
      <c r="CD102" s="18">
        <f t="shared" si="245"/>
        <v>-8.2793996537496533</v>
      </c>
      <c r="CE102" s="18">
        <f t="shared" si="246"/>
        <v>-7.1366375205680788</v>
      </c>
      <c r="CG102" s="18">
        <f t="shared" si="247"/>
        <v>-6.9656583398061578</v>
      </c>
      <c r="CH102" s="18">
        <f t="shared" si="248"/>
        <v>1.6152404271772225</v>
      </c>
      <c r="CI102" s="18">
        <f t="shared" si="249"/>
        <v>-3.238803286085401</v>
      </c>
      <c r="CK102" t="str">
        <f t="shared" si="262"/>
        <v>71 Sales occupations</v>
      </c>
      <c r="CL102" s="18">
        <f t="shared" si="250"/>
        <v>-6.0172037495035413</v>
      </c>
      <c r="CM102" s="18">
        <f t="shared" si="250"/>
        <v>4.3831425794064849</v>
      </c>
      <c r="CN102" s="18">
        <f t="shared" si="250"/>
        <v>-6.1542772114148931</v>
      </c>
      <c r="CO102" s="18">
        <f t="shared" si="250"/>
        <v>-3.3818626850007028</v>
      </c>
      <c r="CP102" s="18">
        <f t="shared" si="251"/>
        <v>-3.7932404499244621</v>
      </c>
      <c r="CR102" s="18">
        <f t="shared" si="252"/>
        <v>-4.3149837689663073</v>
      </c>
      <c r="CS102" s="18">
        <f t="shared" si="253"/>
        <v>1.1177609880838713</v>
      </c>
      <c r="CT102" s="18">
        <f t="shared" si="254"/>
        <v>-2.3735307204858391</v>
      </c>
    </row>
    <row r="103" spans="1:98" x14ac:dyDescent="0.2">
      <c r="A103" t="str">
        <f t="shared" si="209"/>
        <v>72 Customer service occupations</v>
      </c>
      <c r="B103" s="18">
        <f t="shared" si="210"/>
        <v>4.6307810451209797</v>
      </c>
      <c r="C103" s="18">
        <f t="shared" si="210"/>
        <v>17.834984585393656</v>
      </c>
      <c r="D103" s="18">
        <f t="shared" si="210"/>
        <v>10.904412732318725</v>
      </c>
      <c r="E103" s="18">
        <f t="shared" si="210"/>
        <v>3.5639577392564181</v>
      </c>
      <c r="F103" s="18">
        <f t="shared" si="211"/>
        <v>6.6612203060436581</v>
      </c>
      <c r="H103" s="18">
        <f t="shared" si="212"/>
        <v>5.9551412306706686</v>
      </c>
      <c r="I103" s="18">
        <f t="shared" si="213"/>
        <v>4.1449761915325345</v>
      </c>
      <c r="J103" s="18">
        <f t="shared" si="214"/>
        <v>8.1086149752135128</v>
      </c>
      <c r="L103" t="str">
        <f t="shared" si="255"/>
        <v>72 Customer service occupations</v>
      </c>
      <c r="M103" s="18">
        <f t="shared" si="215"/>
        <v>6.1246070346893333</v>
      </c>
      <c r="N103" s="18">
        <f t="shared" si="215"/>
        <v>6.0248680738159033</v>
      </c>
      <c r="O103" s="18">
        <f t="shared" si="215"/>
        <v>9.6052122156409006</v>
      </c>
      <c r="P103" s="18">
        <f t="shared" si="215"/>
        <v>3.8051214393455046</v>
      </c>
      <c r="Q103" s="18">
        <f t="shared" si="216"/>
        <v>5.7236075969068878</v>
      </c>
      <c r="S103" s="18">
        <f t="shared" si="217"/>
        <v>5.7035540278077113</v>
      </c>
      <c r="T103" s="18">
        <f t="shared" si="218"/>
        <v>4.3060455645700824</v>
      </c>
      <c r="U103" s="18">
        <f t="shared" si="219"/>
        <v>8.0179013042169789</v>
      </c>
      <c r="W103" t="str">
        <f t="shared" si="256"/>
        <v>72 Customer service occupations</v>
      </c>
      <c r="X103" s="18">
        <f t="shared" si="220"/>
        <v>6.2918361388880628</v>
      </c>
      <c r="Y103" s="18">
        <f t="shared" si="220"/>
        <v>1.2779326779378097</v>
      </c>
      <c r="Z103" s="18">
        <f t="shared" si="220"/>
        <v>7.7519519965737027</v>
      </c>
      <c r="AA103" s="18">
        <f t="shared" si="220"/>
        <v>3.2566473214040714</v>
      </c>
      <c r="AB103" s="18">
        <f t="shared" si="221"/>
        <v>4.5144398527212193</v>
      </c>
      <c r="AD103" s="18">
        <f t="shared" si="222"/>
        <v>4.7338484322740682</v>
      </c>
      <c r="AE103" s="18">
        <f t="shared" si="223"/>
        <v>3.9208858680638059</v>
      </c>
      <c r="AF103" s="18">
        <f t="shared" si="224"/>
        <v>7.0585736559011902</v>
      </c>
      <c r="AH103" t="str">
        <f t="shared" si="257"/>
        <v>72 Customer service occupations</v>
      </c>
      <c r="AI103" s="18">
        <f t="shared" si="225"/>
        <v>7.3145947291452851</v>
      </c>
      <c r="AJ103" s="18">
        <f t="shared" si="225"/>
        <v>0.96364913025088761</v>
      </c>
      <c r="AK103" s="18">
        <f t="shared" si="225"/>
        <v>7.2263587157702869</v>
      </c>
      <c r="AL103" s="18">
        <f t="shared" si="225"/>
        <v>3.054009941450353</v>
      </c>
      <c r="AM103" s="18">
        <f t="shared" si="226"/>
        <v>4.2065724576680452</v>
      </c>
      <c r="AO103" s="18">
        <f t="shared" si="227"/>
        <v>4.4264344308314385</v>
      </c>
      <c r="AP103" s="18">
        <f t="shared" si="228"/>
        <v>4.0688894374989237</v>
      </c>
      <c r="AQ103" s="18">
        <f t="shared" si="229"/>
        <v>6.9346618558323359</v>
      </c>
      <c r="AS103" t="str">
        <f t="shared" si="258"/>
        <v>72 Customer service occupations</v>
      </c>
      <c r="AT103" s="18">
        <f t="shared" si="230"/>
        <v>6.961856055124338</v>
      </c>
      <c r="AU103" s="18">
        <f t="shared" si="230"/>
        <v>-3.2188887985323933</v>
      </c>
      <c r="AV103" s="18">
        <f t="shared" si="230"/>
        <v>6.686989031556223</v>
      </c>
      <c r="AW103" s="18">
        <f t="shared" si="230"/>
        <v>2.3495198115108362</v>
      </c>
      <c r="AX103" s="18">
        <f t="shared" si="231"/>
        <v>3.3238010304726062</v>
      </c>
      <c r="AZ103" s="18">
        <f t="shared" si="232"/>
        <v>3.7753863986864422</v>
      </c>
      <c r="BA103" s="18">
        <f t="shared" si="233"/>
        <v>3.4324445004456861</v>
      </c>
      <c r="BB103" s="18">
        <f t="shared" si="234"/>
        <v>6.017483879265062</v>
      </c>
      <c r="BD103" t="str">
        <f t="shared" si="259"/>
        <v>72 Customer service occupations</v>
      </c>
      <c r="BE103" s="18">
        <f t="shared" si="235"/>
        <v>3.5691756083741089</v>
      </c>
      <c r="BF103" s="18">
        <f t="shared" si="235"/>
        <v>2.1322019952558113</v>
      </c>
      <c r="BG103" s="18">
        <f t="shared" si="235"/>
        <v>4.1870185565996643</v>
      </c>
      <c r="BH103" s="18">
        <f t="shared" si="235"/>
        <v>1.0991150580756504</v>
      </c>
      <c r="BI103" s="18">
        <f t="shared" si="236"/>
        <v>2.118991700611339</v>
      </c>
      <c r="BK103" s="18">
        <f t="shared" si="237"/>
        <v>2.1181110750574383</v>
      </c>
      <c r="BL103" s="18">
        <f t="shared" si="238"/>
        <v>2.8508067766491507</v>
      </c>
      <c r="BM103" s="18">
        <f t="shared" si="239"/>
        <v>4.3495005891306615</v>
      </c>
      <c r="BO103" t="str">
        <f t="shared" si="260"/>
        <v>72 Customer service occupations</v>
      </c>
      <c r="BP103" s="18">
        <f t="shared" si="240"/>
        <v>3.3356332103382291</v>
      </c>
      <c r="BQ103" s="18">
        <f t="shared" si="240"/>
        <v>-7.5989927467074665</v>
      </c>
      <c r="BR103" s="18">
        <f t="shared" si="240"/>
        <v>4.9899429561006681</v>
      </c>
      <c r="BS103" s="18">
        <f t="shared" si="240"/>
        <v>-0.24545182206017202</v>
      </c>
      <c r="BT103" s="18">
        <f t="shared" si="241"/>
        <v>0.87798329707828859</v>
      </c>
      <c r="BV103" s="18">
        <f t="shared" si="242"/>
        <v>1.4700101580074953</v>
      </c>
      <c r="BW103" s="18">
        <f t="shared" si="243"/>
        <v>2.980498681932553</v>
      </c>
      <c r="BX103" s="18">
        <f t="shared" si="244"/>
        <v>3.9896276026430089</v>
      </c>
      <c r="BZ103" t="str">
        <f t="shared" si="261"/>
        <v>72 Customer service occupations</v>
      </c>
      <c r="CA103" s="18">
        <f t="shared" si="245"/>
        <v>2.5981068375792837</v>
      </c>
      <c r="CB103" s="18">
        <f t="shared" si="245"/>
        <v>-1.8154295934984521</v>
      </c>
      <c r="CC103" s="18">
        <f t="shared" si="245"/>
        <v>1.8645097607479899</v>
      </c>
      <c r="CD103" s="18">
        <f t="shared" si="245"/>
        <v>-0.32425924921044569</v>
      </c>
      <c r="CE103" s="18">
        <f t="shared" si="246"/>
        <v>0.26013354272773626</v>
      </c>
      <c r="CG103" s="18">
        <f t="shared" si="247"/>
        <v>0.40005430348812876</v>
      </c>
      <c r="CH103" s="18">
        <f t="shared" si="248"/>
        <v>2.1689176109459751</v>
      </c>
      <c r="CI103" s="18">
        <f t="shared" si="249"/>
        <v>2.4674245295462027</v>
      </c>
      <c r="CK103" t="str">
        <f t="shared" si="262"/>
        <v>72 Customer service occupations</v>
      </c>
      <c r="CL103" s="18">
        <f t="shared" si="250"/>
        <v>1.2453682474622196</v>
      </c>
      <c r="CM103" s="18">
        <f t="shared" si="250"/>
        <v>18.505442236722615</v>
      </c>
      <c r="CN103" s="18">
        <f t="shared" si="250"/>
        <v>7.895000232354632</v>
      </c>
      <c r="CO103" s="18">
        <f t="shared" si="250"/>
        <v>3.5618076534881027</v>
      </c>
      <c r="CP103" s="18">
        <f t="shared" si="251"/>
        <v>5.7843251992466982</v>
      </c>
      <c r="CR103" s="18">
        <f t="shared" si="252"/>
        <v>4.9865154847571258</v>
      </c>
      <c r="CS103" s="18">
        <f t="shared" si="253"/>
        <v>2.9140615248214319</v>
      </c>
      <c r="CT103" s="18">
        <f t="shared" si="254"/>
        <v>6.6141719902784279</v>
      </c>
    </row>
    <row r="104" spans="1:98" x14ac:dyDescent="0.2">
      <c r="A104" t="str">
        <f t="shared" si="209"/>
        <v>81 Process, plant and machine operatives</v>
      </c>
      <c r="B104" s="18">
        <f t="shared" si="210"/>
        <v>9.6518620228916774</v>
      </c>
      <c r="C104" s="18">
        <f t="shared" si="210"/>
        <v>-14.323418842388079</v>
      </c>
      <c r="D104" s="18">
        <f t="shared" si="210"/>
        <v>13.594915695032505</v>
      </c>
      <c r="E104" s="18">
        <f t="shared" si="210"/>
        <v>6.9695487207289464</v>
      </c>
      <c r="F104" s="18">
        <f t="shared" si="211"/>
        <v>7.495711728009069</v>
      </c>
      <c r="H104" s="18">
        <f t="shared" si="212"/>
        <v>9.133916303296008</v>
      </c>
      <c r="I104" s="18">
        <f t="shared" si="213"/>
        <v>5.5437666708459288</v>
      </c>
      <c r="J104" s="18">
        <f t="shared" si="214"/>
        <v>11.261672397838908</v>
      </c>
      <c r="L104" t="str">
        <f t="shared" si="255"/>
        <v>81 Process, plant and machine operatives</v>
      </c>
      <c r="M104" s="18">
        <f t="shared" si="215"/>
        <v>6.0259939445642896</v>
      </c>
      <c r="N104" s="18">
        <f t="shared" si="215"/>
        <v>-9.7733627041581386</v>
      </c>
      <c r="O104" s="18">
        <f t="shared" si="215"/>
        <v>9.183336392663044</v>
      </c>
      <c r="P104" s="18">
        <f t="shared" si="215"/>
        <v>5.7921132820295318</v>
      </c>
      <c r="Q104" s="18">
        <f t="shared" si="216"/>
        <v>5.7829304744631882</v>
      </c>
      <c r="S104" s="18">
        <f t="shared" si="217"/>
        <v>6.9106529886313828</v>
      </c>
      <c r="T104" s="18">
        <f t="shared" si="218"/>
        <v>4.6030546641345316</v>
      </c>
      <c r="U104" s="18">
        <f t="shared" si="219"/>
        <v>9.0918265974102574</v>
      </c>
      <c r="W104" t="str">
        <f t="shared" si="256"/>
        <v>81 Process, plant and machine operatives</v>
      </c>
      <c r="X104" s="18">
        <f t="shared" si="220"/>
        <v>4.9313460312211843</v>
      </c>
      <c r="Y104" s="18">
        <f t="shared" si="220"/>
        <v>-14.740893945987278</v>
      </c>
      <c r="Z104" s="18">
        <f t="shared" si="220"/>
        <v>10.436737245244721</v>
      </c>
      <c r="AA104" s="18">
        <f t="shared" si="220"/>
        <v>5.6410862927282368</v>
      </c>
      <c r="AB104" s="18">
        <f t="shared" si="221"/>
        <v>5.6914423507000711</v>
      </c>
      <c r="AD104" s="18">
        <f t="shared" si="222"/>
        <v>7.216039683761033</v>
      </c>
      <c r="AE104" s="18">
        <f t="shared" si="223"/>
        <v>4.7600808756389279</v>
      </c>
      <c r="AF104" s="18">
        <f t="shared" si="224"/>
        <v>9.4082711466167535</v>
      </c>
      <c r="AH104" t="str">
        <f t="shared" si="257"/>
        <v>81 Process, plant and machine operatives</v>
      </c>
      <c r="AI104" s="18">
        <f t="shared" si="225"/>
        <v>4.8183631377531677</v>
      </c>
      <c r="AJ104" s="18">
        <f t="shared" si="225"/>
        <v>-11.192769581858531</v>
      </c>
      <c r="AK104" s="18">
        <f t="shared" si="225"/>
        <v>9.543917134094503</v>
      </c>
      <c r="AL104" s="18">
        <f t="shared" si="225"/>
        <v>5.007974248308833</v>
      </c>
      <c r="AM104" s="18">
        <f t="shared" si="226"/>
        <v>5.2963407692451225</v>
      </c>
      <c r="AO104" s="18">
        <f t="shared" si="227"/>
        <v>6.4986924759510956</v>
      </c>
      <c r="AP104" s="18">
        <f t="shared" si="228"/>
        <v>4.2097454457089789</v>
      </c>
      <c r="AQ104" s="18">
        <f t="shared" si="229"/>
        <v>8.5589772301557954</v>
      </c>
      <c r="AS104" t="str">
        <f t="shared" si="258"/>
        <v>81 Process, plant and machine operatives</v>
      </c>
      <c r="AT104" s="18">
        <f t="shared" si="230"/>
        <v>5.8189350626973502</v>
      </c>
      <c r="AU104" s="18">
        <f t="shared" si="230"/>
        <v>-13.344086865898475</v>
      </c>
      <c r="AV104" s="18">
        <f t="shared" si="230"/>
        <v>8.0687266851812378</v>
      </c>
      <c r="AW104" s="18">
        <f t="shared" si="230"/>
        <v>4.1312637287826748</v>
      </c>
      <c r="AX104" s="18">
        <f t="shared" si="231"/>
        <v>4.1434259478898339</v>
      </c>
      <c r="AZ104" s="18">
        <f t="shared" si="232"/>
        <v>5.4275475593184241</v>
      </c>
      <c r="BA104" s="18">
        <f t="shared" si="233"/>
        <v>3.8277521353271782</v>
      </c>
      <c r="BB104" s="18">
        <f t="shared" si="234"/>
        <v>7.517972292890529</v>
      </c>
      <c r="BD104" t="str">
        <f t="shared" si="259"/>
        <v>81 Process, plant and machine operatives</v>
      </c>
      <c r="BE104" s="18">
        <f t="shared" si="235"/>
        <v>1.1310547759787459</v>
      </c>
      <c r="BF104" s="18">
        <f t="shared" si="235"/>
        <v>-14.524923257317401</v>
      </c>
      <c r="BG104" s="18">
        <f t="shared" si="235"/>
        <v>4.9828729767404933</v>
      </c>
      <c r="BH104" s="18">
        <f t="shared" si="235"/>
        <v>0.61010076407708169</v>
      </c>
      <c r="BI104" s="18">
        <f t="shared" si="236"/>
        <v>0.92307522479380122</v>
      </c>
      <c r="BK104" s="18">
        <f t="shared" si="237"/>
        <v>2.0470701949896197</v>
      </c>
      <c r="BL104" s="18">
        <f t="shared" si="238"/>
        <v>2.5903638119622929</v>
      </c>
      <c r="BM104" s="18">
        <f t="shared" si="239"/>
        <v>4.0836092618738329</v>
      </c>
      <c r="BO104" t="str">
        <f t="shared" si="260"/>
        <v>81 Process, plant and machine operatives</v>
      </c>
      <c r="BP104" s="18">
        <f t="shared" si="240"/>
        <v>-0.44242590701860651</v>
      </c>
      <c r="BQ104" s="18">
        <f t="shared" si="240"/>
        <v>-17.489562192040985</v>
      </c>
      <c r="BR104" s="18">
        <f t="shared" si="240"/>
        <v>4.8213000248776394</v>
      </c>
      <c r="BS104" s="18">
        <f t="shared" si="240"/>
        <v>-0.35797702487091465</v>
      </c>
      <c r="BT104" s="18">
        <f t="shared" si="241"/>
        <v>4.5802595221267062E-2</v>
      </c>
      <c r="BV104" s="18">
        <f t="shared" si="242"/>
        <v>1.3393710745370102</v>
      </c>
      <c r="BW104" s="18">
        <f t="shared" si="243"/>
        <v>2.6246784865980644</v>
      </c>
      <c r="BX104" s="18">
        <f t="shared" si="244"/>
        <v>3.5838740389407819</v>
      </c>
      <c r="BZ104" t="str">
        <f t="shared" si="261"/>
        <v>81 Process, plant and machine operatives</v>
      </c>
      <c r="CA104" s="18">
        <f t="shared" si="245"/>
        <v>0.20147537906975987</v>
      </c>
      <c r="CB104" s="18">
        <f t="shared" si="245"/>
        <v>-16.128920611479224</v>
      </c>
      <c r="CC104" s="18">
        <f t="shared" si="245"/>
        <v>0.55695741924532971</v>
      </c>
      <c r="CD104" s="18">
        <f t="shared" si="245"/>
        <v>-9.417506350368388</v>
      </c>
      <c r="CE104" s="18">
        <f t="shared" si="246"/>
        <v>-6.8608600122626378</v>
      </c>
      <c r="CG104" s="18">
        <f t="shared" si="247"/>
        <v>-6.2077639886148344</v>
      </c>
      <c r="CH104" s="18">
        <f t="shared" si="248"/>
        <v>1.7600883599448336</v>
      </c>
      <c r="CI104" s="18">
        <f t="shared" si="249"/>
        <v>-2.5235589427103466</v>
      </c>
      <c r="CK104" t="str">
        <f t="shared" si="262"/>
        <v>81 Process, plant and machine operatives</v>
      </c>
      <c r="CL104" s="18">
        <f t="shared" si="250"/>
        <v>-7.9483013873840829</v>
      </c>
      <c r="CM104" s="18">
        <f t="shared" si="250"/>
        <v>-8.7168391948087347</v>
      </c>
      <c r="CN104" s="18">
        <f t="shared" si="250"/>
        <v>-8.0211276896958168</v>
      </c>
      <c r="CO104" s="18">
        <f t="shared" si="250"/>
        <v>-7.4851274734159867</v>
      </c>
      <c r="CP104" s="18">
        <f t="shared" si="251"/>
        <v>-7.7302882677035782</v>
      </c>
      <c r="CR104" s="18">
        <f t="shared" si="252"/>
        <v>-7.6641403721826151</v>
      </c>
      <c r="CS104" s="18">
        <f t="shared" si="253"/>
        <v>0.86739946765039821</v>
      </c>
      <c r="CT104" s="18">
        <f t="shared" si="254"/>
        <v>-5.3161322144026251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12.342867756085374</v>
      </c>
      <c r="C105" s="18">
        <f t="shared" si="210"/>
        <v>5.5391697094003822</v>
      </c>
      <c r="D105" s="18">
        <f t="shared" si="210"/>
        <v>9.1385384648102317</v>
      </c>
      <c r="E105" s="18">
        <f t="shared" si="210"/>
        <v>4.0629843104281527</v>
      </c>
      <c r="F105" s="18">
        <f t="shared" si="211"/>
        <v>5.7162365573769636</v>
      </c>
      <c r="H105" s="18">
        <f t="shared" si="212"/>
        <v>5.7280515709385416</v>
      </c>
      <c r="I105" s="18">
        <f t="shared" si="213"/>
        <v>5.2889195009902634</v>
      </c>
      <c r="J105" s="18">
        <f t="shared" si="214"/>
        <v>8.653014723152431</v>
      </c>
      <c r="L105" t="str">
        <f t="shared" si="255"/>
        <v>82 Transport and mobile machine drivers and operatives</v>
      </c>
      <c r="M105" s="18">
        <f t="shared" si="215"/>
        <v>11.413816182586856</v>
      </c>
      <c r="N105" s="18">
        <f t="shared" si="215"/>
        <v>2.3950468703549666</v>
      </c>
      <c r="O105" s="18">
        <f t="shared" si="215"/>
        <v>6.4949096722910715</v>
      </c>
      <c r="P105" s="18">
        <f t="shared" si="215"/>
        <v>3.5266108812606944</v>
      </c>
      <c r="Q105" s="18">
        <f t="shared" si="216"/>
        <v>4.3734881653562763</v>
      </c>
      <c r="S105" s="18">
        <f t="shared" si="217"/>
        <v>4.5067353302678637</v>
      </c>
      <c r="T105" s="18">
        <f t="shared" si="218"/>
        <v>4.6043545737550762</v>
      </c>
      <c r="U105" s="18">
        <f t="shared" si="219"/>
        <v>7.3600718009774635</v>
      </c>
      <c r="W105" t="str">
        <f t="shared" si="256"/>
        <v>82 Transport and mobile machine drivers and operatives</v>
      </c>
      <c r="X105" s="18">
        <f t="shared" si="220"/>
        <v>13.605990177333794</v>
      </c>
      <c r="Y105" s="18">
        <f t="shared" si="220"/>
        <v>-4.0461169099032857</v>
      </c>
      <c r="Z105" s="18">
        <f t="shared" si="220"/>
        <v>5.5994117695787216</v>
      </c>
      <c r="AA105" s="18">
        <f t="shared" si="220"/>
        <v>4.2288967145037049</v>
      </c>
      <c r="AB105" s="18">
        <f t="shared" si="221"/>
        <v>4.1155783772167887</v>
      </c>
      <c r="AD105" s="18">
        <f t="shared" si="222"/>
        <v>4.6837472302894367</v>
      </c>
      <c r="AE105" s="18">
        <f t="shared" si="223"/>
        <v>4.6370532092487649</v>
      </c>
      <c r="AF105" s="18">
        <f t="shared" si="224"/>
        <v>7.5043290945836061</v>
      </c>
      <c r="AH105" t="str">
        <f t="shared" si="257"/>
        <v>82 Transport and mobile machine drivers and operatives</v>
      </c>
      <c r="AI105" s="18">
        <f t="shared" si="225"/>
        <v>14.15265387794895</v>
      </c>
      <c r="AJ105" s="18">
        <f t="shared" si="225"/>
        <v>-5.160869880336949</v>
      </c>
      <c r="AK105" s="18">
        <f t="shared" si="225"/>
        <v>5.6712376041498702</v>
      </c>
      <c r="AL105" s="18">
        <f t="shared" si="225"/>
        <v>3.8117937709639005</v>
      </c>
      <c r="AM105" s="18">
        <f t="shared" si="226"/>
        <v>3.8012074174804011</v>
      </c>
      <c r="AO105" s="18">
        <f t="shared" si="227"/>
        <v>4.4279441320978163</v>
      </c>
      <c r="AP105" s="18">
        <f t="shared" si="228"/>
        <v>4.461692938010331</v>
      </c>
      <c r="AQ105" s="18">
        <f t="shared" si="229"/>
        <v>7.206602826974895</v>
      </c>
      <c r="AS105" t="str">
        <f t="shared" si="258"/>
        <v>82 Transport and mobile machine drivers and operatives</v>
      </c>
      <c r="AT105" s="18">
        <f t="shared" si="230"/>
        <v>12.595903347821036</v>
      </c>
      <c r="AU105" s="18">
        <f t="shared" si="230"/>
        <v>-1.5431635553574075</v>
      </c>
      <c r="AV105" s="18">
        <f t="shared" si="230"/>
        <v>5.2205579627141674</v>
      </c>
      <c r="AW105" s="18">
        <f t="shared" si="230"/>
        <v>3.6174293033548022</v>
      </c>
      <c r="AX105" s="18">
        <f t="shared" si="231"/>
        <v>3.7838585985269901</v>
      </c>
      <c r="AZ105" s="18">
        <f t="shared" si="232"/>
        <v>4.1490730821694966</v>
      </c>
      <c r="BA105" s="18">
        <f t="shared" si="233"/>
        <v>4.4257730894282421</v>
      </c>
      <c r="BB105" s="18">
        <f t="shared" si="234"/>
        <v>6.9891072364230533</v>
      </c>
      <c r="BD105" t="str">
        <f t="shared" si="259"/>
        <v>82 Transport and mobile machine drivers and operatives</v>
      </c>
      <c r="BE105" s="18">
        <f t="shared" si="235"/>
        <v>6.1928260487023934</v>
      </c>
      <c r="BF105" s="18">
        <f t="shared" si="235"/>
        <v>-11.882840109473214</v>
      </c>
      <c r="BG105" s="18">
        <f t="shared" si="235"/>
        <v>2.4874866542443419</v>
      </c>
      <c r="BH105" s="18">
        <f t="shared" si="235"/>
        <v>0.68626370119937441</v>
      </c>
      <c r="BI105" s="18">
        <f t="shared" si="236"/>
        <v>0.40545529862596741</v>
      </c>
      <c r="BK105" s="18">
        <f t="shared" si="237"/>
        <v>1.2831261936704363</v>
      </c>
      <c r="BL105" s="18">
        <f t="shared" si="238"/>
        <v>3.0498218215844197</v>
      </c>
      <c r="BM105" s="18">
        <f t="shared" si="239"/>
        <v>3.9191843030660811</v>
      </c>
      <c r="BO105" t="str">
        <f t="shared" si="260"/>
        <v>82 Transport and mobile machine drivers and operatives</v>
      </c>
      <c r="BP105" s="18">
        <f t="shared" si="240"/>
        <v>4.6851503658934979</v>
      </c>
      <c r="BQ105" s="18">
        <f t="shared" si="240"/>
        <v>-13.94335730749936</v>
      </c>
      <c r="BR105" s="18">
        <f t="shared" si="240"/>
        <v>2.2485573102279499</v>
      </c>
      <c r="BS105" s="18">
        <f t="shared" si="240"/>
        <v>0.30444885590121817</v>
      </c>
      <c r="BT105" s="18">
        <f t="shared" si="241"/>
        <v>-5.3631480020643885E-2</v>
      </c>
      <c r="BV105" s="18">
        <f t="shared" si="242"/>
        <v>0.94834275328736783</v>
      </c>
      <c r="BW105" s="18">
        <f t="shared" si="243"/>
        <v>3.1772531553131866</v>
      </c>
      <c r="BX105" s="18">
        <f t="shared" si="244"/>
        <v>3.8042679113032163</v>
      </c>
      <c r="BZ105" t="str">
        <f t="shared" si="261"/>
        <v>82 Transport and mobile machine drivers and operatives</v>
      </c>
      <c r="CA105" s="18">
        <f t="shared" si="245"/>
        <v>4.3859828586534588</v>
      </c>
      <c r="CB105" s="18">
        <f t="shared" si="245"/>
        <v>-10.296971992885616</v>
      </c>
      <c r="CC105" s="18">
        <f t="shared" si="245"/>
        <v>-1.4836630927112071</v>
      </c>
      <c r="CD105" s="18">
        <f t="shared" si="245"/>
        <v>-2.1669715007389567</v>
      </c>
      <c r="CE105" s="18">
        <f t="shared" si="246"/>
        <v>-2.484150198456847</v>
      </c>
      <c r="CG105" s="18">
        <f t="shared" si="247"/>
        <v>-1.9397302636480207</v>
      </c>
      <c r="CH105" s="18">
        <f t="shared" si="248"/>
        <v>2.3644389572437641</v>
      </c>
      <c r="CI105" s="18">
        <f t="shared" si="249"/>
        <v>1.0247447157716305</v>
      </c>
      <c r="CK105" t="str">
        <f t="shared" si="262"/>
        <v>82 Transport and mobile machine drivers and operatives</v>
      </c>
      <c r="CL105" s="18">
        <f t="shared" si="250"/>
        <v>1.5520721275785965</v>
      </c>
      <c r="CM105" s="18">
        <f t="shared" si="250"/>
        <v>-8.6900185263251046</v>
      </c>
      <c r="CN105" s="18">
        <f t="shared" si="250"/>
        <v>-2.1719362954426225</v>
      </c>
      <c r="CO105" s="18">
        <f t="shared" si="250"/>
        <v>-5.6643226455604374</v>
      </c>
      <c r="CP105" s="18">
        <f t="shared" si="251"/>
        <v>-4.7807614828841434</v>
      </c>
      <c r="CR105" s="18">
        <f t="shared" si="252"/>
        <v>-4.5142711775881921</v>
      </c>
      <c r="CS105" s="18">
        <f t="shared" si="253"/>
        <v>1.6808175215785148</v>
      </c>
      <c r="CT105" s="18">
        <f t="shared" si="254"/>
        <v>-1.607684145575794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-0.2551057157349379</v>
      </c>
      <c r="C106" s="18">
        <f t="shared" si="210"/>
        <v>-15.598087193306952</v>
      </c>
      <c r="D106" s="18">
        <f t="shared" si="210"/>
        <v>1.0370548016261916</v>
      </c>
      <c r="E106" s="18">
        <f t="shared" si="210"/>
        <v>1.8664131461782363</v>
      </c>
      <c r="F106" s="18">
        <f t="shared" si="211"/>
        <v>0.41916688062120233</v>
      </c>
      <c r="H106" s="18">
        <f t="shared" si="212"/>
        <v>1.5892066941361582</v>
      </c>
      <c r="I106" s="18">
        <f t="shared" si="213"/>
        <v>3.3854837504522672</v>
      </c>
      <c r="J106" s="18">
        <f t="shared" si="214"/>
        <v>4.4250789216008002</v>
      </c>
      <c r="L106" t="str">
        <f t="shared" si="255"/>
        <v>91 Elementary trades and related occupations</v>
      </c>
      <c r="M106" s="18">
        <f t="shared" si="215"/>
        <v>7.3524952121579723</v>
      </c>
      <c r="N106" s="18">
        <f t="shared" si="215"/>
        <v>-17.000515373442347</v>
      </c>
      <c r="O106" s="18">
        <f t="shared" si="215"/>
        <v>3.42838820684781</v>
      </c>
      <c r="P106" s="18">
        <f t="shared" si="215"/>
        <v>3.5888260243911452</v>
      </c>
      <c r="Q106" s="18">
        <f t="shared" si="216"/>
        <v>2.1145683225339162</v>
      </c>
      <c r="S106" s="18">
        <f t="shared" si="217"/>
        <v>3.5353191186257904</v>
      </c>
      <c r="T106" s="18">
        <f t="shared" si="218"/>
        <v>3.5046290301025795</v>
      </c>
      <c r="U106" s="18">
        <f t="shared" si="219"/>
        <v>5.8926773928191123</v>
      </c>
      <c r="W106" t="str">
        <f t="shared" si="256"/>
        <v>91 Elementary trades and related occupations</v>
      </c>
      <c r="X106" s="18">
        <f t="shared" si="220"/>
        <v>6.607767680249621</v>
      </c>
      <c r="Y106" s="18">
        <f t="shared" si="220"/>
        <v>-21.297471373363475</v>
      </c>
      <c r="Z106" s="18">
        <f t="shared" si="220"/>
        <v>-1.3464797932272177E-2</v>
      </c>
      <c r="AA106" s="18">
        <f t="shared" si="220"/>
        <v>1.9848092019023156</v>
      </c>
      <c r="AB106" s="18">
        <f t="shared" si="221"/>
        <v>-0.27232426192869141</v>
      </c>
      <c r="AD106" s="18">
        <f t="shared" si="222"/>
        <v>1.3143194556242799</v>
      </c>
      <c r="AE106" s="18">
        <f t="shared" si="223"/>
        <v>3.1980761618187969</v>
      </c>
      <c r="AF106" s="18">
        <f t="shared" si="224"/>
        <v>4.0725455880109562</v>
      </c>
      <c r="AH106" t="str">
        <f t="shared" si="257"/>
        <v>91 Elementary trades and related occupations</v>
      </c>
      <c r="AI106" s="18">
        <f t="shared" si="225"/>
        <v>5.1533538613463881</v>
      </c>
      <c r="AJ106" s="18">
        <f t="shared" si="225"/>
        <v>-20.331873570072201</v>
      </c>
      <c r="AK106" s="18">
        <f t="shared" si="225"/>
        <v>1.0057440860643307</v>
      </c>
      <c r="AL106" s="18">
        <f t="shared" si="225"/>
        <v>3.2251134745046484</v>
      </c>
      <c r="AM106" s="18">
        <f t="shared" si="226"/>
        <v>0.87981821085971745</v>
      </c>
      <c r="AO106" s="18">
        <f t="shared" si="227"/>
        <v>2.4799575297935084</v>
      </c>
      <c r="AP106" s="18">
        <f t="shared" si="228"/>
        <v>3.4226889771285407</v>
      </c>
      <c r="AQ106" s="18">
        <f t="shared" si="229"/>
        <v>5.0730567511907854</v>
      </c>
      <c r="AS106" t="str">
        <f t="shared" si="258"/>
        <v>91 Elementary trades and related occupations</v>
      </c>
      <c r="AT106" s="18">
        <f t="shared" si="230"/>
        <v>6.6356175332952461</v>
      </c>
      <c r="AU106" s="18">
        <f t="shared" si="230"/>
        <v>-14.197378403015627</v>
      </c>
      <c r="AV106" s="18">
        <f t="shared" si="230"/>
        <v>-0.58868646826299997</v>
      </c>
      <c r="AW106" s="18">
        <f t="shared" si="230"/>
        <v>1.8613972298210824</v>
      </c>
      <c r="AX106" s="18">
        <f t="shared" si="231"/>
        <v>1.1166856182409646E-2</v>
      </c>
      <c r="AZ106" s="18">
        <f t="shared" si="232"/>
        <v>1.0380657198225451</v>
      </c>
      <c r="BA106" s="18">
        <f t="shared" si="233"/>
        <v>2.7337393565272761</v>
      </c>
      <c r="BB106" s="18">
        <f t="shared" si="234"/>
        <v>3.4621682956354149</v>
      </c>
      <c r="BD106" t="str">
        <f t="shared" si="259"/>
        <v>91 Elementary trades and related occupations</v>
      </c>
      <c r="BE106" s="18">
        <f t="shared" si="235"/>
        <v>-1.4384476095485321</v>
      </c>
      <c r="BF106" s="18">
        <f t="shared" si="235"/>
        <v>-14.674847164219184</v>
      </c>
      <c r="BG106" s="18">
        <f t="shared" si="235"/>
        <v>-2.5913556846838492</v>
      </c>
      <c r="BH106" s="18">
        <f t="shared" si="235"/>
        <v>0.28987578233015121</v>
      </c>
      <c r="BI106" s="18">
        <f t="shared" si="236"/>
        <v>-1.6182102290234646</v>
      </c>
      <c r="BK106" s="18">
        <f t="shared" si="237"/>
        <v>-0.67988159426133343</v>
      </c>
      <c r="BL106" s="18">
        <f t="shared" si="238"/>
        <v>1.9051429803781827</v>
      </c>
      <c r="BM106" s="18">
        <f t="shared" si="239"/>
        <v>1.3893701493154387</v>
      </c>
      <c r="BO106" t="str">
        <f t="shared" si="260"/>
        <v>91 Elementary trades and related occupations</v>
      </c>
      <c r="BP106" s="18">
        <f t="shared" si="240"/>
        <v>-1.8280269926781223</v>
      </c>
      <c r="BQ106" s="18">
        <f t="shared" si="240"/>
        <v>-17.502829172042301</v>
      </c>
      <c r="BR106" s="18">
        <f t="shared" si="240"/>
        <v>-3.026909594583338</v>
      </c>
      <c r="BS106" s="18">
        <f t="shared" si="240"/>
        <v>-0.51277460291255794</v>
      </c>
      <c r="BT106" s="18">
        <f t="shared" si="241"/>
        <v>-2.4537616154662989</v>
      </c>
      <c r="BV106" s="18">
        <f t="shared" si="242"/>
        <v>-1.3579798040696867</v>
      </c>
      <c r="BW106" s="18">
        <f t="shared" si="243"/>
        <v>1.8535717236768834</v>
      </c>
      <c r="BX106" s="18">
        <f t="shared" si="244"/>
        <v>0.82850346720739765</v>
      </c>
      <c r="BZ106" t="str">
        <f t="shared" si="261"/>
        <v>91 Elementary trades and related occupations</v>
      </c>
      <c r="CA106" s="18">
        <f t="shared" si="245"/>
        <v>0.38230606448905746</v>
      </c>
      <c r="CB106" s="18">
        <f t="shared" si="245"/>
        <v>-16.830869669655502</v>
      </c>
      <c r="CC106" s="18">
        <f t="shared" si="245"/>
        <v>-5.5082919063988207</v>
      </c>
      <c r="CD106" s="18">
        <f t="shared" si="245"/>
        <v>-1.8330521357445839</v>
      </c>
      <c r="CE106" s="18">
        <f t="shared" si="246"/>
        <v>-3.9966315231267702</v>
      </c>
      <c r="CG106" s="18">
        <f t="shared" si="247"/>
        <v>-3.0737466624875642</v>
      </c>
      <c r="CH106" s="18">
        <f t="shared" si="248"/>
        <v>1.7536837508194125</v>
      </c>
      <c r="CI106" s="18">
        <f t="shared" si="249"/>
        <v>-0.52556634007361325</v>
      </c>
      <c r="CK106" t="str">
        <f t="shared" si="262"/>
        <v>91 Elementary trades and related occupations</v>
      </c>
      <c r="CL106" s="18">
        <f t="shared" si="250"/>
        <v>-4.7010067342886259</v>
      </c>
      <c r="CM106" s="18">
        <f t="shared" si="250"/>
        <v>-9.8522541890454178</v>
      </c>
      <c r="CN106" s="18">
        <f t="shared" si="250"/>
        <v>-4.665479045315335</v>
      </c>
      <c r="CO106" s="18">
        <f t="shared" si="250"/>
        <v>-3.3926130456512604</v>
      </c>
      <c r="CP106" s="18">
        <f t="shared" si="251"/>
        <v>-4.207430432498227</v>
      </c>
      <c r="CR106" s="18">
        <f t="shared" si="252"/>
        <v>-3.8187789007369188</v>
      </c>
      <c r="CS106" s="18">
        <f t="shared" si="253"/>
        <v>1.3137103739506495</v>
      </c>
      <c r="CT106" s="18">
        <f t="shared" si="254"/>
        <v>-1.6943041447481266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6.6129261991557442</v>
      </c>
      <c r="C107" s="18">
        <f t="shared" si="210"/>
        <v>-6.9837851680188079</v>
      </c>
      <c r="D107" s="18">
        <f t="shared" si="210"/>
        <v>6.7665253895490496</v>
      </c>
      <c r="E107" s="18">
        <f t="shared" si="210"/>
        <v>3.038143466399057</v>
      </c>
      <c r="F107" s="18">
        <f t="shared" si="211"/>
        <v>3.5248604327212441</v>
      </c>
      <c r="H107" s="18">
        <f t="shared" si="212"/>
        <v>4.2662417422909549</v>
      </c>
      <c r="I107" s="18">
        <f t="shared" si="213"/>
        <v>4.1191875488736818</v>
      </c>
      <c r="J107" s="18">
        <f t="shared" si="214"/>
        <v>6.8550744891914039</v>
      </c>
      <c r="L107" t="str">
        <f t="shared" ref="L107" si="263">A107</f>
        <v>92 Elementary administration and service occupations</v>
      </c>
      <c r="M107" s="18">
        <f t="shared" si="215"/>
        <v>8.0403089354603061</v>
      </c>
      <c r="N107" s="18">
        <f t="shared" si="215"/>
        <v>2.1759021161438019</v>
      </c>
      <c r="O107" s="18">
        <f t="shared" si="215"/>
        <v>7.1493068150571881</v>
      </c>
      <c r="P107" s="18">
        <f t="shared" si="215"/>
        <v>3.8115621507933239</v>
      </c>
      <c r="Q107" s="18">
        <f t="shared" si="216"/>
        <v>4.7392683450939277</v>
      </c>
      <c r="S107" s="18">
        <f t="shared" si="217"/>
        <v>4.9124283414981873</v>
      </c>
      <c r="T107" s="18">
        <f t="shared" si="218"/>
        <v>4.4019215873223771</v>
      </c>
      <c r="U107" s="18">
        <f t="shared" si="219"/>
        <v>7.5058339886687975</v>
      </c>
      <c r="W107" t="str">
        <f t="shared" ref="W107" si="264">A107</f>
        <v>92 Elementary administration and service occupations</v>
      </c>
      <c r="X107" s="18">
        <f t="shared" si="220"/>
        <v>8.4490011911683141</v>
      </c>
      <c r="Y107" s="18">
        <f t="shared" si="220"/>
        <v>-7.9445598402952839</v>
      </c>
      <c r="Z107" s="18">
        <f t="shared" si="220"/>
        <v>5.2280803594828784</v>
      </c>
      <c r="AA107" s="18">
        <f t="shared" si="220"/>
        <v>3.2837179536192362</v>
      </c>
      <c r="AB107" s="18">
        <f t="shared" si="221"/>
        <v>3.1428542840389095</v>
      </c>
      <c r="AD107" s="18">
        <f t="shared" si="222"/>
        <v>3.9278137095157373</v>
      </c>
      <c r="AE107" s="18">
        <f t="shared" si="223"/>
        <v>4.2763036866376503</v>
      </c>
      <c r="AF107" s="18">
        <f t="shared" si="224"/>
        <v>6.7297920249937304</v>
      </c>
      <c r="AH107" t="str">
        <f t="shared" ref="AH107" si="265">L107</f>
        <v>92 Elementary administration and service occupations</v>
      </c>
      <c r="AI107" s="18">
        <f t="shared" si="225"/>
        <v>9.4687370117899849</v>
      </c>
      <c r="AJ107" s="18">
        <f t="shared" si="225"/>
        <v>-9.3242945939244315</v>
      </c>
      <c r="AK107" s="18">
        <f t="shared" si="225"/>
        <v>5.1568722513539056</v>
      </c>
      <c r="AL107" s="18">
        <f t="shared" si="225"/>
        <v>3.496079039189337</v>
      </c>
      <c r="AM107" s="18">
        <f t="shared" si="226"/>
        <v>3.1560937581388337</v>
      </c>
      <c r="AO107" s="18">
        <f t="shared" si="227"/>
        <v>4.0467417168514208</v>
      </c>
      <c r="AP107" s="18">
        <f t="shared" si="228"/>
        <v>4.1614957802250219</v>
      </c>
      <c r="AQ107" s="18">
        <f t="shared" si="229"/>
        <v>6.7301308045643715</v>
      </c>
      <c r="AS107" t="str">
        <f t="shared" ref="AS107" si="266">W107</f>
        <v>92 Elementary administration and service occupations</v>
      </c>
      <c r="AT107" s="18">
        <f t="shared" si="230"/>
        <v>6.4436287780407886</v>
      </c>
      <c r="AU107" s="18">
        <f t="shared" si="230"/>
        <v>-3.6626510591738271</v>
      </c>
      <c r="AV107" s="18">
        <f t="shared" si="230"/>
        <v>4.0789286476652364</v>
      </c>
      <c r="AW107" s="18">
        <f t="shared" si="230"/>
        <v>3.2188316553829699</v>
      </c>
      <c r="AX107" s="18">
        <f t="shared" si="231"/>
        <v>3.0415502820940965</v>
      </c>
      <c r="AZ107" s="18">
        <f t="shared" si="232"/>
        <v>3.5047379883051955</v>
      </c>
      <c r="BA107" s="18">
        <f t="shared" si="233"/>
        <v>3.9928594941006201</v>
      </c>
      <c r="BB107" s="18">
        <f t="shared" si="234"/>
        <v>6.2295248940741121</v>
      </c>
      <c r="BD107" t="str">
        <f t="shared" ref="BD107" si="267">AH107</f>
        <v>92 Elementary administration and service occupations</v>
      </c>
      <c r="BE107" s="18">
        <f t="shared" si="235"/>
        <v>1.4095398121311886</v>
      </c>
      <c r="BF107" s="18">
        <f t="shared" si="235"/>
        <v>-7.6954080487061205</v>
      </c>
      <c r="BG107" s="18">
        <f t="shared" si="235"/>
        <v>-0.28858510966452977</v>
      </c>
      <c r="BH107" s="18">
        <f t="shared" si="235"/>
        <v>0.15356289919714605</v>
      </c>
      <c r="BI107" s="18">
        <f t="shared" si="236"/>
        <v>-0.4936643287536735</v>
      </c>
      <c r="BK107" s="18">
        <f t="shared" si="237"/>
        <v>5.9628126145572224E-3</v>
      </c>
      <c r="BL107" s="18">
        <f t="shared" si="238"/>
        <v>2.660596068504284</v>
      </c>
      <c r="BM107" s="18">
        <f t="shared" si="239"/>
        <v>2.6647251858345156</v>
      </c>
      <c r="BO107" t="str">
        <f t="shared" ref="BO107" si="268">AS107</f>
        <v>92 Elementary administration and service occupations</v>
      </c>
      <c r="BP107" s="18">
        <f t="shared" si="240"/>
        <v>2.6528998911213852</v>
      </c>
      <c r="BQ107" s="18">
        <f t="shared" si="240"/>
        <v>-16.966051089453448</v>
      </c>
      <c r="BR107" s="18">
        <f t="shared" si="240"/>
        <v>1.8303661111905623</v>
      </c>
      <c r="BS107" s="18">
        <f t="shared" si="240"/>
        <v>-0.75310152998318003</v>
      </c>
      <c r="BT107" s="18">
        <f t="shared" si="241"/>
        <v>-1.0619768884238878</v>
      </c>
      <c r="BV107" s="18">
        <f t="shared" si="242"/>
        <v>0.10068840156085557</v>
      </c>
      <c r="BW107" s="18">
        <f t="shared" si="243"/>
        <v>2.6943500393897146</v>
      </c>
      <c r="BX107" s="18">
        <f t="shared" si="244"/>
        <v>2.763905476113826</v>
      </c>
      <c r="BZ107" t="str">
        <f t="shared" ref="BZ107" si="269">BD107</f>
        <v>92 Elementary administration and service occupations</v>
      </c>
      <c r="CA107" s="18">
        <f t="shared" si="245"/>
        <v>3.6386269481708755</v>
      </c>
      <c r="CB107" s="18">
        <f t="shared" si="245"/>
        <v>-14.083396908862644</v>
      </c>
      <c r="CC107" s="18">
        <f t="shared" si="245"/>
        <v>-0.89315856445051356</v>
      </c>
      <c r="CD107" s="18">
        <f t="shared" si="245"/>
        <v>-3.1553759650643665</v>
      </c>
      <c r="CE107" s="18">
        <f t="shared" si="246"/>
        <v>-3.1812652066135039</v>
      </c>
      <c r="CG107" s="18">
        <f t="shared" si="247"/>
        <v>-2.4070999894173717</v>
      </c>
      <c r="CH107" s="18">
        <f t="shared" si="248"/>
        <v>2.0908808947796453</v>
      </c>
      <c r="CI107" s="18">
        <f t="shared" si="249"/>
        <v>0.3755050542809224</v>
      </c>
      <c r="CK107" t="str">
        <f t="shared" ref="CK107" si="270">BO107</f>
        <v>92 Elementary administration and service occupations</v>
      </c>
      <c r="CL107" s="18">
        <f t="shared" si="250"/>
        <v>-7.8671092639319813</v>
      </c>
      <c r="CM107" s="18">
        <f t="shared" si="250"/>
        <v>-6.1129472176158384</v>
      </c>
      <c r="CN107" s="18">
        <f t="shared" si="250"/>
        <v>-5.6784368655695587</v>
      </c>
      <c r="CO107" s="18">
        <f t="shared" si="250"/>
        <v>-2.8122844811403147</v>
      </c>
      <c r="CP107" s="18">
        <f t="shared" si="251"/>
        <v>-3.9248879911629952</v>
      </c>
      <c r="CR107" s="18">
        <f t="shared" si="252"/>
        <v>-3.7772172835545348</v>
      </c>
      <c r="CS107" s="18">
        <f t="shared" si="253"/>
        <v>1.1507971763754954</v>
      </c>
      <c r="CT107" s="18">
        <f t="shared" si="254"/>
        <v>-1.9126196680420593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5.0905424862015547</v>
      </c>
      <c r="C109" s="26">
        <f>IF(AND(D$6-C$6 &lt;&gt; 0,C35&lt;&gt;0,D35&lt;&gt;0),(EXP(LN(D35/C35)/(D$6-C$6))-1)*100,0)</f>
        <v>12.879695427839133</v>
      </c>
      <c r="D109" s="26">
        <f>IF(AND(E$6-D$6 &lt;&gt; 0,D35&lt;&gt;0,E35&lt;&gt;0),(EXP(LN(E35/D35)/(E$6-D$6))-1)*100,0)</f>
        <v>3.8931379423774226</v>
      </c>
      <c r="E109" s="26">
        <f>IF(AND(F$6-E$6 &lt;&gt; 0,E35&lt;&gt;0,F35&lt;&gt;0),(EXP(LN(F35/E35)/(F$6-E$6))-1)*100,0)</f>
        <v>2.5577670461222501</v>
      </c>
      <c r="F109" s="26">
        <f>IF(AND(F$6-C$6 &lt;&gt; 0,C35&lt;&gt;0,F35&lt;&gt;0),(EXP(LN(F35/C35)/(F$6-C$6))-1)*100,0)</f>
        <v>3.5922419148246565</v>
      </c>
      <c r="H109" s="26">
        <f t="shared" ref="H109" si="271">IF($F$6-$D$6 &lt;&gt; 0,(EXP(LN(1+(H72/100))/($F$6-$D$6))-1)*100,0)</f>
        <v>3.0009725970467693</v>
      </c>
      <c r="I109" s="26">
        <f t="shared" ref="I109" si="272">IF(D35&gt;0,((1+(I35/D35))^(1/($F$6-$D$6))-1)*100,0)</f>
        <v>3.3448087886424505</v>
      </c>
      <c r="J109" s="26">
        <f t="shared" ref="J109" si="273">IF($F$6-$D$6 &lt;&gt; 0,(EXP(LN(1+(J72/100))/($F$6-$D$6))-1)*100,0)</f>
        <v>5.3849925517808872</v>
      </c>
      <c r="L109" s="24" t="str">
        <f>L35</f>
        <v>All occupations</v>
      </c>
      <c r="M109" s="26">
        <f>IF(AND(N$6-M$6 &lt;&gt; 0,M35&lt;&gt;0,N35&lt;&gt;0),(EXP(LN(N35/M35)/(N$6-M$6))-1)*100,0)</f>
        <v>5.4855635088261856</v>
      </c>
      <c r="N109" s="26">
        <f>IF(AND(O$6-N$6 &lt;&gt; 0,N35&lt;&gt;0,O35&lt;&gt;0),(EXP(LN(O35/N35)/(O$6-N$6))-1)*100,0)</f>
        <v>11.576764893308876</v>
      </c>
      <c r="O109" s="26">
        <f>IF(AND(P$6-O$6 &lt;&gt; 0,O35&lt;&gt;0,P35&lt;&gt;0),(EXP(LN(P35/O35)/(P$6-O$6))-1)*100,0)</f>
        <v>3.8401757791990176</v>
      </c>
      <c r="P109" s="26">
        <f>IF(AND(Q$6-P$6 &lt;&gt; 0,P35&lt;&gt;0,Q35&lt;&gt;0),(EXP(LN(Q35/P35)/(Q$6-P$6))-1)*100,0)</f>
        <v>2.7207536763394824</v>
      </c>
      <c r="Q109" s="26">
        <f>IF(AND(Q$6-N$6 &lt;&gt; 0,N35&lt;&gt;0,Q35&lt;&gt;0),(EXP(LN(Q35/N35)/(Q$6-N$6))-1)*100,0)</f>
        <v>3.6033803351456895</v>
      </c>
      <c r="S109" s="26">
        <f t="shared" ref="S109" si="274">IF($F$6-$D$6 &lt;&gt; 0,(EXP(LN(1+(S72/100))/($F$6-$D$6))-1)*100,0)</f>
        <v>3.0925470634281194</v>
      </c>
      <c r="T109" s="26">
        <f t="shared" ref="T109" si="275">IF(O35&gt;0,((1+(T35/O35))^(1/($F$6-$D$6))-1)*100,0)</f>
        <v>3.5059373562338347</v>
      </c>
      <c r="U109" s="26">
        <f t="shared" ref="U109" si="276">IF($F$6-$D$6 &lt;&gt; 0,(EXP(LN(1+(U72/100))/($F$6-$D$6))-1)*100,0)</f>
        <v>5.5734013051970566</v>
      </c>
      <c r="W109" s="24" t="str">
        <f>W35</f>
        <v>All occupations</v>
      </c>
      <c r="X109" s="26">
        <f>IF(AND(Y$6-X$6 &lt;&gt; 0,X35&lt;&gt;0,Y35&lt;&gt;0),(EXP(LN(Y35/X35)/(Y$6-X$6))-1)*100,0)</f>
        <v>5.4796070767814342</v>
      </c>
      <c r="Y109" s="26">
        <f>IF(AND(Z$6-Y$6 &lt;&gt; 0,Y35&lt;&gt;0,Z35&lt;&gt;0),(EXP(LN(Z35/Y35)/(Z$6-Y$6))-1)*100,0)</f>
        <v>-0.82798737526741384</v>
      </c>
      <c r="Z109" s="26">
        <f>IF(AND(AA$6-Z$6 &lt;&gt; 0,Z35&lt;&gt;0,AA35&lt;&gt;0),(EXP(LN(AA35/Z35)/(AA$6-Z$6))-1)*100,0)</f>
        <v>2.2588195847736303</v>
      </c>
      <c r="AA109" s="26">
        <f>IF(AND(AB$6-AA$6 &lt;&gt; 0,AA35&lt;&gt;0,AB35&lt;&gt;0),(EXP(LN(AB35/AA35)/(AB$6-AA$6))-1)*100,0)</f>
        <v>1.943283016106645</v>
      </c>
      <c r="AB109" s="26">
        <f>IF(AND(AB$6-Y$6 &lt;&gt; 0,Y35&lt;&gt;0,AB35&lt;&gt;0),(EXP(LN(AB35/Y35)/(AB$6-Y$6))-1)*100,0)</f>
        <v>1.8661629051119011</v>
      </c>
      <c r="AD109" s="26">
        <f t="shared" ref="AD109" si="277">IF($F$6-$D$6 &lt;&gt; 0,(EXP(LN(1+(AD72/100))/($F$6-$D$6))-1)*100,0)</f>
        <v>2.0483535414238974</v>
      </c>
      <c r="AE109" s="26">
        <f t="shared" ref="AE109" si="278">IF(Z35&gt;0,((1+(AE35/Z35))^(1/($F$6-$D$6))-1)*100,0)</f>
        <v>3.3181923947888992</v>
      </c>
      <c r="AF109" s="26">
        <f t="shared" ref="AF109" si="279">IF($F$6-$D$6 &lt;&gt; 0,(EXP(LN(1+(AF72/100))/($F$6-$D$6))-1)*100,0)</f>
        <v>4.6846437815475817</v>
      </c>
      <c r="AH109" s="24" t="str">
        <f>AH35</f>
        <v>All occupations</v>
      </c>
      <c r="AI109" s="26">
        <f>IF(AND(AJ$6-AI$6 &lt;&gt; 0,AI35&lt;&gt;0,AJ35&lt;&gt;0),(EXP(LN(AJ35/AI35)/(AJ$6-AI$6))-1)*100,0)</f>
        <v>2.4071540688368698</v>
      </c>
      <c r="AJ109" s="26">
        <f>IF(AND(AK$6-AJ$6 &lt;&gt; 0,AJ35&lt;&gt;0,AK35&lt;&gt;0),(EXP(LN(AK35/AJ35)/(AK$6-AJ$6))-1)*100,0)</f>
        <v>-2.8825571395075578</v>
      </c>
      <c r="AK109" s="26">
        <f>IF(AND(AL$6-AK$6 &lt;&gt; 0,AK35&lt;&gt;0,AL35&lt;&gt;0),(EXP(LN(AL35/AK35)/(AL$6-AK$6))-1)*100,0)</f>
        <v>0.66865201573584887</v>
      </c>
      <c r="AL109" s="26">
        <f>IF(AND(AM$6-AL$6 &lt;&gt; 0,AL35&lt;&gt;0,AM35&lt;&gt;0),(EXP(LN(AM35/AL35)/(AM$6-AL$6))-1)*100,0)</f>
        <v>1.4154808217696324</v>
      </c>
      <c r="AM109" s="26">
        <f>IF(AND(AM$6-AJ$6 &lt;&gt; 0,AJ35&lt;&gt;0,AM35&lt;&gt;0),(EXP(LN(AM35/AJ35)/(AM$6-AJ$6))-1)*100,0)</f>
        <v>0.90802133555356601</v>
      </c>
      <c r="AO109" s="26">
        <f t="shared" ref="AO109" si="280">IF($F$6-$D$6 &lt;&gt; 0,(EXP(LN(1+(AO72/100))/($F$6-$D$6))-1)*100,0)</f>
        <v>1.1659242979025874</v>
      </c>
      <c r="AP109" s="26">
        <f t="shared" ref="AP109" si="281">IF(AK35&gt;0,((1+(AP35/AK35))^(1/($F$6-$D$6))-1)*100,0)</f>
        <v>3.0530878979307063</v>
      </c>
      <c r="AQ109" s="26">
        <f t="shared" ref="AQ109" si="282">IF($F$6-$D$6 &lt;&gt; 0,(EXP(LN(1+(AQ72/100))/($F$6-$D$6))-1)*100,0)</f>
        <v>3.8405400318847649</v>
      </c>
      <c r="AS109" s="24" t="str">
        <f>AS35</f>
        <v>All occupations</v>
      </c>
      <c r="AT109" s="26">
        <f>IF(AND(AU$6-AT$6 &lt;&gt; 0,AT35&lt;&gt;0,AU35&lt;&gt;0),(EXP(LN(AU35/AT35)/(AU$6-AT$6))-1)*100,0)</f>
        <v>5.1445342539888639</v>
      </c>
      <c r="AU109" s="26">
        <f>IF(AND(AV$6-AU$6 &lt;&gt; 0,AU35&lt;&gt;0,AV35&lt;&gt;0),(EXP(LN(AV35/AU35)/(AV$6-AU$6))-1)*100,0)</f>
        <v>-0.61715763247512934</v>
      </c>
      <c r="AV109" s="26">
        <f>IF(AND(AW$6-AV$6 &lt;&gt; 0,AV35&lt;&gt;0,AW35&lt;&gt;0),(EXP(LN(AW35/AV35)/(AW$6-AV$6))-1)*100,0)</f>
        <v>1.5942005085306299</v>
      </c>
      <c r="AW109" s="26">
        <f>IF(AND(AX$6-AW$6 &lt;&gt; 0,AW35&lt;&gt;0,AX35&lt;&gt;0),(EXP(LN(AX35/AW35)/(AX$6-AW$6))-1)*100,0)</f>
        <v>1.953744299191551</v>
      </c>
      <c r="AX109" s="26">
        <f>IF(AND(AX$6-AU$6 &lt;&gt; 0,AU35&lt;&gt;0,AX35&lt;&gt;0),(EXP(LN(AX35/AU35)/(AX$6-AU$6))-1)*100,0)</f>
        <v>1.6788176454515691</v>
      </c>
      <c r="AZ109" s="26">
        <f t="shared" ref="AZ109" si="283">IF($F$6-$D$6 &lt;&gt; 0,(EXP(LN(1+(AZ72/100))/($F$6-$D$6))-1)*100,0)</f>
        <v>1.8337552095301968</v>
      </c>
      <c r="BA109" s="26">
        <f t="shared" ref="BA109" si="284">IF(AV35&gt;0,((1+(BA35/AV35))^(1/($F$6-$D$6))-1)*100,0)</f>
        <v>3.1233377765336412</v>
      </c>
      <c r="BB109" s="26">
        <f t="shared" ref="BB109" si="285">IF($F$6-$D$6 &lt;&gt; 0,(EXP(LN(1+(BB72/100))/($F$6-$D$6))-1)*100,0)</f>
        <v>4.370155466483161</v>
      </c>
      <c r="BD109" s="24" t="str">
        <f>BD35</f>
        <v>All occupations</v>
      </c>
      <c r="BE109" s="26">
        <f>IF(AND(BF$6-BE$6 &lt;&gt; 0,BE35&lt;&gt;0,BF35&lt;&gt;0),(EXP(LN(BF35/BE35)/(BF$6-BE$6))-1)*100,0)</f>
        <v>2.2831624479929813</v>
      </c>
      <c r="BF109" s="26">
        <f>IF(AND(BG$6-BF$6 &lt;&gt; 0,BF35&lt;&gt;0,BG35&lt;&gt;0),(EXP(LN(BG35/BF35)/(BG$6-BF$6))-1)*100,0)</f>
        <v>-0.7705704571391081</v>
      </c>
      <c r="BG109" s="26">
        <f>IF(AND(BH$6-BG$6 &lt;&gt; 0,BG35&lt;&gt;0,BH35&lt;&gt;0),(EXP(LN(BH35/BG35)/(BH$6-BG$6))-1)*100,0)</f>
        <v>-0.36236750231732895</v>
      </c>
      <c r="BH109" s="26">
        <f>IF(AND(BI$6-BH$6 &lt;&gt; 0,BH35&lt;&gt;0,BI35&lt;&gt;0),(EXP(LN(BI35/BH35)/(BI$6-BH$6))-1)*100,0)</f>
        <v>-6.3258604480953551E-2</v>
      </c>
      <c r="BI109" s="26">
        <f>IF(AND(BI$6-BF$6 &lt;&gt; 0,BF35&lt;&gt;0,BI35&lt;&gt;0),(EXP(LN(BI35/BF35)/(BI$6-BF$6))-1)*100,0)</f>
        <v>-0.20113926345938227</v>
      </c>
      <c r="BK109" s="26">
        <f t="shared" ref="BK109" si="286">IF($F$6-$D$6 &lt;&gt; 0,(EXP(LN(1+(BK72/100))/($F$6-$D$6))-1)*100,0)</f>
        <v>-0.16306120588959194</v>
      </c>
      <c r="BL109" s="26">
        <f t="shared" ref="BL109" si="287">IF(BG35&gt;0,((1+(BL35/BG35))^(1/($F$6-$D$6))-1)*100,0)</f>
        <v>2.5060645635547107</v>
      </c>
      <c r="BM109" s="26">
        <f t="shared" ref="BM109" si="288">IF($F$6-$D$6 &lt;&gt; 0,(EXP(LN(1+(BM72/100))/($F$6-$D$6))-1)*100,0)</f>
        <v>2.3911670138434316</v>
      </c>
      <c r="BO109" s="24" t="str">
        <f>BO35</f>
        <v>All occupations</v>
      </c>
      <c r="BP109" s="26">
        <f>IF(AND(BQ$6-BP$6 &lt;&gt; 0,BP35&lt;&gt;0,BQ35&lt;&gt;0),(EXP(LN(BQ35/BP35)/(BQ$6-BP$6))-1)*100,0)</f>
        <v>1.1982115893064638</v>
      </c>
      <c r="BQ109" s="26">
        <f>IF(AND(BR$6-BQ$6 &lt;&gt; 0,BQ35&lt;&gt;0,BR35&lt;&gt;0),(EXP(LN(BR35/BQ35)/(BR$6-BQ$6))-1)*100,0)</f>
        <v>-9.7671617185745578</v>
      </c>
      <c r="BR109" s="26">
        <f>IF(AND(BS$6-BR$6 &lt;&gt; 0,BR35&lt;&gt;0,BS35&lt;&gt;0),(EXP(LN(BS35/BR35)/(BS$6-BR$6))-1)*100,0)</f>
        <v>5.6516601956113632E-2</v>
      </c>
      <c r="BS109" s="26">
        <f>IF(AND(BT$6-BS$6 &lt;&gt; 0,BS35&lt;&gt;0,BT35&lt;&gt;0),(EXP(LN(BT35/BS35)/(BT$6-BS$6))-1)*100,0)</f>
        <v>-1.4077935282079013</v>
      </c>
      <c r="BT109" s="26">
        <f>IF(AND(BT$6-BQ$6 &lt;&gt; 0,BQ35&lt;&gt;0,BT35&lt;&gt;0),(EXP(LN(BT35/BQ35)/(BT$6-BQ$6))-1)*100,0)</f>
        <v>-1.4994657671376199</v>
      </c>
      <c r="BV109" s="26">
        <f t="shared" ref="BV109" si="289">IF($F$6-$D$6 &lt;&gt; 0,(EXP(LN(1+(BV72/100))/($F$6-$D$6))-1)*100,0)</f>
        <v>-0.92208687592719718</v>
      </c>
      <c r="BW109" s="26">
        <f t="shared" ref="BW109" si="290">IF(BR35&gt;0,((1+(BW35/BR35))^(1/($F$6-$D$6))-1)*100,0)</f>
        <v>2.3992531567427866</v>
      </c>
      <c r="BX109" s="26">
        <f t="shared" ref="BX109" si="291">IF($F$6-$D$6 &lt;&gt; 0,(EXP(LN(1+(BX72/100))/($F$6-$D$6))-1)*100,0)</f>
        <v>1.7506859147497167</v>
      </c>
      <c r="BZ109" s="24" t="str">
        <f>BZ35</f>
        <v>All occupations</v>
      </c>
      <c r="CA109" s="26">
        <f>IF(AND(CB$6-CA$6 &lt;&gt; 0,CA35&lt;&gt;0,CB35&lt;&gt;0),(EXP(LN(CB35/CA35)/(CB$6-CA$6))-1)*100,0)</f>
        <v>1.4904051525416628</v>
      </c>
      <c r="CB109" s="26">
        <f>IF(AND(CC$6-CB$6 &lt;&gt; 0,CB35&lt;&gt;0,CC35&lt;&gt;0),(EXP(LN(CC35/CB35)/(CC$6-CB$6))-1)*100,0)</f>
        <v>-7.8810950711722505</v>
      </c>
      <c r="CC109" s="26">
        <f>IF(AND(CD$6-CC$6 &lt;&gt; 0,CC35&lt;&gt;0,CD35&lt;&gt;0),(EXP(LN(CD35/CC35)/(CD$6-CC$6))-1)*100,0)</f>
        <v>-2.795624772032701</v>
      </c>
      <c r="CD109" s="26">
        <f>IF(AND(CE$6-CD$6 &lt;&gt; 0,CD35&lt;&gt;0,CE35&lt;&gt;0),(EXP(LN(CE35/CD35)/(CE$6-CD$6))-1)*100,0)</f>
        <v>-3.9366707139461332</v>
      </c>
      <c r="CE109" s="26">
        <f>IF(AND(CE$6-CB$6 &lt;&gt; 0,CB35&lt;&gt;0,CE35&lt;&gt;0),(EXP(LN(CE35/CB35)/(CE$6-CB$6))-1)*100,0)</f>
        <v>-3.8338707426039398</v>
      </c>
      <c r="CG109" s="26">
        <f t="shared" ref="CG109" si="292">IF($F$6-$D$6 &lt;&gt; 0,(EXP(LN(1+(CG72/100))/($F$6-$D$6))-1)*100,0)</f>
        <v>-3.5578181417322496</v>
      </c>
      <c r="CH109" s="26">
        <f t="shared" ref="CH109" si="293">IF(CC35&gt;0,((1+(CH35/CC35))^(1/($F$6-$D$6))-1)*100,0)</f>
        <v>1.8881489718885591</v>
      </c>
      <c r="CI109" s="26">
        <f t="shared" ref="CI109" si="294">IF($F$6-$D$6 &lt;&gt; 0,(EXP(LN(1+(CI72/100))/($F$6-$D$6))-1)*100,0)</f>
        <v>-0.66566488745293251</v>
      </c>
      <c r="CK109" s="24" t="str">
        <f>CK35</f>
        <v>All occupations</v>
      </c>
      <c r="CL109" s="26">
        <f>IF(AND(CM$6-CL$6 &lt;&gt; 0,CL35&lt;&gt;0,CM35&lt;&gt;0),(EXP(LN(CM35/CL35)/(CM$6-CL$6))-1)*100,0)</f>
        <v>-4.1144137250067043</v>
      </c>
      <c r="CM109" s="26">
        <f>IF(AND(CN$6-CM$6 &lt;&gt; 0,CM35&lt;&gt;0,CN35&lt;&gt;0),(EXP(LN(CN35/CM35)/(CN$6-CM$6))-1)*100,0)</f>
        <v>1.3471017763206694</v>
      </c>
      <c r="CN109" s="26">
        <f>IF(AND(CO$6-CN$6 &lt;&gt; 0,CN35&lt;&gt;0,CO35&lt;&gt;0),(EXP(LN(CO35/CN35)/(CO$6-CN$6))-1)*100,0)</f>
        <v>-2.2343280612173833</v>
      </c>
      <c r="CO109" s="26">
        <f>IF(AND(CP$6-CO$6 &lt;&gt; 0,CO35&lt;&gt;0,CP35&lt;&gt;0),(EXP(LN(CP35/CO35)/(CP$6-CO$6))-1)*100,0)</f>
        <v>-1.0721913628929713</v>
      </c>
      <c r="CP109" s="26">
        <f>IF(AND(CP$6-CM$6 &lt;&gt; 0,CM35&lt;&gt;0,CP35&lt;&gt;0),(EXP(LN(CP35/CM35)/(CP$6-CM$6))-1)*100,0)</f>
        <v>-1.2878870300899292</v>
      </c>
      <c r="CR109" s="26">
        <f t="shared" ref="CR109" si="295">IF($F$6-$D$6 &lt;&gt; 0,(EXP(LN(1+(CR72/100))/($F$6-$D$6))-1)*100,0)</f>
        <v>-1.4610971282484786</v>
      </c>
      <c r="CS109" s="26">
        <f t="shared" ref="CS109" si="296">IF(CN35&gt;0,((1+(CS35/CN35))^(1/($F$6-$D$6))-1)*100,0)</f>
        <v>1.6426264375003274</v>
      </c>
      <c r="CT109" s="26">
        <f t="shared" ref="CT109" si="297">IF($F$6-$D$6 &lt;&gt; 0,(EXP(LN(1+(CT72/100))/($F$6-$D$6))-1)*100,0)</f>
        <v>0.50655091090483495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Manchester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Manchester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Manchester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Manchester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Manchester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Manchester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Manchester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Manchester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Manchester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0.25124002832193204</v>
      </c>
      <c r="C119" s="27">
        <f t="shared" si="299"/>
        <v>0.27831368513351262</v>
      </c>
      <c r="D119" s="27">
        <f t="shared" si="299"/>
        <v>0.12372758088197089</v>
      </c>
      <c r="E119" s="27">
        <f t="shared" si="299"/>
        <v>0.4392255493937538</v>
      </c>
      <c r="F119" s="27">
        <f t="shared" ref="F119:F144" si="300">F8-D8</f>
        <v>0.56295313027572469</v>
      </c>
      <c r="L119" t="str">
        <f>A119</f>
        <v>11 Corporate managers and directors</v>
      </c>
      <c r="M119" s="27">
        <f t="shared" ref="M119:P144" si="301">N8-M8</f>
        <v>2.3096934287784192</v>
      </c>
      <c r="N119" s="27">
        <f t="shared" si="301"/>
        <v>1.0708996958718142</v>
      </c>
      <c r="O119" s="27">
        <f t="shared" si="301"/>
        <v>0.82555129922783443</v>
      </c>
      <c r="P119" s="27">
        <f t="shared" si="301"/>
        <v>3.326017275268466</v>
      </c>
      <c r="Q119" s="27">
        <f t="shared" ref="Q119:Q144" si="302">Q8-O8</f>
        <v>4.1515685744963005</v>
      </c>
      <c r="W119" t="str">
        <f>A119</f>
        <v>11 Corporate managers and directors</v>
      </c>
      <c r="X119" s="27">
        <f t="shared" ref="X119:AA144" si="303">Y8-X8</f>
        <v>7.2444323305188085</v>
      </c>
      <c r="Y119" s="27">
        <f t="shared" si="303"/>
        <v>-0.49189531045041335</v>
      </c>
      <c r="Z119" s="27">
        <f t="shared" si="303"/>
        <v>0.26647008916370396</v>
      </c>
      <c r="AA119" s="27">
        <f t="shared" si="303"/>
        <v>6.2820006491176201</v>
      </c>
      <c r="AB119" s="27">
        <f t="shared" ref="AB119:AB144" si="304">AB8-Z8</f>
        <v>6.5484707382813241</v>
      </c>
      <c r="AH119" t="str">
        <f>L119</f>
        <v>11 Corporate managers and directors</v>
      </c>
      <c r="AI119" s="27">
        <f t="shared" ref="AI119:AL144" si="305">AJ8-AI8</f>
        <v>0.98596015832922035</v>
      </c>
      <c r="AJ119" s="27">
        <f t="shared" si="305"/>
        <v>6.3434711922230491E-2</v>
      </c>
      <c r="AK119" s="27">
        <f t="shared" si="305"/>
        <v>-0.27087109242956053</v>
      </c>
      <c r="AL119" s="27">
        <f t="shared" si="305"/>
        <v>0.62713334691636557</v>
      </c>
      <c r="AM119" s="27">
        <f t="shared" ref="AM119:AM144" si="306">AM8-AK8</f>
        <v>0.35626225448680504</v>
      </c>
      <c r="AS119" t="str">
        <f>W119</f>
        <v>11 Corporate managers and directors</v>
      </c>
      <c r="AT119" s="27">
        <f t="shared" ref="AT119:AW144" si="307">AU8-AT8</f>
        <v>1.6390385767454552</v>
      </c>
      <c r="AU119" s="27">
        <f t="shared" si="307"/>
        <v>0.10729822893141883</v>
      </c>
      <c r="AV119" s="27">
        <f t="shared" si="307"/>
        <v>-0.48446380590563276</v>
      </c>
      <c r="AW119" s="27">
        <f t="shared" si="307"/>
        <v>1.2494165133983923</v>
      </c>
      <c r="AX119" s="27">
        <f t="shared" ref="AX119:AX144" si="308">AX8-AV8</f>
        <v>0.76495270749275956</v>
      </c>
      <c r="BD119" t="str">
        <f>AH119</f>
        <v>11 Corporate managers and directors</v>
      </c>
      <c r="BE119" s="27">
        <f t="shared" ref="BE119:BH144" si="309">BF8-BE8</f>
        <v>2.3694999369312981</v>
      </c>
      <c r="BF119" s="27">
        <f t="shared" si="309"/>
        <v>0.36736777430979828</v>
      </c>
      <c r="BG119" s="27">
        <f t="shared" si="309"/>
        <v>-2.6254621769657582</v>
      </c>
      <c r="BH119" s="27">
        <f t="shared" si="309"/>
        <v>-2.6784367351698535E-2</v>
      </c>
      <c r="BI119" s="27">
        <f t="shared" ref="BI119:BI144" si="310">BI8-BG8</f>
        <v>-2.6522465443174568</v>
      </c>
      <c r="BO119" t="str">
        <f>AS119</f>
        <v>11 Corporate managers and directors</v>
      </c>
      <c r="BP119" s="27">
        <f t="shared" ref="BP119:BS144" si="311">BQ8-BP8</f>
        <v>0.98380046436735391</v>
      </c>
      <c r="BQ119" s="27">
        <f t="shared" si="311"/>
        <v>-0.66546322750822462</v>
      </c>
      <c r="BR119" s="27">
        <f t="shared" si="311"/>
        <v>-2.1428515611391976</v>
      </c>
      <c r="BS119" s="27">
        <f t="shared" si="311"/>
        <v>-1.9596347904946896</v>
      </c>
      <c r="BT119" s="27">
        <f t="shared" ref="BT119:BT144" si="312">BT8-BR8</f>
        <v>-4.1024863516338872</v>
      </c>
      <c r="BZ119" t="str">
        <f>BD119</f>
        <v>11 Corporate managers and directors</v>
      </c>
      <c r="CA119" s="68">
        <f t="shared" ref="CA119:CD144" si="313">CB8-CA8</f>
        <v>1.3170841588209008</v>
      </c>
      <c r="CB119" s="68">
        <f t="shared" si="313"/>
        <v>0.27547973434664108</v>
      </c>
      <c r="CC119" s="68">
        <f t="shared" si="313"/>
        <v>-1.5189115237201838</v>
      </c>
      <c r="CD119" s="68">
        <f t="shared" si="313"/>
        <v>-1.5573505519854853</v>
      </c>
      <c r="CE119" s="68">
        <f t="shared" ref="CE119:CE144" si="314">CE8-CC8</f>
        <v>-3.0762620757056691</v>
      </c>
      <c r="CK119" t="str">
        <f>BO119</f>
        <v>11 Corporate managers and directors</v>
      </c>
      <c r="CL119" s="68">
        <f t="shared" ref="CL119:CO144" si="315">CM8-CL8</f>
        <v>4.5296146682183291E-3</v>
      </c>
      <c r="CM119" s="68">
        <f t="shared" si="315"/>
        <v>0.28843028965867923</v>
      </c>
      <c r="CN119" s="68">
        <f t="shared" si="315"/>
        <v>-0.20068250803661059</v>
      </c>
      <c r="CO119" s="68">
        <f t="shared" si="315"/>
        <v>0.61634269825163601</v>
      </c>
      <c r="CP119" s="68">
        <f t="shared" ref="CP119:CP144" si="316">CP8-CN8</f>
        <v>0.41566019021502543</v>
      </c>
    </row>
    <row r="120" spans="1:94" x14ac:dyDescent="0.2">
      <c r="A120" t="str">
        <f t="shared" si="298"/>
        <v>12 Other managers and proprietors</v>
      </c>
      <c r="B120" s="27">
        <f t="shared" si="299"/>
        <v>5.8532478976557889E-2</v>
      </c>
      <c r="C120" s="27">
        <f t="shared" si="299"/>
        <v>6.3976927853725829E-2</v>
      </c>
      <c r="D120" s="27">
        <f t="shared" si="299"/>
        <v>0.23130389373032556</v>
      </c>
      <c r="E120" s="27">
        <f t="shared" si="299"/>
        <v>0.27555701342608441</v>
      </c>
      <c r="F120" s="27">
        <f t="shared" si="300"/>
        <v>0.50686090715640997</v>
      </c>
      <c r="L120" t="str">
        <f t="shared" ref="L120:L143" si="317">A120</f>
        <v>12 Other managers and proprietors</v>
      </c>
      <c r="M120" s="27">
        <f t="shared" si="301"/>
        <v>0.65367858391857236</v>
      </c>
      <c r="N120" s="27">
        <f t="shared" si="301"/>
        <v>0.53405053381657464</v>
      </c>
      <c r="O120" s="27">
        <f t="shared" si="301"/>
        <v>1.8947034785004639</v>
      </c>
      <c r="P120" s="27">
        <f t="shared" si="301"/>
        <v>2.5678438600192397</v>
      </c>
      <c r="Q120" s="27">
        <f t="shared" si="302"/>
        <v>4.4625473385197036</v>
      </c>
      <c r="W120" t="str">
        <f t="shared" ref="W120:W143" si="318">A120</f>
        <v>12 Other managers and proprietors</v>
      </c>
      <c r="X120" s="27">
        <f t="shared" si="303"/>
        <v>1.7448229692576742</v>
      </c>
      <c r="Y120" s="27">
        <f t="shared" si="303"/>
        <v>0.15810569698799348</v>
      </c>
      <c r="Z120" s="27">
        <f t="shared" si="303"/>
        <v>3.4937987308211529</v>
      </c>
      <c r="AA120" s="27">
        <f t="shared" si="303"/>
        <v>4.7843915735211944</v>
      </c>
      <c r="AB120" s="27">
        <f t="shared" si="304"/>
        <v>8.2781903043423473</v>
      </c>
      <c r="AH120" t="str">
        <f t="shared" ref="AH120:AH143" si="319">L120</f>
        <v>12 Other managers and proprietors</v>
      </c>
      <c r="AI120" s="27">
        <f t="shared" si="305"/>
        <v>0.33412496667947611</v>
      </c>
      <c r="AJ120" s="27">
        <f t="shared" si="305"/>
        <v>0.24003013495468295</v>
      </c>
      <c r="AK120" s="27">
        <f t="shared" si="305"/>
        <v>0.6987802313606597</v>
      </c>
      <c r="AL120" s="27">
        <f t="shared" si="305"/>
        <v>1.0210276973367902</v>
      </c>
      <c r="AM120" s="27">
        <f t="shared" si="306"/>
        <v>1.7198079286974499</v>
      </c>
      <c r="AS120" t="str">
        <f t="shared" ref="AS120:AS143" si="320">W120</f>
        <v>12 Other managers and proprietors</v>
      </c>
      <c r="AT120" s="27">
        <f t="shared" si="307"/>
        <v>0.61259791053023793</v>
      </c>
      <c r="AU120" s="27">
        <f t="shared" si="307"/>
        <v>6.096692039363294E-2</v>
      </c>
      <c r="AV120" s="27">
        <f t="shared" si="307"/>
        <v>1.0103466869691542</v>
      </c>
      <c r="AW120" s="27">
        <f t="shared" si="307"/>
        <v>1.2111941095940999</v>
      </c>
      <c r="AX120" s="27">
        <f t="shared" si="308"/>
        <v>2.2215407965632541</v>
      </c>
      <c r="BD120" t="str">
        <f t="shared" ref="BD120:BD143" si="321">AH120</f>
        <v>12 Other managers and proprietors</v>
      </c>
      <c r="BE120" s="27">
        <f t="shared" si="309"/>
        <v>-2.8810467899988979E-2</v>
      </c>
      <c r="BF120" s="27">
        <f t="shared" si="309"/>
        <v>0.3247581745432111</v>
      </c>
      <c r="BG120" s="27">
        <f t="shared" si="309"/>
        <v>0.85964106977042221</v>
      </c>
      <c r="BH120" s="27">
        <f t="shared" si="309"/>
        <v>0.46948018222071397</v>
      </c>
      <c r="BI120" s="27">
        <f t="shared" si="310"/>
        <v>1.3291212519911362</v>
      </c>
      <c r="BO120" t="str">
        <f t="shared" ref="BO120:BO143" si="322">AS120</f>
        <v>12 Other managers and proprietors</v>
      </c>
      <c r="BP120" s="27">
        <f t="shared" si="311"/>
        <v>0.23809163711392323</v>
      </c>
      <c r="BQ120" s="27">
        <f t="shared" si="311"/>
        <v>6.5807419568759684E-3</v>
      </c>
      <c r="BR120" s="27">
        <f t="shared" si="311"/>
        <v>1.5487817734187548</v>
      </c>
      <c r="BS120" s="27">
        <f t="shared" si="311"/>
        <v>-0.20264609814292278</v>
      </c>
      <c r="BT120" s="27">
        <f t="shared" si="312"/>
        <v>1.346135675275832</v>
      </c>
      <c r="BZ120" t="str">
        <f t="shared" ref="BZ120:BZ143" si="323">BD120</f>
        <v>12 Other managers and proprietors</v>
      </c>
      <c r="CA120" s="68">
        <f t="shared" si="313"/>
        <v>0.18507821589343276</v>
      </c>
      <c r="CB120" s="68">
        <f t="shared" si="313"/>
        <v>0.12918912394915516</v>
      </c>
      <c r="CC120" s="68">
        <f t="shared" si="313"/>
        <v>5.0472959322259925E-2</v>
      </c>
      <c r="CD120" s="68">
        <f t="shared" si="313"/>
        <v>-1.1836149402021796</v>
      </c>
      <c r="CE120" s="68">
        <f t="shared" si="314"/>
        <v>-1.1331419808799197</v>
      </c>
      <c r="CK120" t="str">
        <f t="shared" ref="CK120:CK143" si="324">BO120</f>
        <v>12 Other managers and proprietors</v>
      </c>
      <c r="CL120" s="68">
        <f t="shared" si="315"/>
        <v>-0.44135930170703874</v>
      </c>
      <c r="CM120" s="68">
        <f t="shared" si="315"/>
        <v>0.33404408987924761</v>
      </c>
      <c r="CN120" s="68">
        <f t="shared" si="315"/>
        <v>0.7463994420920157</v>
      </c>
      <c r="CO120" s="68">
        <f t="shared" si="315"/>
        <v>1.1569472053148031</v>
      </c>
      <c r="CP120" s="68">
        <f t="shared" si="316"/>
        <v>1.9033466474068188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0.62714843119577202</v>
      </c>
      <c r="C121" s="27">
        <f t="shared" si="299"/>
        <v>0.55482422422064692</v>
      </c>
      <c r="D121" s="27">
        <f t="shared" si="299"/>
        <v>0.77362134159835261</v>
      </c>
      <c r="E121" s="27">
        <f t="shared" si="299"/>
        <v>1.2383860173736823</v>
      </c>
      <c r="F121" s="27">
        <f t="shared" si="300"/>
        <v>2.0120073589720349</v>
      </c>
      <c r="L121" t="str">
        <f t="shared" si="317"/>
        <v>21 Science, research, engineering and technology professionals</v>
      </c>
      <c r="M121" s="27">
        <f t="shared" si="301"/>
        <v>2.9342395506425039</v>
      </c>
      <c r="N121" s="27">
        <f t="shared" si="301"/>
        <v>1.9516174087407876</v>
      </c>
      <c r="O121" s="27">
        <f t="shared" si="301"/>
        <v>3.6800443758627068</v>
      </c>
      <c r="P121" s="27">
        <f t="shared" si="301"/>
        <v>5.7970998246220873</v>
      </c>
      <c r="Q121" s="27">
        <f t="shared" si="302"/>
        <v>9.4771442004847941</v>
      </c>
      <c r="W121" t="str">
        <f t="shared" si="318"/>
        <v>21 Science, research, engineering and technology professionals</v>
      </c>
      <c r="X121" s="27">
        <f t="shared" si="303"/>
        <v>6.1519032661029271</v>
      </c>
      <c r="Y121" s="27">
        <f t="shared" si="303"/>
        <v>-0.51683201607168172</v>
      </c>
      <c r="Z121" s="27">
        <f t="shared" si="303"/>
        <v>2.2713485891858802</v>
      </c>
      <c r="AA121" s="27">
        <f t="shared" si="303"/>
        <v>4.5251832349459242</v>
      </c>
      <c r="AB121" s="27">
        <f t="shared" si="304"/>
        <v>6.7965318241318045</v>
      </c>
      <c r="AH121" t="str">
        <f t="shared" si="319"/>
        <v>21 Science, research, engineering and technology professionals</v>
      </c>
      <c r="AI121" s="27">
        <f t="shared" si="305"/>
        <v>0.53893661148883565</v>
      </c>
      <c r="AJ121" s="27">
        <f t="shared" si="305"/>
        <v>8.5219022616050299E-2</v>
      </c>
      <c r="AK121" s="27">
        <f t="shared" si="305"/>
        <v>0.17731731470300849</v>
      </c>
      <c r="AL121" s="27">
        <f t="shared" si="305"/>
        <v>0.54536397547885018</v>
      </c>
      <c r="AM121" s="27">
        <f t="shared" si="306"/>
        <v>0.72268129018185867</v>
      </c>
      <c r="AS121" t="str">
        <f t="shared" si="320"/>
        <v>21 Science, research, engineering and technology professionals</v>
      </c>
      <c r="AT121" s="27">
        <f t="shared" si="307"/>
        <v>1.2057428437671716</v>
      </c>
      <c r="AU121" s="27">
        <f t="shared" si="307"/>
        <v>-0.16046150657825642</v>
      </c>
      <c r="AV121" s="27">
        <f t="shared" si="307"/>
        <v>-0.34002077442209799</v>
      </c>
      <c r="AW121" s="27">
        <f t="shared" si="307"/>
        <v>0.49433504952213081</v>
      </c>
      <c r="AX121" s="27">
        <f t="shared" si="308"/>
        <v>0.15431427510003282</v>
      </c>
      <c r="BD121" t="str">
        <f t="shared" si="321"/>
        <v>21 Science, research, engineering and technology professionals</v>
      </c>
      <c r="BE121" s="27">
        <f t="shared" si="309"/>
        <v>0.61195963343358173</v>
      </c>
      <c r="BF121" s="27">
        <f t="shared" si="309"/>
        <v>-0.11103277609879925</v>
      </c>
      <c r="BG121" s="27">
        <f t="shared" si="309"/>
        <v>-1.3163086872006531</v>
      </c>
      <c r="BH121" s="27">
        <f t="shared" si="309"/>
        <v>-1.2600824677705376</v>
      </c>
      <c r="BI121" s="27">
        <f t="shared" si="310"/>
        <v>-2.5763911549711906</v>
      </c>
      <c r="BO121" t="str">
        <f t="shared" si="322"/>
        <v>21 Science, research, engineering and technology professionals</v>
      </c>
      <c r="BP121" s="27">
        <f t="shared" si="311"/>
        <v>4.6584588322851062E-2</v>
      </c>
      <c r="BQ121" s="27">
        <f t="shared" si="311"/>
        <v>-0.16509622643831978</v>
      </c>
      <c r="BR121" s="27">
        <f t="shared" si="311"/>
        <v>-0.41284817889875836</v>
      </c>
      <c r="BS121" s="27">
        <f t="shared" si="311"/>
        <v>-0.90486335153599207</v>
      </c>
      <c r="BT121" s="27">
        <f t="shared" si="312"/>
        <v>-1.3177115304347504</v>
      </c>
      <c r="BZ121" t="str">
        <f t="shared" si="323"/>
        <v>21 Science, research, engineering and technology professionals</v>
      </c>
      <c r="CA121" s="68">
        <f t="shared" si="313"/>
        <v>0.58454231581838112</v>
      </c>
      <c r="CB121" s="68">
        <f t="shared" si="313"/>
        <v>1.8251531175982549E-2</v>
      </c>
      <c r="CC121" s="68">
        <f t="shared" si="313"/>
        <v>-0.44573782489196123</v>
      </c>
      <c r="CD121" s="68">
        <f t="shared" si="313"/>
        <v>-1.2072705896743701</v>
      </c>
      <c r="CE121" s="68">
        <f t="shared" si="314"/>
        <v>-1.6530084145663313</v>
      </c>
      <c r="CK121" t="str">
        <f t="shared" si="324"/>
        <v>21 Science, research, engineering and technology professionals</v>
      </c>
      <c r="CL121" s="68">
        <f t="shared" si="315"/>
        <v>5.1742094156204343E-2</v>
      </c>
      <c r="CM121" s="68">
        <f t="shared" si="315"/>
        <v>0.18015547184941116</v>
      </c>
      <c r="CN121" s="68">
        <f t="shared" si="315"/>
        <v>0.43426442009716082</v>
      </c>
      <c r="CO121" s="68">
        <f t="shared" si="315"/>
        <v>0.57091761537325114</v>
      </c>
      <c r="CP121" s="68">
        <f t="shared" si="316"/>
        <v>1.005182035470412</v>
      </c>
    </row>
    <row r="122" spans="1:94" x14ac:dyDescent="0.2">
      <c r="A122" t="str">
        <f t="shared" si="298"/>
        <v>22 Health professionals</v>
      </c>
      <c r="B122" s="27">
        <f t="shared" si="299"/>
        <v>0.57651734616841122</v>
      </c>
      <c r="C122" s="27">
        <f t="shared" si="299"/>
        <v>0.50169189646500056</v>
      </c>
      <c r="D122" s="27">
        <f t="shared" si="299"/>
        <v>1.0484814718058688</v>
      </c>
      <c r="E122" s="27">
        <f t="shared" si="299"/>
        <v>1.5780018138034464</v>
      </c>
      <c r="F122" s="27">
        <f t="shared" si="300"/>
        <v>2.6264832856093152</v>
      </c>
      <c r="L122" t="str">
        <f t="shared" si="317"/>
        <v>22 Health professionals</v>
      </c>
      <c r="M122" s="27">
        <f t="shared" si="301"/>
        <v>1.8507315890187606</v>
      </c>
      <c r="N122" s="27">
        <f t="shared" si="301"/>
        <v>1.313116870885267</v>
      </c>
      <c r="O122" s="27">
        <f t="shared" si="301"/>
        <v>2.5785549333853499</v>
      </c>
      <c r="P122" s="27">
        <f t="shared" si="301"/>
        <v>4.160735963500013</v>
      </c>
      <c r="Q122" s="27">
        <f t="shared" si="302"/>
        <v>6.7392908968853629</v>
      </c>
      <c r="W122" t="str">
        <f t="shared" si="318"/>
        <v>22 Health professionals</v>
      </c>
      <c r="X122" s="27">
        <f t="shared" si="303"/>
        <v>4.5354401671149525</v>
      </c>
      <c r="Y122" s="27">
        <f t="shared" si="303"/>
        <v>0.25039917836604531</v>
      </c>
      <c r="Z122" s="27">
        <f t="shared" si="303"/>
        <v>3.9721092397101394</v>
      </c>
      <c r="AA122" s="27">
        <f t="shared" si="303"/>
        <v>4.8351871963668458</v>
      </c>
      <c r="AB122" s="27">
        <f t="shared" si="304"/>
        <v>8.8072964360769852</v>
      </c>
      <c r="AH122" t="str">
        <f t="shared" si="319"/>
        <v>22 Health professionals</v>
      </c>
      <c r="AI122" s="27">
        <f t="shared" si="305"/>
        <v>-1.8280423460829311</v>
      </c>
      <c r="AJ122" s="27">
        <f t="shared" si="305"/>
        <v>-0.90198217632152566</v>
      </c>
      <c r="AK122" s="27">
        <f t="shared" si="305"/>
        <v>-3.0967914759171098</v>
      </c>
      <c r="AL122" s="27">
        <f t="shared" si="305"/>
        <v>-2.9435116107095909</v>
      </c>
      <c r="AM122" s="27">
        <f t="shared" si="306"/>
        <v>-6.0403030866267002</v>
      </c>
      <c r="AS122" t="str">
        <f t="shared" si="320"/>
        <v>22 Health professionals</v>
      </c>
      <c r="AT122" s="27">
        <f t="shared" si="307"/>
        <v>0.33710611965388737</v>
      </c>
      <c r="AU122" s="27">
        <f t="shared" si="307"/>
        <v>7.3004006403376343E-2</v>
      </c>
      <c r="AV122" s="27">
        <f t="shared" si="307"/>
        <v>0.18172408607306179</v>
      </c>
      <c r="AW122" s="27">
        <f t="shared" si="307"/>
        <v>0.35552254008069051</v>
      </c>
      <c r="AX122" s="27">
        <f t="shared" si="308"/>
        <v>0.53724662615375229</v>
      </c>
      <c r="BD122" t="str">
        <f t="shared" si="321"/>
        <v>22 Health professionals</v>
      </c>
      <c r="BE122" s="27">
        <f t="shared" si="309"/>
        <v>1.5269855079462964</v>
      </c>
      <c r="BF122" s="27">
        <f t="shared" si="309"/>
        <v>0.39749791553948732</v>
      </c>
      <c r="BG122" s="27">
        <f t="shared" si="309"/>
        <v>0.43142767577508678</v>
      </c>
      <c r="BH122" s="27">
        <f t="shared" si="309"/>
        <v>0.73682828803408995</v>
      </c>
      <c r="BI122" s="27">
        <f t="shared" si="310"/>
        <v>1.1682559638091767</v>
      </c>
      <c r="BO122" t="str">
        <f t="shared" si="322"/>
        <v>22 Health professionals</v>
      </c>
      <c r="BP122" s="27">
        <f t="shared" si="311"/>
        <v>0.84039379245884049</v>
      </c>
      <c r="BQ122" s="27">
        <f t="shared" si="311"/>
        <v>-0.18561378688348373</v>
      </c>
      <c r="BR122" s="27">
        <f t="shared" si="311"/>
        <v>0.17243875537583619</v>
      </c>
      <c r="BS122" s="27">
        <f t="shared" si="311"/>
        <v>-0.85597897265386269</v>
      </c>
      <c r="BT122" s="27">
        <f t="shared" si="312"/>
        <v>-0.6835402172780265</v>
      </c>
      <c r="BZ122" t="str">
        <f t="shared" si="323"/>
        <v>22 Health professionals</v>
      </c>
      <c r="CA122" s="68">
        <f t="shared" si="313"/>
        <v>0.49509771641215261</v>
      </c>
      <c r="CB122" s="68">
        <f t="shared" si="313"/>
        <v>-0.12026672518754289</v>
      </c>
      <c r="CC122" s="68">
        <f t="shared" si="313"/>
        <v>-0.12233702652634237</v>
      </c>
      <c r="CD122" s="68">
        <f t="shared" si="313"/>
        <v>-0.72435615456726188</v>
      </c>
      <c r="CE122" s="68">
        <f t="shared" si="314"/>
        <v>-0.84669318109360425</v>
      </c>
      <c r="CK122" t="str">
        <f t="shared" si="324"/>
        <v>22 Health professionals</v>
      </c>
      <c r="CL122" s="68">
        <f t="shared" si="315"/>
        <v>4.2777089454356709E-2</v>
      </c>
      <c r="CM122" s="68">
        <f t="shared" si="315"/>
        <v>9.4403886290115591E-2</v>
      </c>
      <c r="CN122" s="68">
        <f t="shared" si="315"/>
        <v>0.14146727760522576</v>
      </c>
      <c r="CO122" s="68">
        <f t="shared" si="315"/>
        <v>0.37270199081152977</v>
      </c>
      <c r="CP122" s="68">
        <f t="shared" si="316"/>
        <v>0.51416926841675559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1.1767028570222475</v>
      </c>
      <c r="C123" s="27">
        <f t="shared" si="299"/>
        <v>0.56843809950116242</v>
      </c>
      <c r="D123" s="27">
        <f t="shared" si="299"/>
        <v>1.2799848482257188</v>
      </c>
      <c r="E123" s="27">
        <f t="shared" si="299"/>
        <v>1.9325072580043834</v>
      </c>
      <c r="F123" s="27">
        <f t="shared" si="300"/>
        <v>3.2124921062301022</v>
      </c>
      <c r="L123" t="str">
        <f t="shared" si="317"/>
        <v>23 Teaching and other educational professionals</v>
      </c>
      <c r="M123" s="27">
        <f t="shared" si="301"/>
        <v>6.6188101166232229</v>
      </c>
      <c r="N123" s="27">
        <f t="shared" si="301"/>
        <v>3.5944488692787218</v>
      </c>
      <c r="O123" s="27">
        <f t="shared" si="301"/>
        <v>6.9436966849438235</v>
      </c>
      <c r="P123" s="27">
        <f t="shared" si="301"/>
        <v>11.089462467532883</v>
      </c>
      <c r="Q123" s="27">
        <f t="shared" si="302"/>
        <v>18.033159152476706</v>
      </c>
      <c r="W123" t="str">
        <f t="shared" si="318"/>
        <v>23 Teaching and other educational professionals</v>
      </c>
      <c r="X123" s="27">
        <f t="shared" si="303"/>
        <v>0.90430604271483617</v>
      </c>
      <c r="Y123" s="27">
        <f t="shared" si="303"/>
        <v>-0.46223415817827629</v>
      </c>
      <c r="Z123" s="27">
        <f t="shared" si="303"/>
        <v>-1.5156703950380148</v>
      </c>
      <c r="AA123" s="27">
        <f t="shared" si="303"/>
        <v>-3.550071915316142</v>
      </c>
      <c r="AB123" s="27">
        <f t="shared" si="304"/>
        <v>-5.0657423103541568</v>
      </c>
      <c r="AH123" t="str">
        <f t="shared" si="319"/>
        <v>23 Teaching and other educational professionals</v>
      </c>
      <c r="AI123" s="27">
        <f t="shared" si="305"/>
        <v>-0.70694126826426684</v>
      </c>
      <c r="AJ123" s="27">
        <f t="shared" si="305"/>
        <v>-0.1976240608919122</v>
      </c>
      <c r="AK123" s="27">
        <f t="shared" si="305"/>
        <v>-0.4534302398782557</v>
      </c>
      <c r="AL123" s="27">
        <f t="shared" si="305"/>
        <v>0.10487991973172361</v>
      </c>
      <c r="AM123" s="27">
        <f t="shared" si="306"/>
        <v>-0.34855032014653209</v>
      </c>
      <c r="AS123" t="str">
        <f t="shared" si="320"/>
        <v>23 Teaching and other educational professionals</v>
      </c>
      <c r="AT123" s="27">
        <f t="shared" si="307"/>
        <v>0.19922744474931098</v>
      </c>
      <c r="AU123" s="27">
        <f t="shared" si="307"/>
        <v>-4.0381624897239954E-2</v>
      </c>
      <c r="AV123" s="27">
        <f t="shared" si="307"/>
        <v>-6.0809542319133603E-2</v>
      </c>
      <c r="AW123" s="27">
        <f t="shared" si="307"/>
        <v>-1.4112353959385926E-2</v>
      </c>
      <c r="AX123" s="27">
        <f t="shared" si="308"/>
        <v>-7.4921896278519529E-2</v>
      </c>
      <c r="BD123" t="str">
        <f t="shared" si="321"/>
        <v>23 Teaching and other educational professionals</v>
      </c>
      <c r="BE123" s="27">
        <f t="shared" si="309"/>
        <v>0.50371349500824891</v>
      </c>
      <c r="BF123" s="27">
        <f t="shared" si="309"/>
        <v>0.41137147257448214</v>
      </c>
      <c r="BG123" s="27">
        <f t="shared" si="309"/>
        <v>0.12176562586970263</v>
      </c>
      <c r="BH123" s="27">
        <f t="shared" si="309"/>
        <v>0.58800882982748526</v>
      </c>
      <c r="BI123" s="27">
        <f t="shared" si="310"/>
        <v>0.70977445569718789</v>
      </c>
      <c r="BO123" t="str">
        <f t="shared" si="322"/>
        <v>23 Teaching and other educational professionals</v>
      </c>
      <c r="BP123" s="27">
        <f t="shared" si="311"/>
        <v>0.32136696125747033</v>
      </c>
      <c r="BQ123" s="27">
        <f t="shared" si="311"/>
        <v>-4.3541605597821498E-2</v>
      </c>
      <c r="BR123" s="27">
        <f t="shared" si="311"/>
        <v>-1.0896976310740936E-2</v>
      </c>
      <c r="BS123" s="27">
        <f t="shared" si="311"/>
        <v>-0.28772245844365774</v>
      </c>
      <c r="BT123" s="27">
        <f t="shared" si="312"/>
        <v>-0.29861943475439867</v>
      </c>
      <c r="BZ123" t="str">
        <f t="shared" si="323"/>
        <v>23 Teaching and other educational professionals</v>
      </c>
      <c r="CA123" s="68">
        <f t="shared" si="313"/>
        <v>0.21043126774158227</v>
      </c>
      <c r="CB123" s="68">
        <f t="shared" si="313"/>
        <v>0.11157251273830138</v>
      </c>
      <c r="CC123" s="68">
        <f t="shared" si="313"/>
        <v>-0.13241205216922047</v>
      </c>
      <c r="CD123" s="68">
        <f t="shared" si="313"/>
        <v>-0.41214696299105413</v>
      </c>
      <c r="CE123" s="68">
        <f t="shared" si="314"/>
        <v>-0.54455901516027461</v>
      </c>
      <c r="CK123" t="str">
        <f t="shared" si="324"/>
        <v>23 Teaching and other educational professionals</v>
      </c>
      <c r="CL123" s="68">
        <f t="shared" si="315"/>
        <v>1.7449121127184442E-2</v>
      </c>
      <c r="CM123" s="68">
        <f t="shared" si="315"/>
        <v>0.19058071329146725</v>
      </c>
      <c r="CN123" s="68">
        <f t="shared" si="315"/>
        <v>0.16602652590064737</v>
      </c>
      <c r="CO123" s="68">
        <f t="shared" si="315"/>
        <v>0.15635502312273009</v>
      </c>
      <c r="CP123" s="68">
        <f t="shared" si="316"/>
        <v>0.32238154902337746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0.27851453763119993</v>
      </c>
      <c r="C124" s="27">
        <f t="shared" si="299"/>
        <v>0.2482421791348508</v>
      </c>
      <c r="D124" s="27">
        <f t="shared" si="299"/>
        <v>0.46609849742734877</v>
      </c>
      <c r="E124" s="27">
        <f t="shared" si="299"/>
        <v>0.64711641562205102</v>
      </c>
      <c r="F124" s="27">
        <f t="shared" si="300"/>
        <v>1.1132149130493998</v>
      </c>
      <c r="L124" t="str">
        <f t="shared" si="317"/>
        <v>24 Business, media and public service professionals</v>
      </c>
      <c r="M124" s="27">
        <f t="shared" si="301"/>
        <v>3.4803905192405438</v>
      </c>
      <c r="N124" s="27">
        <f t="shared" si="301"/>
        <v>2.9205050858935557</v>
      </c>
      <c r="O124" s="27">
        <f t="shared" si="301"/>
        <v>4.5387864451632964</v>
      </c>
      <c r="P124" s="27">
        <f t="shared" si="301"/>
        <v>6.753377374978399</v>
      </c>
      <c r="Q124" s="27">
        <f t="shared" si="302"/>
        <v>11.292163820141695</v>
      </c>
      <c r="W124" t="str">
        <f t="shared" si="318"/>
        <v>24 Business, media and public service professionals</v>
      </c>
      <c r="X124" s="27">
        <f t="shared" si="303"/>
        <v>6.7917445520658113</v>
      </c>
      <c r="Y124" s="27">
        <f t="shared" si="303"/>
        <v>1.8334046611456358</v>
      </c>
      <c r="Z124" s="27">
        <f t="shared" si="303"/>
        <v>4.7060766948644712</v>
      </c>
      <c r="AA124" s="27">
        <f t="shared" si="303"/>
        <v>5.7240398548252358</v>
      </c>
      <c r="AB124" s="27">
        <f t="shared" si="304"/>
        <v>10.430116549689707</v>
      </c>
      <c r="AH124" t="str">
        <f t="shared" si="319"/>
        <v>24 Business, media and public service professionals</v>
      </c>
      <c r="AI124" s="27">
        <f t="shared" si="305"/>
        <v>0.21492900980895246</v>
      </c>
      <c r="AJ124" s="27">
        <f t="shared" si="305"/>
        <v>0.14052431246915909</v>
      </c>
      <c r="AK124" s="27">
        <f t="shared" si="305"/>
        <v>5.1236315843838476E-2</v>
      </c>
      <c r="AL124" s="27">
        <f t="shared" si="305"/>
        <v>0.4239104393075479</v>
      </c>
      <c r="AM124" s="27">
        <f t="shared" si="306"/>
        <v>0.47514675515138638</v>
      </c>
      <c r="AS124" t="str">
        <f t="shared" si="320"/>
        <v>24 Business, media and public service professionals</v>
      </c>
      <c r="AT124" s="27">
        <f t="shared" si="307"/>
        <v>1.0996678540173965</v>
      </c>
      <c r="AU124" s="27">
        <f t="shared" si="307"/>
        <v>0.46542153791821494</v>
      </c>
      <c r="AV124" s="27">
        <f t="shared" si="307"/>
        <v>0.86373543998895119</v>
      </c>
      <c r="AW124" s="27">
        <f t="shared" si="307"/>
        <v>1.5315381040537366</v>
      </c>
      <c r="AX124" s="27">
        <f t="shared" si="308"/>
        <v>2.3952735440426878</v>
      </c>
      <c r="BD124" t="str">
        <f t="shared" si="321"/>
        <v>24 Business, media and public service professionals</v>
      </c>
      <c r="BE124" s="27">
        <f t="shared" si="309"/>
        <v>1.6170888520525608</v>
      </c>
      <c r="BF124" s="27">
        <f t="shared" si="309"/>
        <v>0.94939319216478957</v>
      </c>
      <c r="BG124" s="27">
        <f t="shared" si="309"/>
        <v>0.44134703911191941</v>
      </c>
      <c r="BH124" s="27">
        <f t="shared" si="309"/>
        <v>-0.25260670459498868</v>
      </c>
      <c r="BI124" s="27">
        <f t="shared" si="310"/>
        <v>0.18874033451693073</v>
      </c>
      <c r="BO124" t="str">
        <f t="shared" si="322"/>
        <v>24 Business, media and public service professionals</v>
      </c>
      <c r="BP124" s="27">
        <f t="shared" si="311"/>
        <v>0.50295695990776679</v>
      </c>
      <c r="BQ124" s="27">
        <f t="shared" si="311"/>
        <v>0.3985591199872216</v>
      </c>
      <c r="BR124" s="27">
        <f t="shared" si="311"/>
        <v>6.8972086053644688E-2</v>
      </c>
      <c r="BS124" s="27">
        <f t="shared" si="311"/>
        <v>-1.116475798320403</v>
      </c>
      <c r="BT124" s="27">
        <f t="shared" si="312"/>
        <v>-1.0475037122667583</v>
      </c>
      <c r="BZ124" t="str">
        <f t="shared" si="323"/>
        <v>24 Business, media and public service professionals</v>
      </c>
      <c r="CA124" s="68">
        <f t="shared" si="313"/>
        <v>0.67290948960598307</v>
      </c>
      <c r="CB124" s="68">
        <f t="shared" si="313"/>
        <v>0.37258846696415393</v>
      </c>
      <c r="CC124" s="68">
        <f t="shared" si="313"/>
        <v>-0.39718978415204376</v>
      </c>
      <c r="CD124" s="68">
        <f t="shared" si="313"/>
        <v>-1.3780707241135763</v>
      </c>
      <c r="CE124" s="68">
        <f t="shared" si="314"/>
        <v>-1.7752605082656201</v>
      </c>
      <c r="CK124" t="str">
        <f t="shared" si="324"/>
        <v>24 Business, media and public service professionals</v>
      </c>
      <c r="CL124" s="68">
        <f t="shared" si="315"/>
        <v>0.12939277869774668</v>
      </c>
      <c r="CM124" s="68">
        <f t="shared" si="315"/>
        <v>0.26064068785738614</v>
      </c>
      <c r="CN124" s="68">
        <f t="shared" si="315"/>
        <v>0.25350883461707019</v>
      </c>
      <c r="CO124" s="68">
        <f t="shared" si="315"/>
        <v>0.52852128419256084</v>
      </c>
      <c r="CP124" s="68">
        <f t="shared" si="316"/>
        <v>0.78203011880963103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0.14376530392424036</v>
      </c>
      <c r="C125" s="27">
        <f t="shared" si="299"/>
        <v>0.1409748970978375</v>
      </c>
      <c r="D125" s="27">
        <f t="shared" si="299"/>
        <v>7.851676171820765E-2</v>
      </c>
      <c r="E125" s="27">
        <f t="shared" si="299"/>
        <v>0.31039860078671644</v>
      </c>
      <c r="F125" s="27">
        <f t="shared" si="300"/>
        <v>0.38891536250492409</v>
      </c>
      <c r="L125" t="str">
        <f t="shared" si="317"/>
        <v>31 Science, engineering and technology associate professionals</v>
      </c>
      <c r="M125" s="27">
        <f t="shared" si="301"/>
        <v>0.64205687748729057</v>
      </c>
      <c r="N125" s="27">
        <f t="shared" si="301"/>
        <v>0.60169301593502267</v>
      </c>
      <c r="O125" s="27">
        <f t="shared" si="301"/>
        <v>8.0269916633151528E-2</v>
      </c>
      <c r="P125" s="27">
        <f t="shared" si="301"/>
        <v>1.0654594409707334</v>
      </c>
      <c r="Q125" s="27">
        <f t="shared" si="302"/>
        <v>1.1457293576038849</v>
      </c>
      <c r="W125" t="str">
        <f t="shared" si="318"/>
        <v>31 Science, engineering and technology associate professionals</v>
      </c>
      <c r="X125" s="27">
        <f t="shared" si="303"/>
        <v>2.3273498501334746</v>
      </c>
      <c r="Y125" s="27">
        <f t="shared" si="303"/>
        <v>0.41257859017127707</v>
      </c>
      <c r="Z125" s="27">
        <f t="shared" si="303"/>
        <v>-0.42766806391660594</v>
      </c>
      <c r="AA125" s="27">
        <f t="shared" si="303"/>
        <v>1.435475429237405</v>
      </c>
      <c r="AB125" s="27">
        <f t="shared" si="304"/>
        <v>1.0078073653207991</v>
      </c>
      <c r="AH125" t="str">
        <f t="shared" si="319"/>
        <v>31 Science, engineering and technology associate professionals</v>
      </c>
      <c r="AI125" s="27">
        <f t="shared" si="305"/>
        <v>0.34588961799102358</v>
      </c>
      <c r="AJ125" s="27">
        <f t="shared" si="305"/>
        <v>8.5686781828962832E-2</v>
      </c>
      <c r="AK125" s="27">
        <f t="shared" si="305"/>
        <v>6.8929297974513526E-2</v>
      </c>
      <c r="AL125" s="27">
        <f t="shared" si="305"/>
        <v>0.4942726807921376</v>
      </c>
      <c r="AM125" s="27">
        <f t="shared" si="306"/>
        <v>0.56320197876665112</v>
      </c>
      <c r="AS125" t="str">
        <f t="shared" si="320"/>
        <v>31 Science, engineering and technology associate professionals</v>
      </c>
      <c r="AT125" s="27">
        <f t="shared" si="307"/>
        <v>0.51508932663050944</v>
      </c>
      <c r="AU125" s="27">
        <f t="shared" si="307"/>
        <v>0.12768308501327885</v>
      </c>
      <c r="AV125" s="27">
        <f t="shared" si="307"/>
        <v>-0.54135642179071519</v>
      </c>
      <c r="AW125" s="27">
        <f t="shared" si="307"/>
        <v>1.0877015826143754E-2</v>
      </c>
      <c r="AX125" s="27">
        <f t="shared" si="308"/>
        <v>-0.53047940596457144</v>
      </c>
      <c r="BD125" t="str">
        <f t="shared" si="321"/>
        <v>31 Science, engineering and technology associate professionals</v>
      </c>
      <c r="BE125" s="27">
        <f t="shared" si="309"/>
        <v>0.53040464502302331</v>
      </c>
      <c r="BF125" s="27">
        <f t="shared" si="309"/>
        <v>0.25118406593463138</v>
      </c>
      <c r="BG125" s="27">
        <f t="shared" si="309"/>
        <v>-1.5785882429794427</v>
      </c>
      <c r="BH125" s="27">
        <f t="shared" si="309"/>
        <v>-0.91430104289653835</v>
      </c>
      <c r="BI125" s="27">
        <f t="shared" si="310"/>
        <v>-2.492889285875981</v>
      </c>
      <c r="BO125" t="str">
        <f t="shared" si="322"/>
        <v>31 Science, engineering and technology associate professionals</v>
      </c>
      <c r="BP125" s="27">
        <f t="shared" si="311"/>
        <v>0.39020882810403901</v>
      </c>
      <c r="BQ125" s="27">
        <f t="shared" si="311"/>
        <v>2.9486399627767668E-2</v>
      </c>
      <c r="BR125" s="27">
        <f t="shared" si="311"/>
        <v>-0.8553870445272107</v>
      </c>
      <c r="BS125" s="27">
        <f t="shared" si="311"/>
        <v>-0.3940193061437931</v>
      </c>
      <c r="BT125" s="27">
        <f t="shared" si="312"/>
        <v>-1.2494063506710038</v>
      </c>
      <c r="BZ125" t="str">
        <f t="shared" si="323"/>
        <v>31 Science, engineering and technology associate professionals</v>
      </c>
      <c r="CA125" s="68">
        <f t="shared" si="313"/>
        <v>0.61388958524715642</v>
      </c>
      <c r="CB125" s="68">
        <f t="shared" si="313"/>
        <v>0.2409593415473319</v>
      </c>
      <c r="CC125" s="68">
        <f t="shared" si="313"/>
        <v>-0.80451730683696709</v>
      </c>
      <c r="CD125" s="68">
        <f t="shared" si="313"/>
        <v>-0.59863714921703526</v>
      </c>
      <c r="CE125" s="68">
        <f t="shared" si="314"/>
        <v>-1.4031544560540024</v>
      </c>
      <c r="CK125" t="str">
        <f t="shared" si="324"/>
        <v>31 Science, engineering and technology associate professionals</v>
      </c>
      <c r="CL125" s="68">
        <f t="shared" si="315"/>
        <v>0.1209410172187384</v>
      </c>
      <c r="CM125" s="68">
        <f t="shared" si="315"/>
        <v>0.24387851649593439</v>
      </c>
      <c r="CN125" s="68">
        <f t="shared" si="315"/>
        <v>0.13791806193195011</v>
      </c>
      <c r="CO125" s="68">
        <f t="shared" si="315"/>
        <v>0.52917927554497224</v>
      </c>
      <c r="CP125" s="68">
        <f t="shared" si="316"/>
        <v>0.66709733747692235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2.7558831465910441E-2</v>
      </c>
      <c r="C126" s="27">
        <f t="shared" si="299"/>
        <v>1.2789214421291897E-2</v>
      </c>
      <c r="D126" s="27">
        <f t="shared" si="299"/>
        <v>4.258338873785833E-2</v>
      </c>
      <c r="E126" s="27">
        <f t="shared" si="299"/>
        <v>8.533522461989751E-2</v>
      </c>
      <c r="F126" s="27">
        <f t="shared" si="300"/>
        <v>0.12791861335775584</v>
      </c>
      <c r="L126" t="str">
        <f t="shared" si="317"/>
        <v>32 Health and social care associate professionals</v>
      </c>
      <c r="M126" s="27">
        <f t="shared" si="301"/>
        <v>0.50313086064693069</v>
      </c>
      <c r="N126" s="27">
        <f t="shared" si="301"/>
        <v>0.46234853065110437</v>
      </c>
      <c r="O126" s="27">
        <f t="shared" si="301"/>
        <v>0.68170613486914045</v>
      </c>
      <c r="P126" s="27">
        <f t="shared" si="301"/>
        <v>1.5700530848114238</v>
      </c>
      <c r="Q126" s="27">
        <f t="shared" si="302"/>
        <v>2.2517592196805643</v>
      </c>
      <c r="W126" t="str">
        <f t="shared" si="318"/>
        <v>32 Health and social care associate professionals</v>
      </c>
      <c r="X126" s="27">
        <f t="shared" si="303"/>
        <v>1.6163495636819034</v>
      </c>
      <c r="Y126" s="27">
        <f t="shared" si="303"/>
        <v>0.30543413558940458</v>
      </c>
      <c r="Z126" s="27">
        <f t="shared" si="303"/>
        <v>1.3510273530803154</v>
      </c>
      <c r="AA126" s="27">
        <f t="shared" si="303"/>
        <v>2.6762571093299687</v>
      </c>
      <c r="AB126" s="27">
        <f t="shared" si="304"/>
        <v>4.0272844624102841</v>
      </c>
      <c r="AH126" t="str">
        <f t="shared" si="319"/>
        <v>32 Health and social care associate professionals</v>
      </c>
      <c r="AI126" s="27">
        <f t="shared" si="305"/>
        <v>-0.46718173097417193</v>
      </c>
      <c r="AJ126" s="27">
        <f t="shared" si="305"/>
        <v>-0.15744238542549027</v>
      </c>
      <c r="AK126" s="27">
        <f t="shared" si="305"/>
        <v>-1.0399823201064677</v>
      </c>
      <c r="AL126" s="27">
        <f t="shared" si="305"/>
        <v>-1.3554450926270305</v>
      </c>
      <c r="AM126" s="27">
        <f t="shared" si="306"/>
        <v>-2.3954274127334982</v>
      </c>
      <c r="AS126" t="str">
        <f t="shared" si="320"/>
        <v>32 Health and social care associate professionals</v>
      </c>
      <c r="AT126" s="27">
        <f t="shared" si="307"/>
        <v>0.24712875798322442</v>
      </c>
      <c r="AU126" s="27">
        <f t="shared" si="307"/>
        <v>0.10019803885877843</v>
      </c>
      <c r="AV126" s="27">
        <f t="shared" si="307"/>
        <v>1.7953646234995624E-2</v>
      </c>
      <c r="AW126" s="27">
        <f t="shared" si="307"/>
        <v>0.25434442675178759</v>
      </c>
      <c r="AX126" s="27">
        <f t="shared" si="308"/>
        <v>0.27229807298678321</v>
      </c>
      <c r="BD126" t="str">
        <f t="shared" si="321"/>
        <v>32 Health and social care associate professionals</v>
      </c>
      <c r="BE126" s="27">
        <f t="shared" si="309"/>
        <v>1.0970108685481206</v>
      </c>
      <c r="BF126" s="27">
        <f t="shared" si="309"/>
        <v>0.66251573242111839</v>
      </c>
      <c r="BG126" s="27">
        <f t="shared" si="309"/>
        <v>6.8579110443663716E-2</v>
      </c>
      <c r="BH126" s="27">
        <f t="shared" si="309"/>
        <v>1.1144177683586847</v>
      </c>
      <c r="BI126" s="27">
        <f t="shared" si="310"/>
        <v>1.1829968788023484</v>
      </c>
      <c r="BO126" t="str">
        <f t="shared" si="322"/>
        <v>32 Health and social care associate professionals</v>
      </c>
      <c r="BP126" s="27">
        <f t="shared" si="311"/>
        <v>0.54833485998437226</v>
      </c>
      <c r="BQ126" s="27">
        <f t="shared" si="311"/>
        <v>-5.3806054061936059E-2</v>
      </c>
      <c r="BR126" s="27">
        <f t="shared" si="311"/>
        <v>-5.5870795980470511E-2</v>
      </c>
      <c r="BS126" s="27">
        <f t="shared" si="311"/>
        <v>-0.57267115923781642</v>
      </c>
      <c r="BT126" s="27">
        <f t="shared" si="312"/>
        <v>-0.62854195521828693</v>
      </c>
      <c r="BZ126" t="str">
        <f t="shared" si="323"/>
        <v>32 Health and social care associate professionals</v>
      </c>
      <c r="CA126" s="68">
        <f t="shared" si="313"/>
        <v>-6.5286698301168844E-2</v>
      </c>
      <c r="CB126" s="68">
        <f t="shared" si="313"/>
        <v>-6.2115576647498782E-2</v>
      </c>
      <c r="CC126" s="68">
        <f t="shared" si="313"/>
        <v>-0.21543220048361511</v>
      </c>
      <c r="CD126" s="68">
        <f t="shared" si="313"/>
        <v>-0.33525617262864282</v>
      </c>
      <c r="CE126" s="68">
        <f t="shared" si="314"/>
        <v>-0.55068837311225793</v>
      </c>
      <c r="CK126" t="str">
        <f t="shared" si="324"/>
        <v>32 Health and social care associate professionals</v>
      </c>
      <c r="CL126" s="68">
        <f t="shared" si="315"/>
        <v>-5.6931202711928974E-3</v>
      </c>
      <c r="CM126" s="68">
        <f t="shared" si="315"/>
        <v>5.3491038484936276E-2</v>
      </c>
      <c r="CN126" s="68">
        <f t="shared" si="315"/>
        <v>4.8692912329769855E-2</v>
      </c>
      <c r="CO126" s="68">
        <f t="shared" si="315"/>
        <v>0.19891280165937242</v>
      </c>
      <c r="CP126" s="68">
        <f t="shared" si="316"/>
        <v>0.24760571398914227</v>
      </c>
    </row>
    <row r="127" spans="1:94" x14ac:dyDescent="0.2">
      <c r="A127" t="str">
        <f t="shared" si="298"/>
        <v>33 Protective service occupations</v>
      </c>
      <c r="B127" s="27">
        <f t="shared" si="299"/>
        <v>7.5543926412013976E-3</v>
      </c>
      <c r="C127" s="27">
        <f t="shared" si="299"/>
        <v>5.8888923753742731E-3</v>
      </c>
      <c r="D127" s="27">
        <f t="shared" si="299"/>
        <v>2.2486141679906549E-2</v>
      </c>
      <c r="E127" s="27">
        <f t="shared" si="299"/>
        <v>3.3745624897094886E-2</v>
      </c>
      <c r="F127" s="27">
        <f t="shared" si="300"/>
        <v>5.6231766577001435E-2</v>
      </c>
      <c r="L127" t="str">
        <f t="shared" si="317"/>
        <v>33 Protective service occupations</v>
      </c>
      <c r="M127" s="27">
        <f t="shared" si="301"/>
        <v>0.11088190417918453</v>
      </c>
      <c r="N127" s="27">
        <f t="shared" si="301"/>
        <v>0.11407172639806629</v>
      </c>
      <c r="O127" s="27">
        <f t="shared" si="301"/>
        <v>0.28718984069022047</v>
      </c>
      <c r="P127" s="27">
        <f t="shared" si="301"/>
        <v>0.47026534526412545</v>
      </c>
      <c r="Q127" s="27">
        <f t="shared" si="302"/>
        <v>0.75745518595434591</v>
      </c>
      <c r="W127" t="str">
        <f t="shared" si="318"/>
        <v>33 Protective service occupations</v>
      </c>
      <c r="X127" s="27">
        <f t="shared" si="303"/>
        <v>0.7772734311280951</v>
      </c>
      <c r="Y127" s="27">
        <f t="shared" si="303"/>
        <v>0.20453929297958684</v>
      </c>
      <c r="Z127" s="27">
        <f t="shared" si="303"/>
        <v>1.0881898890782833</v>
      </c>
      <c r="AA127" s="27">
        <f t="shared" si="303"/>
        <v>2.1284875319162913</v>
      </c>
      <c r="AB127" s="27">
        <f t="shared" si="304"/>
        <v>3.2166774209945745</v>
      </c>
      <c r="AH127" t="str">
        <f t="shared" si="319"/>
        <v>33 Protective service occupations</v>
      </c>
      <c r="AI127" s="27">
        <f t="shared" si="305"/>
        <v>0.21143113682330705</v>
      </c>
      <c r="AJ127" s="27">
        <f t="shared" si="305"/>
        <v>6.8927222174099301E-2</v>
      </c>
      <c r="AK127" s="27">
        <f t="shared" si="305"/>
        <v>0.28665084555152942</v>
      </c>
      <c r="AL127" s="27">
        <f t="shared" si="305"/>
        <v>0.5689833787687244</v>
      </c>
      <c r="AM127" s="27">
        <f t="shared" si="306"/>
        <v>0.85563422432025382</v>
      </c>
      <c r="AS127" t="str">
        <f t="shared" si="320"/>
        <v>33 Protective service occupations</v>
      </c>
      <c r="AT127" s="27">
        <f t="shared" si="307"/>
        <v>4.2096924207508324E-2</v>
      </c>
      <c r="AU127" s="27">
        <f t="shared" si="307"/>
        <v>1.6501590698182467E-2</v>
      </c>
      <c r="AV127" s="27">
        <f t="shared" si="307"/>
        <v>6.5416559634787652E-2</v>
      </c>
      <c r="AW127" s="27">
        <f t="shared" si="307"/>
        <v>0.11161804112324558</v>
      </c>
      <c r="AX127" s="27">
        <f t="shared" si="308"/>
        <v>0.17703460075803323</v>
      </c>
      <c r="BD127" t="str">
        <f t="shared" si="321"/>
        <v>33 Protective service occupations</v>
      </c>
      <c r="BE127" s="27">
        <f t="shared" si="309"/>
        <v>5.8234296188130141E-2</v>
      </c>
      <c r="BF127" s="27">
        <f t="shared" si="309"/>
        <v>-1.7018224401428306E-2</v>
      </c>
      <c r="BG127" s="27">
        <f t="shared" si="309"/>
        <v>0.17087054704692362</v>
      </c>
      <c r="BH127" s="27">
        <f t="shared" si="309"/>
        <v>-0.37925729675287556</v>
      </c>
      <c r="BI127" s="27">
        <f t="shared" si="310"/>
        <v>-0.20838674970595195</v>
      </c>
      <c r="BO127" t="str">
        <f t="shared" si="322"/>
        <v>33 Protective service occupations</v>
      </c>
      <c r="BP127" s="27">
        <f t="shared" si="311"/>
        <v>-3.0215773551537595E-2</v>
      </c>
      <c r="BQ127" s="27">
        <f t="shared" si="311"/>
        <v>-0.12591623705158828</v>
      </c>
      <c r="BR127" s="27">
        <f t="shared" si="311"/>
        <v>0.21757815332259378</v>
      </c>
      <c r="BS127" s="27">
        <f t="shared" si="311"/>
        <v>-0.58207079658680749</v>
      </c>
      <c r="BT127" s="27">
        <f t="shared" si="312"/>
        <v>-0.36449264326421371</v>
      </c>
      <c r="BZ127" t="str">
        <f t="shared" si="323"/>
        <v>33 Protective service occupations</v>
      </c>
      <c r="CA127" s="68">
        <f t="shared" si="313"/>
        <v>7.894942208147393E-2</v>
      </c>
      <c r="CB127" s="68">
        <f t="shared" si="313"/>
        <v>5.281398771351431E-2</v>
      </c>
      <c r="CC127" s="68">
        <f t="shared" si="313"/>
        <v>1.5713513482569219E-2</v>
      </c>
      <c r="CD127" s="68">
        <f t="shared" si="313"/>
        <v>-0.37056955723355922</v>
      </c>
      <c r="CE127" s="68">
        <f t="shared" si="314"/>
        <v>-0.35485604375099</v>
      </c>
      <c r="CK127" t="str">
        <f t="shared" si="324"/>
        <v>33 Protective service occupations</v>
      </c>
      <c r="CL127" s="68">
        <f t="shared" si="315"/>
        <v>-7.2896628087273097E-2</v>
      </c>
      <c r="CM127" s="68">
        <f t="shared" si="315"/>
        <v>2.821620353526183E-2</v>
      </c>
      <c r="CN127" s="68">
        <f t="shared" si="315"/>
        <v>-3.1868606060786897E-2</v>
      </c>
      <c r="CO127" s="68">
        <f t="shared" si="315"/>
        <v>-1.0571015911884668E-2</v>
      </c>
      <c r="CP127" s="68">
        <f t="shared" si="316"/>
        <v>-4.2439621972671565E-2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4.9104167211817262E-2</v>
      </c>
      <c r="C128" s="27">
        <f t="shared" si="299"/>
        <v>1.6522948229393819E-3</v>
      </c>
      <c r="D128" s="27">
        <f t="shared" si="299"/>
        <v>2.8915064962753229E-2</v>
      </c>
      <c r="E128" s="27">
        <f t="shared" si="299"/>
        <v>7.0026254988587999E-2</v>
      </c>
      <c r="F128" s="27">
        <f t="shared" si="300"/>
        <v>9.8941319951341228E-2</v>
      </c>
      <c r="L128" t="str">
        <f t="shared" si="317"/>
        <v>34 Culture, media and sports occupations</v>
      </c>
      <c r="M128" s="27">
        <f t="shared" si="301"/>
        <v>0.7142741457074715</v>
      </c>
      <c r="N128" s="27">
        <f t="shared" si="301"/>
        <v>0.24286767083724126</v>
      </c>
      <c r="O128" s="27">
        <f t="shared" si="301"/>
        <v>0.30391582684106844</v>
      </c>
      <c r="P128" s="27">
        <f t="shared" si="301"/>
        <v>1.2752111221255755</v>
      </c>
      <c r="Q128" s="27">
        <f t="shared" si="302"/>
        <v>1.579126948966644</v>
      </c>
      <c r="W128" t="str">
        <f t="shared" si="318"/>
        <v>34 Culture, media and sports occupations</v>
      </c>
      <c r="X128" s="27">
        <f t="shared" si="303"/>
        <v>2.1538361620306326</v>
      </c>
      <c r="Y128" s="27">
        <f t="shared" si="303"/>
        <v>-0.71887952073211991</v>
      </c>
      <c r="Z128" s="27">
        <f t="shared" si="303"/>
        <v>-8.6806846838754836E-2</v>
      </c>
      <c r="AA128" s="27">
        <f t="shared" si="303"/>
        <v>1.1776332283023923</v>
      </c>
      <c r="AB128" s="27">
        <f t="shared" si="304"/>
        <v>1.0908263814636374</v>
      </c>
      <c r="AH128" t="str">
        <f t="shared" si="319"/>
        <v>34 Culture, media and sports occupations</v>
      </c>
      <c r="AI128" s="27">
        <f t="shared" si="305"/>
        <v>0.18739436302299439</v>
      </c>
      <c r="AJ128" s="27">
        <f t="shared" si="305"/>
        <v>0.10130784836010898</v>
      </c>
      <c r="AK128" s="27">
        <f t="shared" si="305"/>
        <v>-1.7392745758714412E-2</v>
      </c>
      <c r="AL128" s="27">
        <f t="shared" si="305"/>
        <v>0.31483448696953342</v>
      </c>
      <c r="AM128" s="27">
        <f t="shared" si="306"/>
        <v>0.29744174121081901</v>
      </c>
      <c r="AS128" t="str">
        <f t="shared" si="320"/>
        <v>34 Culture, media and sports occupations</v>
      </c>
      <c r="AT128" s="27">
        <f t="shared" si="307"/>
        <v>0.21048754556405358</v>
      </c>
      <c r="AU128" s="27">
        <f t="shared" si="307"/>
        <v>-4.5089342318852976E-2</v>
      </c>
      <c r="AV128" s="27">
        <f t="shared" si="307"/>
        <v>-0.1065031530481424</v>
      </c>
      <c r="AW128" s="27">
        <f t="shared" si="307"/>
        <v>6.1658348896310722E-2</v>
      </c>
      <c r="AX128" s="27">
        <f t="shared" si="308"/>
        <v>-4.4844804151831674E-2</v>
      </c>
      <c r="BD128" t="str">
        <f t="shared" si="321"/>
        <v>34 Culture, media and sports occupations</v>
      </c>
      <c r="BE128" s="27">
        <f t="shared" si="309"/>
        <v>0.50505394583817287</v>
      </c>
      <c r="BF128" s="27">
        <f t="shared" si="309"/>
        <v>-0.25762814421143387</v>
      </c>
      <c r="BG128" s="27">
        <f t="shared" si="309"/>
        <v>-0.50588031851069015</v>
      </c>
      <c r="BH128" s="27">
        <f t="shared" si="309"/>
        <v>-0.1238415646435298</v>
      </c>
      <c r="BI128" s="27">
        <f t="shared" si="310"/>
        <v>-0.62972188315421995</v>
      </c>
      <c r="BO128" t="str">
        <f t="shared" si="322"/>
        <v>34 Culture, media and sports occupations</v>
      </c>
      <c r="BP128" s="27">
        <f t="shared" si="311"/>
        <v>-4.3866494874476469E-2</v>
      </c>
      <c r="BQ128" s="27">
        <f t="shared" si="311"/>
        <v>-0.21280187237059067</v>
      </c>
      <c r="BR128" s="27">
        <f t="shared" si="311"/>
        <v>-0.29328714956003799</v>
      </c>
      <c r="BS128" s="27">
        <f t="shared" si="311"/>
        <v>-0.32919195014039382</v>
      </c>
      <c r="BT128" s="27">
        <f t="shared" si="312"/>
        <v>-0.6224790997004318</v>
      </c>
      <c r="BZ128" t="str">
        <f t="shared" si="323"/>
        <v>34 Culture, media and sports occupations</v>
      </c>
      <c r="CA128" s="68">
        <f t="shared" si="313"/>
        <v>9.7632767519518548E-2</v>
      </c>
      <c r="CB128" s="68">
        <f t="shared" si="313"/>
        <v>-4.6485736438868885E-2</v>
      </c>
      <c r="CC128" s="68">
        <f t="shared" si="313"/>
        <v>-0.29252644877325862</v>
      </c>
      <c r="CD128" s="68">
        <f t="shared" si="313"/>
        <v>-0.29522532276355418</v>
      </c>
      <c r="CE128" s="68">
        <f t="shared" si="314"/>
        <v>-0.58775177153681279</v>
      </c>
      <c r="CK128" t="str">
        <f t="shared" si="324"/>
        <v>34 Culture, media and sports occupations</v>
      </c>
      <c r="CL128" s="68">
        <f t="shared" si="315"/>
        <v>3.2373565544447425E-2</v>
      </c>
      <c r="CM128" s="68">
        <f t="shared" si="315"/>
        <v>3.2640262792673347E-2</v>
      </c>
      <c r="CN128" s="68">
        <f t="shared" si="315"/>
        <v>3.3970865790036942E-2</v>
      </c>
      <c r="CO128" s="68">
        <f t="shared" si="315"/>
        <v>0.23213099111226598</v>
      </c>
      <c r="CP128" s="68">
        <f t="shared" si="316"/>
        <v>0.26610185690230292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0.16693248245561221</v>
      </c>
      <c r="C129" s="27">
        <f t="shared" si="299"/>
        <v>0.11943807417467212</v>
      </c>
      <c r="D129" s="27">
        <f t="shared" si="299"/>
        <v>0.17309728967310889</v>
      </c>
      <c r="E129" s="27">
        <f t="shared" si="299"/>
        <v>0.36213161170758279</v>
      </c>
      <c r="F129" s="27">
        <f t="shared" si="300"/>
        <v>0.53522890138069168</v>
      </c>
      <c r="L129" t="str">
        <f t="shared" si="317"/>
        <v>35 Business and public service associate professionals</v>
      </c>
      <c r="M129" s="27">
        <f t="shared" si="301"/>
        <v>1.8467685087684114</v>
      </c>
      <c r="N129" s="27">
        <f t="shared" si="301"/>
        <v>1.1614232701699532</v>
      </c>
      <c r="O129" s="27">
        <f t="shared" si="301"/>
        <v>1.6250464231930319</v>
      </c>
      <c r="P129" s="27">
        <f t="shared" si="301"/>
        <v>3.5978357309304325</v>
      </c>
      <c r="Q129" s="27">
        <f t="shared" si="302"/>
        <v>5.2228821541234645</v>
      </c>
      <c r="W129" t="str">
        <f t="shared" si="318"/>
        <v>35 Business and public service associate professionals</v>
      </c>
      <c r="X129" s="27">
        <f t="shared" si="303"/>
        <v>4.0337772670652008</v>
      </c>
      <c r="Y129" s="27">
        <f t="shared" si="303"/>
        <v>-0.35373061905961478</v>
      </c>
      <c r="Z129" s="27">
        <f t="shared" si="303"/>
        <v>0.353221838895454</v>
      </c>
      <c r="AA129" s="27">
        <f t="shared" si="303"/>
        <v>2.8272309344211237</v>
      </c>
      <c r="AB129" s="27">
        <f t="shared" si="304"/>
        <v>3.1804527733165777</v>
      </c>
      <c r="AH129" t="str">
        <f t="shared" si="319"/>
        <v>35 Business and public service associate professionals</v>
      </c>
      <c r="AI129" s="27">
        <f t="shared" si="305"/>
        <v>0.94593406022010651</v>
      </c>
      <c r="AJ129" s="27">
        <f t="shared" si="305"/>
        <v>0.17158558137148461</v>
      </c>
      <c r="AK129" s="27">
        <f t="shared" si="305"/>
        <v>0.1045793500034593</v>
      </c>
      <c r="AL129" s="27">
        <f t="shared" si="305"/>
        <v>1.054900867233207</v>
      </c>
      <c r="AM129" s="27">
        <f t="shared" si="306"/>
        <v>1.1594802172366663</v>
      </c>
      <c r="AS129" t="str">
        <f t="shared" si="320"/>
        <v>35 Business and public service associate professionals</v>
      </c>
      <c r="AT129" s="27">
        <f t="shared" si="307"/>
        <v>0.85048966010326055</v>
      </c>
      <c r="AU129" s="27">
        <f t="shared" si="307"/>
        <v>0.10823969275962142</v>
      </c>
      <c r="AV129" s="27">
        <f t="shared" si="307"/>
        <v>-8.7144683765849607E-3</v>
      </c>
      <c r="AW129" s="27">
        <f t="shared" si="307"/>
        <v>0.79300774138973917</v>
      </c>
      <c r="AX129" s="27">
        <f t="shared" si="308"/>
        <v>0.78429327301315421</v>
      </c>
      <c r="BD129" t="str">
        <f t="shared" si="321"/>
        <v>35 Business and public service associate professionals</v>
      </c>
      <c r="BE129" s="27">
        <f t="shared" si="309"/>
        <v>1.0519528395040414</v>
      </c>
      <c r="BF129" s="27">
        <f t="shared" si="309"/>
        <v>0.69877822229550901</v>
      </c>
      <c r="BG129" s="27">
        <f t="shared" si="309"/>
        <v>-2.2257627870979348</v>
      </c>
      <c r="BH129" s="27">
        <f t="shared" si="309"/>
        <v>-1.2022181206636056</v>
      </c>
      <c r="BI129" s="27">
        <f t="shared" si="310"/>
        <v>-3.4279809077615404</v>
      </c>
      <c r="BO129" t="str">
        <f t="shared" si="322"/>
        <v>35 Business and public service associate professionals</v>
      </c>
      <c r="BP129" s="27">
        <f t="shared" si="311"/>
        <v>0.27656889516585537</v>
      </c>
      <c r="BQ129" s="27">
        <f t="shared" si="311"/>
        <v>-0.40769046616479088</v>
      </c>
      <c r="BR129" s="27">
        <f t="shared" si="311"/>
        <v>-1.5785559371372777</v>
      </c>
      <c r="BS129" s="27">
        <f t="shared" si="311"/>
        <v>-2.1909553360720295</v>
      </c>
      <c r="BT129" s="27">
        <f t="shared" si="312"/>
        <v>-3.7695112732093072</v>
      </c>
      <c r="BZ129" t="str">
        <f t="shared" si="323"/>
        <v>35 Business and public service associate professionals</v>
      </c>
      <c r="CA129" s="68">
        <f t="shared" si="313"/>
        <v>0.61962857114671976</v>
      </c>
      <c r="CB129" s="68">
        <f t="shared" si="313"/>
        <v>-9.6108236043138895E-2</v>
      </c>
      <c r="CC129" s="68">
        <f t="shared" si="313"/>
        <v>-1.6728458745199273</v>
      </c>
      <c r="CD129" s="68">
        <f t="shared" si="313"/>
        <v>-2.0468965078962529</v>
      </c>
      <c r="CE129" s="68">
        <f t="shared" si="314"/>
        <v>-3.7197423824161802</v>
      </c>
      <c r="CK129" t="str">
        <f t="shared" si="324"/>
        <v>35 Business and public service associate professionals</v>
      </c>
      <c r="CL129" s="68">
        <f t="shared" si="315"/>
        <v>-5.0226303705724007E-2</v>
      </c>
      <c r="CM129" s="68">
        <f t="shared" si="315"/>
        <v>0.20862950025372884</v>
      </c>
      <c r="CN129" s="68">
        <f t="shared" si="315"/>
        <v>-8.2943107295817775E-2</v>
      </c>
      <c r="CO129" s="68">
        <f t="shared" si="315"/>
        <v>0.82174192441203275</v>
      </c>
      <c r="CP129" s="68">
        <f t="shared" si="316"/>
        <v>0.73879881711621498</v>
      </c>
    </row>
    <row r="130" spans="1:94" x14ac:dyDescent="0.2">
      <c r="A130" t="str">
        <f t="shared" si="298"/>
        <v>41 Administrative occupations</v>
      </c>
      <c r="B130" s="27">
        <f t="shared" si="299"/>
        <v>0.15688757040407486</v>
      </c>
      <c r="C130" s="27">
        <f t="shared" si="299"/>
        <v>0.12844533205840691</v>
      </c>
      <c r="D130" s="27">
        <f t="shared" si="299"/>
        <v>0.17450965740714763</v>
      </c>
      <c r="E130" s="27">
        <f t="shared" si="299"/>
        <v>0.40829491251957939</v>
      </c>
      <c r="F130" s="27">
        <f t="shared" si="300"/>
        <v>0.58280456992672702</v>
      </c>
      <c r="L130" t="str">
        <f t="shared" si="317"/>
        <v>41 Administrative occupations</v>
      </c>
      <c r="M130" s="27">
        <f t="shared" si="301"/>
        <v>1.3183499234540053</v>
      </c>
      <c r="N130" s="27">
        <f t="shared" si="301"/>
        <v>1.4154006679502125</v>
      </c>
      <c r="O130" s="27">
        <f t="shared" si="301"/>
        <v>1.9518824340445349</v>
      </c>
      <c r="P130" s="27">
        <f t="shared" si="301"/>
        <v>4.5448291800706784</v>
      </c>
      <c r="Q130" s="27">
        <f t="shared" si="302"/>
        <v>6.4967116141152133</v>
      </c>
      <c r="W130" t="str">
        <f t="shared" si="318"/>
        <v>41 Administrative occupations</v>
      </c>
      <c r="X130" s="27">
        <f t="shared" si="303"/>
        <v>4.4024213490813189</v>
      </c>
      <c r="Y130" s="27">
        <f t="shared" si="303"/>
        <v>1.13869012164837</v>
      </c>
      <c r="Z130" s="27">
        <f t="shared" si="303"/>
        <v>2.6541606711621597</v>
      </c>
      <c r="AA130" s="27">
        <f t="shared" si="303"/>
        <v>8.3781256811665941</v>
      </c>
      <c r="AB130" s="27">
        <f t="shared" si="304"/>
        <v>11.032286352328754</v>
      </c>
      <c r="AH130" t="str">
        <f t="shared" si="319"/>
        <v>41 Administrative occupations</v>
      </c>
      <c r="AI130" s="27">
        <f t="shared" si="305"/>
        <v>1.1443543632192466</v>
      </c>
      <c r="AJ130" s="27">
        <f t="shared" si="305"/>
        <v>4.3958492253734605E-2</v>
      </c>
      <c r="AK130" s="27">
        <f t="shared" si="305"/>
        <v>0.4015049742273753</v>
      </c>
      <c r="AL130" s="27">
        <f t="shared" si="305"/>
        <v>1.720478669832783</v>
      </c>
      <c r="AM130" s="27">
        <f t="shared" si="306"/>
        <v>2.1219836440601583</v>
      </c>
      <c r="AS130" t="str">
        <f t="shared" si="320"/>
        <v>41 Administrative occupations</v>
      </c>
      <c r="AT130" s="27">
        <f t="shared" si="307"/>
        <v>1.4579222971021437</v>
      </c>
      <c r="AU130" s="27">
        <f t="shared" si="307"/>
        <v>0.56790107095313935</v>
      </c>
      <c r="AV130" s="27">
        <f t="shared" si="307"/>
        <v>0.26204818312861278</v>
      </c>
      <c r="AW130" s="27">
        <f t="shared" si="307"/>
        <v>2.1594548480416407</v>
      </c>
      <c r="AX130" s="27">
        <f t="shared" si="308"/>
        <v>2.4215030311702535</v>
      </c>
      <c r="BD130" t="str">
        <f t="shared" si="321"/>
        <v>41 Administrative occupations</v>
      </c>
      <c r="BE130" s="27">
        <f t="shared" si="309"/>
        <v>1.1224636894432365</v>
      </c>
      <c r="BF130" s="27">
        <f t="shared" si="309"/>
        <v>2.8868014510622046</v>
      </c>
      <c r="BG130" s="27">
        <f t="shared" si="309"/>
        <v>-5.2296917918310477</v>
      </c>
      <c r="BH130" s="27">
        <f t="shared" si="309"/>
        <v>-3.8298105125487893</v>
      </c>
      <c r="BI130" s="27">
        <f t="shared" si="310"/>
        <v>-9.0595023043798371</v>
      </c>
      <c r="BO130" t="str">
        <f t="shared" si="322"/>
        <v>41 Administrative occupations</v>
      </c>
      <c r="BP130" s="27">
        <f t="shared" si="311"/>
        <v>0.53746804050982178</v>
      </c>
      <c r="BQ130" s="27">
        <f t="shared" si="311"/>
        <v>-0.94295991848591143</v>
      </c>
      <c r="BR130" s="27">
        <f t="shared" si="311"/>
        <v>-4.0243813202386036</v>
      </c>
      <c r="BS130" s="27">
        <f t="shared" si="311"/>
        <v>-9.2647635560406059</v>
      </c>
      <c r="BT130" s="27">
        <f t="shared" si="312"/>
        <v>-13.289144876279209</v>
      </c>
      <c r="BZ130" t="str">
        <f t="shared" si="323"/>
        <v>41 Administrative occupations</v>
      </c>
      <c r="CA130" s="68">
        <f t="shared" si="313"/>
        <v>-1.2205480254988217</v>
      </c>
      <c r="CB130" s="68">
        <f t="shared" si="313"/>
        <v>-0.24955200961333546</v>
      </c>
      <c r="CC130" s="68">
        <f t="shared" si="313"/>
        <v>-5.2556474154266564</v>
      </c>
      <c r="CD130" s="68">
        <f t="shared" si="313"/>
        <v>-7.2091181930591626</v>
      </c>
      <c r="CE130" s="68">
        <f t="shared" si="314"/>
        <v>-12.46476560848582</v>
      </c>
      <c r="CK130" t="str">
        <f t="shared" si="324"/>
        <v>41 Administrative occupations</v>
      </c>
      <c r="CL130" s="68">
        <f t="shared" si="315"/>
        <v>-0.84466628524289522</v>
      </c>
      <c r="CM130" s="68">
        <f t="shared" si="315"/>
        <v>1.2110521275172532</v>
      </c>
      <c r="CN130" s="68">
        <f t="shared" si="315"/>
        <v>-0.48549693887882395</v>
      </c>
      <c r="CO130" s="68">
        <f t="shared" si="315"/>
        <v>0.12392669875191498</v>
      </c>
      <c r="CP130" s="68">
        <f t="shared" si="316"/>
        <v>-0.36157024012690897</v>
      </c>
    </row>
    <row r="131" spans="1:94" x14ac:dyDescent="0.2">
      <c r="A131" t="str">
        <f t="shared" si="298"/>
        <v>42 Secretarial and related occupations</v>
      </c>
      <c r="B131" s="27">
        <f t="shared" si="299"/>
        <v>8.096233738184834E-3</v>
      </c>
      <c r="C131" s="27">
        <f t="shared" si="299"/>
        <v>6.2287516620720754E-3</v>
      </c>
      <c r="D131" s="27">
        <f t="shared" si="299"/>
        <v>3.1785197920887361E-2</v>
      </c>
      <c r="E131" s="27">
        <f t="shared" si="299"/>
        <v>7.5611748729212197E-2</v>
      </c>
      <c r="F131" s="27">
        <f t="shared" si="300"/>
        <v>0.10739694665009955</v>
      </c>
      <c r="L131" t="str">
        <f t="shared" si="317"/>
        <v>42 Secretarial and related occupations</v>
      </c>
      <c r="M131" s="27">
        <f t="shared" si="301"/>
        <v>8.6476275550513071E-2</v>
      </c>
      <c r="N131" s="27">
        <f t="shared" si="301"/>
        <v>0.16033713307632769</v>
      </c>
      <c r="O131" s="27">
        <f t="shared" si="301"/>
        <v>0.76174714613304317</v>
      </c>
      <c r="P131" s="27">
        <f t="shared" si="301"/>
        <v>1.0843931473043988</v>
      </c>
      <c r="Q131" s="27">
        <f t="shared" si="302"/>
        <v>1.846140293437442</v>
      </c>
      <c r="W131" t="str">
        <f t="shared" si="318"/>
        <v>42 Secretarial and related occupations</v>
      </c>
      <c r="X131" s="27">
        <f t="shared" si="303"/>
        <v>0.47458861412516917</v>
      </c>
      <c r="Y131" s="27">
        <f t="shared" si="303"/>
        <v>-0.31255148393095844</v>
      </c>
      <c r="Z131" s="27">
        <f t="shared" si="303"/>
        <v>2.1245056919956991</v>
      </c>
      <c r="AA131" s="27">
        <f t="shared" si="303"/>
        <v>2.0764049718160731</v>
      </c>
      <c r="AB131" s="27">
        <f t="shared" si="304"/>
        <v>4.2009106638117721</v>
      </c>
      <c r="AH131" t="str">
        <f t="shared" si="319"/>
        <v>42 Secretarial and related occupations</v>
      </c>
      <c r="AI131" s="27">
        <f t="shared" si="305"/>
        <v>0.14168651628138518</v>
      </c>
      <c r="AJ131" s="27">
        <f t="shared" si="305"/>
        <v>-6.6662470562016019E-2</v>
      </c>
      <c r="AK131" s="27">
        <f t="shared" si="305"/>
        <v>0.59620435860191368</v>
      </c>
      <c r="AL131" s="27">
        <f t="shared" si="305"/>
        <v>6.9111636000860788E-2</v>
      </c>
      <c r="AM131" s="27">
        <f t="shared" si="306"/>
        <v>0.66531599460277446</v>
      </c>
      <c r="AS131" t="str">
        <f t="shared" si="320"/>
        <v>42 Secretarial and related occupations</v>
      </c>
      <c r="AT131" s="27">
        <f t="shared" si="307"/>
        <v>6.980208932639953E-2</v>
      </c>
      <c r="AU131" s="27">
        <f t="shared" si="307"/>
        <v>-4.2932553444023913E-2</v>
      </c>
      <c r="AV131" s="27">
        <f t="shared" si="307"/>
        <v>0.35449246884422125</v>
      </c>
      <c r="AW131" s="27">
        <f t="shared" si="307"/>
        <v>-0.18432884265160676</v>
      </c>
      <c r="AX131" s="27">
        <f t="shared" si="308"/>
        <v>0.17016362619261449</v>
      </c>
      <c r="BD131" t="str">
        <f t="shared" si="321"/>
        <v>42 Secretarial and related occupations</v>
      </c>
      <c r="BE131" s="27">
        <f t="shared" si="309"/>
        <v>-0.27613397303307963</v>
      </c>
      <c r="BF131" s="27">
        <f t="shared" si="309"/>
        <v>0.23873090169354061</v>
      </c>
      <c r="BG131" s="27">
        <f t="shared" si="309"/>
        <v>0.25343567012674484</v>
      </c>
      <c r="BH131" s="27">
        <f t="shared" si="309"/>
        <v>-4.377394377907299</v>
      </c>
      <c r="BI131" s="27">
        <f t="shared" si="310"/>
        <v>-4.1239587077805542</v>
      </c>
      <c r="BO131" t="str">
        <f t="shared" si="322"/>
        <v>42 Secretarial and related occupations</v>
      </c>
      <c r="BP131" s="27">
        <f t="shared" si="311"/>
        <v>-0.78584376345736828</v>
      </c>
      <c r="BQ131" s="27">
        <f t="shared" si="311"/>
        <v>-0.93182461345253031</v>
      </c>
      <c r="BR131" s="27">
        <f t="shared" si="311"/>
        <v>-0.53866437432373182</v>
      </c>
      <c r="BS131" s="27">
        <f t="shared" si="311"/>
        <v>-4.0134816634069796</v>
      </c>
      <c r="BT131" s="27">
        <f t="shared" si="312"/>
        <v>-4.5521460377307115</v>
      </c>
      <c r="BZ131" t="str">
        <f t="shared" si="323"/>
        <v>42 Secretarial and related occupations</v>
      </c>
      <c r="CA131" s="68">
        <f t="shared" si="313"/>
        <v>-0.33658783832121131</v>
      </c>
      <c r="CB131" s="68">
        <f t="shared" si="313"/>
        <v>-0.55692490167654718</v>
      </c>
      <c r="CC131" s="68">
        <f t="shared" si="313"/>
        <v>-1.9244616424795398</v>
      </c>
      <c r="CD131" s="68">
        <f t="shared" si="313"/>
        <v>-3.3527898289449256</v>
      </c>
      <c r="CE131" s="68">
        <f t="shared" si="314"/>
        <v>-5.2772514714244654</v>
      </c>
      <c r="CK131" t="str">
        <f t="shared" si="324"/>
        <v>42 Secretarial and related occupations</v>
      </c>
      <c r="CL131" s="68">
        <f t="shared" si="315"/>
        <v>-8.4003659212264603E-2</v>
      </c>
      <c r="CM131" s="68">
        <f t="shared" si="315"/>
        <v>0.35842569574577454</v>
      </c>
      <c r="CN131" s="68">
        <f t="shared" si="315"/>
        <v>0.28921386907014002</v>
      </c>
      <c r="CO131" s="68">
        <f t="shared" si="315"/>
        <v>-9.2208338651604382E-2</v>
      </c>
      <c r="CP131" s="68">
        <f t="shared" si="316"/>
        <v>0.19700553041853563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-6.4187689350854518E-3</v>
      </c>
      <c r="C132" s="27">
        <f t="shared" si="299"/>
        <v>5.6457946279297871E-3</v>
      </c>
      <c r="D132" s="27">
        <f t="shared" si="299"/>
        <v>5.5265142552254273E-3</v>
      </c>
      <c r="E132" s="27">
        <f t="shared" si="299"/>
        <v>1.537332383670479E-2</v>
      </c>
      <c r="F132" s="27">
        <f t="shared" si="300"/>
        <v>2.0899838091930217E-2</v>
      </c>
      <c r="L132" t="str">
        <f t="shared" si="317"/>
        <v>51 Skilled agricultural and related trades</v>
      </c>
      <c r="M132" s="27">
        <f t="shared" si="301"/>
        <v>1.3895252698802152E-2</v>
      </c>
      <c r="N132" s="27">
        <f t="shared" si="301"/>
        <v>-7.4147175437961621E-3</v>
      </c>
      <c r="O132" s="27">
        <f t="shared" si="301"/>
        <v>2.3325635355615854E-2</v>
      </c>
      <c r="P132" s="27">
        <f t="shared" si="301"/>
        <v>9.0713063907177455E-2</v>
      </c>
      <c r="Q132" s="27">
        <f t="shared" si="302"/>
        <v>0.11403869926279331</v>
      </c>
      <c r="W132" t="str">
        <f t="shared" si="318"/>
        <v>51 Skilled agricultural and related trades</v>
      </c>
      <c r="X132" s="27">
        <f t="shared" si="303"/>
        <v>0.26090450425779421</v>
      </c>
      <c r="Y132" s="27">
        <f t="shared" si="303"/>
        <v>0.10260002329906004</v>
      </c>
      <c r="Z132" s="27">
        <f t="shared" si="303"/>
        <v>0.20793468750621824</v>
      </c>
      <c r="AA132" s="27">
        <f t="shared" si="303"/>
        <v>0.75404445108023688</v>
      </c>
      <c r="AB132" s="27">
        <f t="shared" si="304"/>
        <v>0.96197913858645512</v>
      </c>
      <c r="AH132" t="str">
        <f t="shared" si="319"/>
        <v>51 Skilled agricultural and related trades</v>
      </c>
      <c r="AI132" s="27">
        <f t="shared" si="305"/>
        <v>0.24301668832710177</v>
      </c>
      <c r="AJ132" s="27">
        <f t="shared" si="305"/>
        <v>-7.4290886963899072E-2</v>
      </c>
      <c r="AK132" s="27">
        <f t="shared" si="305"/>
        <v>0.12889460873375835</v>
      </c>
      <c r="AL132" s="27">
        <f t="shared" si="305"/>
        <v>0.36825333696025975</v>
      </c>
      <c r="AM132" s="27">
        <f t="shared" si="306"/>
        <v>0.4971479456940181</v>
      </c>
      <c r="AS132" t="str">
        <f t="shared" si="320"/>
        <v>51 Skilled agricultural and related trades</v>
      </c>
      <c r="AT132" s="27">
        <f t="shared" si="307"/>
        <v>0.29076817454124826</v>
      </c>
      <c r="AU132" s="27">
        <f t="shared" si="307"/>
        <v>-2.0037503209992202E-2</v>
      </c>
      <c r="AV132" s="27">
        <f t="shared" si="307"/>
        <v>0.11118593790931142</v>
      </c>
      <c r="AW132" s="27">
        <f t="shared" si="307"/>
        <v>0.52017069795034732</v>
      </c>
      <c r="AX132" s="27">
        <f t="shared" si="308"/>
        <v>0.63135663585965873</v>
      </c>
      <c r="BD132" t="str">
        <f t="shared" si="321"/>
        <v>51 Skilled agricultural and related trades</v>
      </c>
      <c r="BE132" s="27">
        <f t="shared" si="309"/>
        <v>7.4506386624823895E-2</v>
      </c>
      <c r="BF132" s="27">
        <f t="shared" si="309"/>
        <v>-0.13711277016633217</v>
      </c>
      <c r="BG132" s="27">
        <f t="shared" si="309"/>
        <v>-7.3014000774265231E-2</v>
      </c>
      <c r="BH132" s="27">
        <f t="shared" si="309"/>
        <v>3.7243245050460061E-2</v>
      </c>
      <c r="BI132" s="27">
        <f t="shared" si="310"/>
        <v>-3.577075572380517E-2</v>
      </c>
      <c r="BO132" t="str">
        <f t="shared" si="322"/>
        <v>51 Skilled agricultural and related trades</v>
      </c>
      <c r="BP132" s="27">
        <f t="shared" si="311"/>
        <v>9.9325614281505992E-2</v>
      </c>
      <c r="BQ132" s="27">
        <f t="shared" si="311"/>
        <v>-0.40738912391837578</v>
      </c>
      <c r="BR132" s="27">
        <f t="shared" si="311"/>
        <v>-2.9907737753019248E-2</v>
      </c>
      <c r="BS132" s="27">
        <f t="shared" si="311"/>
        <v>3.7688275547553829E-4</v>
      </c>
      <c r="BT132" s="27">
        <f t="shared" si="312"/>
        <v>-2.953085499754371E-2</v>
      </c>
      <c r="BZ132" t="str">
        <f t="shared" si="323"/>
        <v>51 Skilled agricultural and related trades</v>
      </c>
      <c r="CA132" s="68">
        <f t="shared" si="313"/>
        <v>0.13735529074983299</v>
      </c>
      <c r="CB132" s="68">
        <f t="shared" si="313"/>
        <v>-0.10504650216018607</v>
      </c>
      <c r="CC132" s="68">
        <f t="shared" si="313"/>
        <v>-0.26737991235691649</v>
      </c>
      <c r="CD132" s="68">
        <f t="shared" si="313"/>
        <v>8.8867918451386751E-2</v>
      </c>
      <c r="CE132" s="68">
        <f t="shared" si="314"/>
        <v>-0.17851199390552974</v>
      </c>
      <c r="CK132" t="str">
        <f t="shared" si="324"/>
        <v>51 Skilled agricultural and related trades</v>
      </c>
      <c r="CL132" s="68">
        <f t="shared" si="315"/>
        <v>3.9769607362590387E-2</v>
      </c>
      <c r="CM132" s="68">
        <f t="shared" si="315"/>
        <v>-0.16750803962362548</v>
      </c>
      <c r="CN132" s="68">
        <f t="shared" si="315"/>
        <v>0.10237773962165786</v>
      </c>
      <c r="CO132" s="68">
        <f t="shared" si="315"/>
        <v>-0.56193833747319455</v>
      </c>
      <c r="CP132" s="68">
        <f t="shared" si="316"/>
        <v>-0.45956059785153669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9.5013762367265678E-3</v>
      </c>
      <c r="C133" s="27">
        <f t="shared" si="299"/>
        <v>5.156388816652209E-3</v>
      </c>
      <c r="D133" s="27">
        <f t="shared" si="299"/>
        <v>1.283270261853605E-2</v>
      </c>
      <c r="E133" s="27">
        <f t="shared" si="299"/>
        <v>2.6141880712291482E-2</v>
      </c>
      <c r="F133" s="27">
        <f t="shared" si="300"/>
        <v>3.8974583330827532E-2</v>
      </c>
      <c r="L133" t="str">
        <f t="shared" si="317"/>
        <v>52 Skilled metal, electrical and electronic trades</v>
      </c>
      <c r="M133" s="27">
        <f t="shared" si="301"/>
        <v>0.25895964332661137</v>
      </c>
      <c r="N133" s="27">
        <f t="shared" si="301"/>
        <v>-0.14126908372588309</v>
      </c>
      <c r="O133" s="27">
        <f t="shared" si="301"/>
        <v>0.29608861506907413</v>
      </c>
      <c r="P133" s="27">
        <f t="shared" si="301"/>
        <v>0.4578588542290094</v>
      </c>
      <c r="Q133" s="27">
        <f t="shared" si="302"/>
        <v>0.75394746929808354</v>
      </c>
      <c r="W133" t="str">
        <f t="shared" si="318"/>
        <v>52 Skilled metal, electrical and electronic trades</v>
      </c>
      <c r="X133" s="27">
        <f t="shared" si="303"/>
        <v>0.92657100751563481</v>
      </c>
      <c r="Y133" s="27">
        <f t="shared" si="303"/>
        <v>-0.58662460296763541</v>
      </c>
      <c r="Z133" s="27">
        <f t="shared" si="303"/>
        <v>0.58296835017224335</v>
      </c>
      <c r="AA133" s="27">
        <f t="shared" si="303"/>
        <v>1.1584490036592774</v>
      </c>
      <c r="AB133" s="27">
        <f t="shared" si="304"/>
        <v>1.7414173538315207</v>
      </c>
      <c r="AH133" t="str">
        <f t="shared" si="319"/>
        <v>52 Skilled metal, electrical and electronic trades</v>
      </c>
      <c r="AI133" s="27">
        <f t="shared" si="305"/>
        <v>0.27937032245994453</v>
      </c>
      <c r="AJ133" s="27">
        <f t="shared" si="305"/>
        <v>-0.15388381377262172</v>
      </c>
      <c r="AK133" s="27">
        <f t="shared" si="305"/>
        <v>9.9660151437438005E-2</v>
      </c>
      <c r="AL133" s="27">
        <f t="shared" si="305"/>
        <v>0.36075463063863356</v>
      </c>
      <c r="AM133" s="27">
        <f t="shared" si="306"/>
        <v>0.46041478207607156</v>
      </c>
      <c r="AS133" t="str">
        <f t="shared" si="320"/>
        <v>52 Skilled metal, electrical and electronic trades</v>
      </c>
      <c r="AT133" s="27">
        <f t="shared" si="307"/>
        <v>0.93382578109472592</v>
      </c>
      <c r="AU133" s="27">
        <f t="shared" si="307"/>
        <v>-0.56056036473687909</v>
      </c>
      <c r="AV133" s="27">
        <f t="shared" si="307"/>
        <v>0.29960305936576592</v>
      </c>
      <c r="AW133" s="27">
        <f t="shared" si="307"/>
        <v>1.080241545430161</v>
      </c>
      <c r="AX133" s="27">
        <f t="shared" si="308"/>
        <v>1.379844604795927</v>
      </c>
      <c r="BD133" t="str">
        <f t="shared" si="321"/>
        <v>52 Skilled metal, electrical and electronic trades</v>
      </c>
      <c r="BE133" s="27">
        <f t="shared" si="309"/>
        <v>2.1720495361511674</v>
      </c>
      <c r="BF133" s="27">
        <f t="shared" si="309"/>
        <v>-3.6804279786372796</v>
      </c>
      <c r="BG133" s="27">
        <f t="shared" si="309"/>
        <v>-1.0414476451388879</v>
      </c>
      <c r="BH133" s="27">
        <f t="shared" si="309"/>
        <v>-2.5808768393877148</v>
      </c>
      <c r="BI133" s="27">
        <f t="shared" si="310"/>
        <v>-3.6223244845266027</v>
      </c>
      <c r="BO133" t="str">
        <f t="shared" si="322"/>
        <v>52 Skilled metal, electrical and electronic trades</v>
      </c>
      <c r="BP133" s="27">
        <f t="shared" si="311"/>
        <v>0.34330491304103106</v>
      </c>
      <c r="BQ133" s="27">
        <f t="shared" si="311"/>
        <v>-2.3618894941741448</v>
      </c>
      <c r="BR133" s="27">
        <f t="shared" si="311"/>
        <v>-1.1011140829392989</v>
      </c>
      <c r="BS133" s="27">
        <f t="shared" si="311"/>
        <v>-1.7174213378840335</v>
      </c>
      <c r="BT133" s="27">
        <f t="shared" si="312"/>
        <v>-2.8185354208233324</v>
      </c>
      <c r="BZ133" t="str">
        <f t="shared" si="323"/>
        <v>52 Skilled metal, electrical and electronic trades</v>
      </c>
      <c r="CA133" s="68">
        <f t="shared" si="313"/>
        <v>0.33925137855510989</v>
      </c>
      <c r="CB133" s="68">
        <f t="shared" si="313"/>
        <v>-0.99420695383355451</v>
      </c>
      <c r="CC133" s="68">
        <f t="shared" si="313"/>
        <v>-0.75818731195789368</v>
      </c>
      <c r="CD133" s="68">
        <f t="shared" si="313"/>
        <v>-1.8619361796277034</v>
      </c>
      <c r="CE133" s="68">
        <f t="shared" si="314"/>
        <v>-2.6201234915855971</v>
      </c>
      <c r="CK133" t="str">
        <f t="shared" si="324"/>
        <v>52 Skilled metal, electrical and electronic trades</v>
      </c>
      <c r="CL133" s="68">
        <f t="shared" si="315"/>
        <v>9.7831655758795044E-2</v>
      </c>
      <c r="CM133" s="68">
        <f t="shared" si="315"/>
        <v>-0.41057953365169997</v>
      </c>
      <c r="CN133" s="68">
        <f t="shared" si="315"/>
        <v>-2.5322375681249287E-2</v>
      </c>
      <c r="CO133" s="68">
        <f t="shared" si="315"/>
        <v>-0.66006316223394257</v>
      </c>
      <c r="CP133" s="68">
        <f t="shared" si="316"/>
        <v>-0.68538553791519186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-1.8452164128644529E-3</v>
      </c>
      <c r="C134" s="27">
        <f t="shared" si="299"/>
        <v>-7.3215320005406981E-4</v>
      </c>
      <c r="D134" s="27">
        <f t="shared" si="299"/>
        <v>9.538414616974732E-3</v>
      </c>
      <c r="E134" s="27">
        <f t="shared" si="299"/>
        <v>1.0983654521000766E-4</v>
      </c>
      <c r="F134" s="27">
        <f t="shared" si="300"/>
        <v>9.6482511621847396E-3</v>
      </c>
      <c r="L134" t="str">
        <f t="shared" si="317"/>
        <v>53 Skilled construction and building trades</v>
      </c>
      <c r="M134" s="27">
        <f t="shared" si="301"/>
        <v>7.8014691681069115E-2</v>
      </c>
      <c r="N134" s="27">
        <f t="shared" si="301"/>
        <v>-3.9752438778024757E-2</v>
      </c>
      <c r="O134" s="27">
        <f t="shared" si="301"/>
        <v>0.10979173228778716</v>
      </c>
      <c r="P134" s="27">
        <f t="shared" si="301"/>
        <v>0.10136373580829755</v>
      </c>
      <c r="Q134" s="27">
        <f t="shared" si="302"/>
        <v>0.21115546809608471</v>
      </c>
      <c r="W134" t="str">
        <f t="shared" si="318"/>
        <v>53 Skilled construction and building trades</v>
      </c>
      <c r="X134" s="27">
        <f t="shared" si="303"/>
        <v>0.35362558682341549</v>
      </c>
      <c r="Y134" s="27">
        <f t="shared" si="303"/>
        <v>-0.209076753258574</v>
      </c>
      <c r="Z134" s="27">
        <f t="shared" si="303"/>
        <v>0.35972718463889386</v>
      </c>
      <c r="AA134" s="27">
        <f t="shared" si="303"/>
        <v>0.57822960985472416</v>
      </c>
      <c r="AB134" s="27">
        <f t="shared" si="304"/>
        <v>0.93795679449361802</v>
      </c>
      <c r="AH134" t="str">
        <f t="shared" si="319"/>
        <v>53 Skilled construction and building trades</v>
      </c>
      <c r="AI134" s="27">
        <f t="shared" si="305"/>
        <v>0.3005787329227767</v>
      </c>
      <c r="AJ134" s="27">
        <f t="shared" si="305"/>
        <v>-0.11220911040569537</v>
      </c>
      <c r="AK134" s="27">
        <f t="shared" si="305"/>
        <v>0.21332085932965561</v>
      </c>
      <c r="AL134" s="27">
        <f t="shared" si="305"/>
        <v>0.41283626718297395</v>
      </c>
      <c r="AM134" s="27">
        <f t="shared" si="306"/>
        <v>0.62615712651262956</v>
      </c>
      <c r="AS134" t="str">
        <f t="shared" si="320"/>
        <v>53 Skilled construction and building trades</v>
      </c>
      <c r="AT134" s="27">
        <f t="shared" si="307"/>
        <v>0.33537524940791918</v>
      </c>
      <c r="AU134" s="27">
        <f t="shared" si="307"/>
        <v>-0.18692391975871847</v>
      </c>
      <c r="AV134" s="27">
        <f t="shared" si="307"/>
        <v>0.3298129236606222</v>
      </c>
      <c r="AW134" s="27">
        <f t="shared" si="307"/>
        <v>0.39970577658073192</v>
      </c>
      <c r="AX134" s="27">
        <f t="shared" si="308"/>
        <v>0.72951870024135412</v>
      </c>
      <c r="BD134" t="str">
        <f t="shared" si="321"/>
        <v>53 Skilled construction and building trades</v>
      </c>
      <c r="BE134" s="27">
        <f t="shared" si="309"/>
        <v>0.81259244408960818</v>
      </c>
      <c r="BF134" s="27">
        <f t="shared" si="309"/>
        <v>-2.3510419315167308</v>
      </c>
      <c r="BG134" s="27">
        <f t="shared" si="309"/>
        <v>-4.5090816099740749E-2</v>
      </c>
      <c r="BH134" s="27">
        <f t="shared" si="309"/>
        <v>-1.4805568932185231</v>
      </c>
      <c r="BI134" s="27">
        <f t="shared" si="310"/>
        <v>-1.5256477093182639</v>
      </c>
      <c r="BO134" t="str">
        <f t="shared" si="322"/>
        <v>53 Skilled construction and building trades</v>
      </c>
      <c r="BP134" s="27">
        <f t="shared" si="311"/>
        <v>1.270537273771529</v>
      </c>
      <c r="BQ134" s="27">
        <f t="shared" si="311"/>
        <v>-2.4853019856224847</v>
      </c>
      <c r="BR134" s="27">
        <f t="shared" si="311"/>
        <v>0.81675928485674198</v>
      </c>
      <c r="BS134" s="27">
        <f t="shared" si="311"/>
        <v>-0.42039541883385745</v>
      </c>
      <c r="BT134" s="27">
        <f t="shared" si="312"/>
        <v>0.39636386602288454</v>
      </c>
      <c r="BZ134" t="str">
        <f t="shared" si="323"/>
        <v>53 Skilled construction and building trades</v>
      </c>
      <c r="CA134" s="68">
        <f t="shared" si="313"/>
        <v>0.57594781674114959</v>
      </c>
      <c r="CB134" s="68">
        <f t="shared" si="313"/>
        <v>-0.87734410648129391</v>
      </c>
      <c r="CC134" s="68">
        <f t="shared" si="313"/>
        <v>-0.39768043768216366</v>
      </c>
      <c r="CD134" s="68">
        <f t="shared" si="313"/>
        <v>-0.83700243397776752</v>
      </c>
      <c r="CE134" s="68">
        <f t="shared" si="314"/>
        <v>-1.2346828716599312</v>
      </c>
      <c r="CK134" t="str">
        <f t="shared" si="324"/>
        <v>53 Skilled construction and building trades</v>
      </c>
      <c r="CL134" s="68">
        <f t="shared" si="315"/>
        <v>-0.51799698001432981</v>
      </c>
      <c r="CM134" s="68">
        <f t="shared" si="315"/>
        <v>-0.56408457296041226</v>
      </c>
      <c r="CN134" s="68">
        <f t="shared" si="315"/>
        <v>-0.61297086581646587</v>
      </c>
      <c r="CO134" s="68">
        <f t="shared" si="315"/>
        <v>-1.7428578247678772</v>
      </c>
      <c r="CP134" s="68">
        <f t="shared" si="316"/>
        <v>-2.3558286905843433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-3.6217153590520357E-5</v>
      </c>
      <c r="C135" s="27">
        <f t="shared" si="299"/>
        <v>7.2633171030382637E-4</v>
      </c>
      <c r="D135" s="27">
        <f t="shared" si="299"/>
        <v>2.7067889526118813E-2</v>
      </c>
      <c r="E135" s="27">
        <f t="shared" si="299"/>
        <v>4.4149824991724831E-2</v>
      </c>
      <c r="F135" s="27">
        <f t="shared" si="300"/>
        <v>7.1217714517843644E-2</v>
      </c>
      <c r="L135" t="str">
        <f t="shared" si="317"/>
        <v>54 Textiles, printing and other skilled trades</v>
      </c>
      <c r="M135" s="27">
        <f t="shared" si="301"/>
        <v>0.13219825280449893</v>
      </c>
      <c r="N135" s="27">
        <f t="shared" si="301"/>
        <v>1.618009074336324E-2</v>
      </c>
      <c r="O135" s="27">
        <f t="shared" si="301"/>
        <v>0.20545868335726269</v>
      </c>
      <c r="P135" s="27">
        <f t="shared" si="301"/>
        <v>0.43334196698157845</v>
      </c>
      <c r="Q135" s="27">
        <f t="shared" si="302"/>
        <v>0.63880065033884115</v>
      </c>
      <c r="W135" t="str">
        <f t="shared" si="318"/>
        <v>54 Textiles, printing and other skilled trades</v>
      </c>
      <c r="X135" s="27">
        <f t="shared" si="303"/>
        <v>0.24150421357572704</v>
      </c>
      <c r="Y135" s="27">
        <f t="shared" si="303"/>
        <v>-9.459312517513041E-2</v>
      </c>
      <c r="Z135" s="27">
        <f t="shared" si="303"/>
        <v>0.53384421459017162</v>
      </c>
      <c r="AA135" s="27">
        <f t="shared" si="303"/>
        <v>0.8455597345107666</v>
      </c>
      <c r="AB135" s="27">
        <f t="shared" si="304"/>
        <v>1.3794039491009382</v>
      </c>
      <c r="AH135" t="str">
        <f t="shared" si="319"/>
        <v>54 Textiles, printing and other skilled trades</v>
      </c>
      <c r="AI135" s="27">
        <f t="shared" si="305"/>
        <v>-1.8106950499410579E-2</v>
      </c>
      <c r="AJ135" s="27">
        <f t="shared" si="305"/>
        <v>2.9592105365011445E-2</v>
      </c>
      <c r="AK135" s="27">
        <f t="shared" si="305"/>
        <v>8.6706081412678437E-2</v>
      </c>
      <c r="AL135" s="27">
        <f t="shared" si="305"/>
        <v>0.23318692495817062</v>
      </c>
      <c r="AM135" s="27">
        <f t="shared" si="306"/>
        <v>0.31989300637084905</v>
      </c>
      <c r="AS135" t="str">
        <f t="shared" si="320"/>
        <v>54 Textiles, printing and other skilled trades</v>
      </c>
      <c r="AT135" s="27">
        <f t="shared" si="307"/>
        <v>5.9361127764721244E-2</v>
      </c>
      <c r="AU135" s="27">
        <f t="shared" si="307"/>
        <v>-2.5289633501090147E-2</v>
      </c>
      <c r="AV135" s="27">
        <f t="shared" si="307"/>
        <v>0.16030688285126182</v>
      </c>
      <c r="AW135" s="27">
        <f t="shared" si="307"/>
        <v>0.30294734355807273</v>
      </c>
      <c r="AX135" s="27">
        <f t="shared" si="308"/>
        <v>0.46325422640933456</v>
      </c>
      <c r="BD135" t="str">
        <f t="shared" si="321"/>
        <v>54 Textiles, printing and other skilled trades</v>
      </c>
      <c r="BE135" s="27">
        <f t="shared" si="309"/>
        <v>-0.24164118239031396</v>
      </c>
      <c r="BF135" s="27">
        <f t="shared" si="309"/>
        <v>-0.35235647148239835</v>
      </c>
      <c r="BG135" s="27">
        <f t="shared" si="309"/>
        <v>0.10992755443673996</v>
      </c>
      <c r="BH135" s="27">
        <f t="shared" si="309"/>
        <v>-0.1218319008323574</v>
      </c>
      <c r="BI135" s="27">
        <f t="shared" si="310"/>
        <v>-1.1904346395617438E-2</v>
      </c>
      <c r="BO135" t="str">
        <f t="shared" si="322"/>
        <v>54 Textiles, printing and other skilled trades</v>
      </c>
      <c r="BP135" s="27">
        <f t="shared" si="311"/>
        <v>-1.0029472093896254</v>
      </c>
      <c r="BQ135" s="27">
        <f t="shared" si="311"/>
        <v>-0.39138113893401538</v>
      </c>
      <c r="BR135" s="27">
        <f t="shared" si="311"/>
        <v>-0.32193367537558082</v>
      </c>
      <c r="BS135" s="27">
        <f t="shared" si="311"/>
        <v>-0.48127325542135946</v>
      </c>
      <c r="BT135" s="27">
        <f t="shared" si="312"/>
        <v>-0.80320693079694028</v>
      </c>
      <c r="BZ135" t="str">
        <f t="shared" si="323"/>
        <v>54 Textiles, printing and other skilled trades</v>
      </c>
      <c r="CA135" s="68">
        <f t="shared" si="313"/>
        <v>-0.50067187957047032</v>
      </c>
      <c r="CB135" s="68">
        <f t="shared" si="313"/>
        <v>-5.6769867154000231E-2</v>
      </c>
      <c r="CC135" s="68">
        <f t="shared" si="313"/>
        <v>-0.57302833704024714</v>
      </c>
      <c r="CD135" s="68">
        <f t="shared" si="313"/>
        <v>-1.0931825267834423</v>
      </c>
      <c r="CE135" s="68">
        <f t="shared" si="314"/>
        <v>-1.6662108638236894</v>
      </c>
      <c r="CK135" t="str">
        <f t="shared" si="324"/>
        <v>54 Textiles, printing and other skilled trades</v>
      </c>
      <c r="CL135" s="68">
        <f t="shared" si="315"/>
        <v>-0.91070814957716761</v>
      </c>
      <c r="CM135" s="68">
        <f t="shared" si="315"/>
        <v>0.1825961295550016</v>
      </c>
      <c r="CN135" s="68">
        <f t="shared" si="315"/>
        <v>-0.6308740559025896</v>
      </c>
      <c r="CO135" s="68">
        <f t="shared" si="315"/>
        <v>-0.19296924176502328</v>
      </c>
      <c r="CP135" s="68">
        <f t="shared" si="316"/>
        <v>-0.82384329766761288</v>
      </c>
    </row>
    <row r="136" spans="1:94" x14ac:dyDescent="0.2">
      <c r="A136" t="str">
        <f t="shared" si="298"/>
        <v>61 Caring personal service occupations</v>
      </c>
      <c r="B136" s="27">
        <f t="shared" si="299"/>
        <v>1.2283528545330991E-2</v>
      </c>
      <c r="C136" s="27">
        <f t="shared" si="299"/>
        <v>5.1824179368621937E-3</v>
      </c>
      <c r="D136" s="27">
        <f t="shared" si="299"/>
        <v>2.9739562966608193E-2</v>
      </c>
      <c r="E136" s="27">
        <f t="shared" si="299"/>
        <v>4.548727107293167E-2</v>
      </c>
      <c r="F136" s="27">
        <f t="shared" si="300"/>
        <v>7.5226834039539864E-2</v>
      </c>
      <c r="L136" t="str">
        <f t="shared" si="317"/>
        <v>61 Caring personal service occupations</v>
      </c>
      <c r="M136" s="27">
        <f t="shared" si="301"/>
        <v>0.71060060278186299</v>
      </c>
      <c r="N136" s="27">
        <f t="shared" si="301"/>
        <v>0.339733204716131</v>
      </c>
      <c r="O136" s="27">
        <f t="shared" si="301"/>
        <v>1.5959971891316522</v>
      </c>
      <c r="P136" s="27">
        <f t="shared" si="301"/>
        <v>2.6832674365175428</v>
      </c>
      <c r="Q136" s="27">
        <f t="shared" si="302"/>
        <v>4.2792646256491951</v>
      </c>
      <c r="W136" t="str">
        <f t="shared" si="318"/>
        <v>61 Caring personal service occupations</v>
      </c>
      <c r="X136" s="27">
        <f t="shared" si="303"/>
        <v>2.0463169328785007</v>
      </c>
      <c r="Y136" s="27">
        <f t="shared" si="303"/>
        <v>-0.4064594560321737</v>
      </c>
      <c r="Z136" s="27">
        <f t="shared" si="303"/>
        <v>3.3030756163789583</v>
      </c>
      <c r="AA136" s="27">
        <f t="shared" si="303"/>
        <v>4.7061532164309661</v>
      </c>
      <c r="AB136" s="27">
        <f t="shared" si="304"/>
        <v>8.0092288328099244</v>
      </c>
      <c r="AH136" t="str">
        <f t="shared" si="319"/>
        <v>61 Caring personal service occupations</v>
      </c>
      <c r="AI136" s="27">
        <f t="shared" si="305"/>
        <v>0.34978160848236683</v>
      </c>
      <c r="AJ136" s="27">
        <f t="shared" si="305"/>
        <v>-0.39747430953416618</v>
      </c>
      <c r="AK136" s="27">
        <f t="shared" si="305"/>
        <v>1.1269775239162207</v>
      </c>
      <c r="AL136" s="27">
        <f t="shared" si="305"/>
        <v>1.0108981906120249</v>
      </c>
      <c r="AM136" s="27">
        <f t="shared" si="306"/>
        <v>2.1378757145282457</v>
      </c>
      <c r="AS136" t="str">
        <f t="shared" si="320"/>
        <v>61 Caring personal service occupations</v>
      </c>
      <c r="AT136" s="27">
        <f t="shared" si="307"/>
        <v>0.69514964686649972</v>
      </c>
      <c r="AU136" s="27">
        <f t="shared" si="307"/>
        <v>-8.0168772088027751E-2</v>
      </c>
      <c r="AV136" s="27">
        <f t="shared" si="307"/>
        <v>0.88425159231814732</v>
      </c>
      <c r="AW136" s="27">
        <f t="shared" si="307"/>
        <v>1.191204553839686</v>
      </c>
      <c r="AX136" s="27">
        <f t="shared" si="308"/>
        <v>2.0754561461578334</v>
      </c>
      <c r="BD136" t="str">
        <f t="shared" si="321"/>
        <v>61 Caring personal service occupations</v>
      </c>
      <c r="BE136" s="27">
        <f t="shared" si="309"/>
        <v>4.5696118877562242</v>
      </c>
      <c r="BF136" s="27">
        <f t="shared" si="309"/>
        <v>3.2707991806897994</v>
      </c>
      <c r="BG136" s="27">
        <f t="shared" si="309"/>
        <v>4.1402482107564822</v>
      </c>
      <c r="BH136" s="27">
        <f t="shared" si="309"/>
        <v>8.5878007229663496</v>
      </c>
      <c r="BI136" s="27">
        <f t="shared" si="310"/>
        <v>12.728048933722832</v>
      </c>
      <c r="BO136" t="str">
        <f t="shared" si="322"/>
        <v>61 Caring personal service occupations</v>
      </c>
      <c r="BP136" s="27">
        <f t="shared" si="311"/>
        <v>0.38553280301037418</v>
      </c>
      <c r="BQ136" s="27">
        <f t="shared" si="311"/>
        <v>-2.572683095534348</v>
      </c>
      <c r="BR136" s="27">
        <f t="shared" si="311"/>
        <v>1.6607984154408051</v>
      </c>
      <c r="BS136" s="27">
        <f t="shared" si="311"/>
        <v>-4.4932612721674872</v>
      </c>
      <c r="BT136" s="27">
        <f t="shared" si="312"/>
        <v>-2.8324628567266821</v>
      </c>
      <c r="BZ136" t="str">
        <f t="shared" si="323"/>
        <v>61 Caring personal service occupations</v>
      </c>
      <c r="CA136" s="68">
        <f t="shared" si="313"/>
        <v>-3.2517249099308883</v>
      </c>
      <c r="CB136" s="68">
        <f t="shared" si="313"/>
        <v>-0.70738353147110899</v>
      </c>
      <c r="CC136" s="68">
        <f t="shared" si="313"/>
        <v>-1.3580902121112661</v>
      </c>
      <c r="CD136" s="68">
        <f t="shared" si="313"/>
        <v>-0.55045195024205373</v>
      </c>
      <c r="CE136" s="68">
        <f t="shared" si="314"/>
        <v>-1.9085421623533199</v>
      </c>
      <c r="CK136" t="str">
        <f t="shared" si="324"/>
        <v>61 Caring personal service occupations</v>
      </c>
      <c r="CL136" s="68">
        <f t="shared" si="315"/>
        <v>-0.28378025668260642</v>
      </c>
      <c r="CM136" s="68">
        <f t="shared" si="315"/>
        <v>5.370951975260474E-2</v>
      </c>
      <c r="CN136" s="68">
        <f t="shared" si="315"/>
        <v>0.20113744934729261</v>
      </c>
      <c r="CO136" s="68">
        <f t="shared" si="315"/>
        <v>0.35687996364927477</v>
      </c>
      <c r="CP136" s="68">
        <f t="shared" si="316"/>
        <v>0.55801741299656737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1.7227446715997314E-2</v>
      </c>
      <c r="C137" s="27">
        <f t="shared" si="299"/>
        <v>-4.61736602296247E-3</v>
      </c>
      <c r="D137" s="27">
        <f t="shared" si="299"/>
        <v>1.0601407587225484E-2</v>
      </c>
      <c r="E137" s="27">
        <f t="shared" si="299"/>
        <v>1.711993904453394E-2</v>
      </c>
      <c r="F137" s="27">
        <f t="shared" si="300"/>
        <v>2.7721346631759423E-2</v>
      </c>
      <c r="L137" t="str">
        <f t="shared" si="317"/>
        <v>62 Leisure, travel and related personal service occupations</v>
      </c>
      <c r="M137" s="27">
        <f t="shared" si="301"/>
        <v>0.13000402092140462</v>
      </c>
      <c r="N137" s="27">
        <f t="shared" si="301"/>
        <v>-4.1648609768673905E-2</v>
      </c>
      <c r="O137" s="27">
        <f t="shared" si="301"/>
        <v>0.19295135408358433</v>
      </c>
      <c r="P137" s="27">
        <f t="shared" si="301"/>
        <v>0.32674131664336392</v>
      </c>
      <c r="Q137" s="27">
        <f t="shared" si="302"/>
        <v>0.51969267072694825</v>
      </c>
      <c r="W137" t="str">
        <f t="shared" si="318"/>
        <v>62 Leisure, travel and related personal service occupations</v>
      </c>
      <c r="X137" s="27">
        <f t="shared" si="303"/>
        <v>1.0050591730559253</v>
      </c>
      <c r="Y137" s="27">
        <f t="shared" si="303"/>
        <v>-0.61341589172882216</v>
      </c>
      <c r="Z137" s="27">
        <f t="shared" si="303"/>
        <v>0.69396411202232189</v>
      </c>
      <c r="AA137" s="27">
        <f t="shared" si="303"/>
        <v>1.1745643547653031</v>
      </c>
      <c r="AB137" s="27">
        <f t="shared" si="304"/>
        <v>1.868528466787625</v>
      </c>
      <c r="AH137" t="str">
        <f t="shared" si="319"/>
        <v>62 Leisure, travel and related personal service occupations</v>
      </c>
      <c r="AI137" s="27">
        <f t="shared" si="305"/>
        <v>0.48259823392385348</v>
      </c>
      <c r="AJ137" s="27">
        <f t="shared" si="305"/>
        <v>-0.38580507147210708</v>
      </c>
      <c r="AK137" s="27">
        <f t="shared" si="305"/>
        <v>0.32466216561764161</v>
      </c>
      <c r="AL137" s="27">
        <f t="shared" si="305"/>
        <v>0.69288475394836624</v>
      </c>
      <c r="AM137" s="27">
        <f t="shared" si="306"/>
        <v>1.0175469195660078</v>
      </c>
      <c r="AS137" t="str">
        <f t="shared" si="320"/>
        <v>62 Leisure, travel and related personal service occupations</v>
      </c>
      <c r="AT137" s="27">
        <f t="shared" si="307"/>
        <v>0.59822168091142691</v>
      </c>
      <c r="AU137" s="27">
        <f t="shared" si="307"/>
        <v>-0.1950665700476244</v>
      </c>
      <c r="AV137" s="27">
        <f t="shared" si="307"/>
        <v>0.55211107462453057</v>
      </c>
      <c r="AW137" s="27">
        <f t="shared" si="307"/>
        <v>1.2452727925521323</v>
      </c>
      <c r="AX137" s="27">
        <f t="shared" si="308"/>
        <v>1.7973838671766629</v>
      </c>
      <c r="BD137" t="str">
        <f t="shared" si="321"/>
        <v>62 Leisure, travel and related personal service occupations</v>
      </c>
      <c r="BE137" s="27">
        <f t="shared" si="309"/>
        <v>0.5629091285550496</v>
      </c>
      <c r="BF137" s="27">
        <f t="shared" si="309"/>
        <v>-0.82967647980469206</v>
      </c>
      <c r="BG137" s="27">
        <f t="shared" si="309"/>
        <v>-0.55830983172868898</v>
      </c>
      <c r="BH137" s="27">
        <f t="shared" si="309"/>
        <v>-0.68355539450397895</v>
      </c>
      <c r="BI137" s="27">
        <f t="shared" si="310"/>
        <v>-1.2418652262326679</v>
      </c>
      <c r="BO137" t="str">
        <f t="shared" si="322"/>
        <v>62 Leisure, travel and related personal service occupations</v>
      </c>
      <c r="BP137" s="27">
        <f t="shared" si="311"/>
        <v>0.52305412002247564</v>
      </c>
      <c r="BQ137" s="27">
        <f t="shared" si="311"/>
        <v>-1.9139029324015002</v>
      </c>
      <c r="BR137" s="27">
        <f t="shared" si="311"/>
        <v>-0.40652532383319251</v>
      </c>
      <c r="BS137" s="27">
        <f t="shared" si="311"/>
        <v>-1.252317243021615</v>
      </c>
      <c r="BT137" s="27">
        <f t="shared" si="312"/>
        <v>-1.6588425668548075</v>
      </c>
      <c r="BZ137" t="str">
        <f t="shared" si="323"/>
        <v>62 Leisure, travel and related personal service occupations</v>
      </c>
      <c r="CA137" s="68">
        <f t="shared" si="313"/>
        <v>0.47899284885385907</v>
      </c>
      <c r="CB137" s="68">
        <f t="shared" si="313"/>
        <v>-0.80037960874845737</v>
      </c>
      <c r="CC137" s="68">
        <f t="shared" si="313"/>
        <v>-0.42215205741066697</v>
      </c>
      <c r="CD137" s="68">
        <f t="shared" si="313"/>
        <v>-1.0329605917653399</v>
      </c>
      <c r="CE137" s="68">
        <f t="shared" si="314"/>
        <v>-1.4551126491760069</v>
      </c>
      <c r="CK137" t="str">
        <f t="shared" si="324"/>
        <v>62 Leisure, travel and related personal service occupations</v>
      </c>
      <c r="CL137" s="68">
        <f t="shared" si="315"/>
        <v>-0.46322313760270806</v>
      </c>
      <c r="CM137" s="68">
        <f t="shared" si="315"/>
        <v>6.2540125707904792E-2</v>
      </c>
      <c r="CN137" s="68">
        <f t="shared" si="315"/>
        <v>-0.23602417198314218</v>
      </c>
      <c r="CO137" s="68">
        <f t="shared" si="315"/>
        <v>-0.36266750209877796</v>
      </c>
      <c r="CP137" s="68">
        <f t="shared" si="316"/>
        <v>-0.59869167408192014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2.8997423717120252E-4</v>
      </c>
      <c r="C138" s="27">
        <f t="shared" si="299"/>
        <v>5.1576528171577707E-4</v>
      </c>
      <c r="D138" s="27">
        <f t="shared" si="299"/>
        <v>4.6189642916637155E-4</v>
      </c>
      <c r="E138" s="27">
        <f t="shared" si="299"/>
        <v>1.4379171052847119E-3</v>
      </c>
      <c r="F138" s="27">
        <f t="shared" si="300"/>
        <v>1.8998135344510834E-3</v>
      </c>
      <c r="L138" t="str">
        <f t="shared" si="317"/>
        <v>63 Community and civil enforcement occupations</v>
      </c>
      <c r="M138" s="27">
        <f t="shared" si="301"/>
        <v>6.0341352639035895E-4</v>
      </c>
      <c r="N138" s="27">
        <f t="shared" si="301"/>
        <v>1.5776156262612445E-2</v>
      </c>
      <c r="O138" s="27">
        <f t="shared" si="301"/>
        <v>-2.7636290471445835E-3</v>
      </c>
      <c r="P138" s="27">
        <f t="shared" si="301"/>
        <v>2.0626510809539172E-2</v>
      </c>
      <c r="Q138" s="27">
        <f t="shared" si="302"/>
        <v>1.7862881762394589E-2</v>
      </c>
      <c r="W138" t="str">
        <f t="shared" si="318"/>
        <v>63 Community and civil enforcement occupations</v>
      </c>
      <c r="X138" s="27">
        <f t="shared" si="303"/>
        <v>3.2229117939191948E-2</v>
      </c>
      <c r="Y138" s="27">
        <f t="shared" si="303"/>
        <v>2.5589388458188533E-2</v>
      </c>
      <c r="Z138" s="27">
        <f t="shared" si="303"/>
        <v>1.4838929647873311E-2</v>
      </c>
      <c r="AA138" s="27">
        <f t="shared" si="303"/>
        <v>9.2681231570106298E-2</v>
      </c>
      <c r="AB138" s="27">
        <f t="shared" si="304"/>
        <v>0.10752016121797961</v>
      </c>
      <c r="AH138" t="str">
        <f t="shared" si="319"/>
        <v>63 Community and civil enforcement occupations</v>
      </c>
      <c r="AI138" s="27">
        <f t="shared" si="305"/>
        <v>7.7397761161480394E-3</v>
      </c>
      <c r="AJ138" s="27">
        <f t="shared" si="305"/>
        <v>1.5212414446005393E-2</v>
      </c>
      <c r="AK138" s="27">
        <f t="shared" si="305"/>
        <v>-7.3692192200113388E-3</v>
      </c>
      <c r="AL138" s="27">
        <f t="shared" si="305"/>
        <v>2.4296596861167016E-2</v>
      </c>
      <c r="AM138" s="27">
        <f t="shared" si="306"/>
        <v>1.6927377641155678E-2</v>
      </c>
      <c r="AS138" t="str">
        <f t="shared" si="320"/>
        <v>63 Community and civil enforcement occupations</v>
      </c>
      <c r="AT138" s="27">
        <f t="shared" si="307"/>
        <v>3.4764015859553576E-4</v>
      </c>
      <c r="AU138" s="27">
        <f t="shared" si="307"/>
        <v>1.1408558906464729E-2</v>
      </c>
      <c r="AV138" s="27">
        <f t="shared" si="307"/>
        <v>-1.2048306456557509E-2</v>
      </c>
      <c r="AW138" s="27">
        <f t="shared" si="307"/>
        <v>9.3473630753952777E-3</v>
      </c>
      <c r="AX138" s="27">
        <f t="shared" si="308"/>
        <v>-2.700943381162231E-3</v>
      </c>
      <c r="BD138" t="str">
        <f t="shared" si="321"/>
        <v>63 Community and civil enforcement occupations</v>
      </c>
      <c r="BE138" s="27">
        <f t="shared" si="309"/>
        <v>-5.7048132693920617E-2</v>
      </c>
      <c r="BF138" s="27">
        <f t="shared" si="309"/>
        <v>6.5901707637874535E-2</v>
      </c>
      <c r="BG138" s="27">
        <f t="shared" si="309"/>
        <v>-9.0540276506170581E-2</v>
      </c>
      <c r="BH138" s="27">
        <f t="shared" si="309"/>
        <v>3.6465127439705702E-3</v>
      </c>
      <c r="BI138" s="27">
        <f t="shared" si="310"/>
        <v>-8.689376376220001E-2</v>
      </c>
      <c r="BO138" t="str">
        <f t="shared" si="322"/>
        <v>63 Community and civil enforcement occupations</v>
      </c>
      <c r="BP138" s="27">
        <f t="shared" si="311"/>
        <v>-4.812839688353876E-2</v>
      </c>
      <c r="BQ138" s="27">
        <f t="shared" si="311"/>
        <v>6.9360057369484251E-2</v>
      </c>
      <c r="BR138" s="27">
        <f t="shared" si="311"/>
        <v>-9.7590900003729664E-2</v>
      </c>
      <c r="BS138" s="27">
        <f t="shared" si="311"/>
        <v>-1.5009476353281537E-3</v>
      </c>
      <c r="BT138" s="27">
        <f t="shared" si="312"/>
        <v>-9.9091847639057817E-2</v>
      </c>
      <c r="BZ138" t="str">
        <f t="shared" si="323"/>
        <v>63 Community and civil enforcement occupations</v>
      </c>
      <c r="CA138" s="68">
        <f t="shared" si="313"/>
        <v>-3.5268863952716556E-3</v>
      </c>
      <c r="CB138" s="68">
        <f t="shared" si="313"/>
        <v>6.9824704199136667E-2</v>
      </c>
      <c r="CC138" s="68">
        <f t="shared" si="313"/>
        <v>-9.0187015080960525E-2</v>
      </c>
      <c r="CD138" s="68">
        <f t="shared" si="313"/>
        <v>-2.8586408842557615E-2</v>
      </c>
      <c r="CE138" s="68">
        <f t="shared" si="314"/>
        <v>-0.11877342392351814</v>
      </c>
      <c r="CK138" t="str">
        <f t="shared" si="324"/>
        <v>63 Community and civil enforcement occupations</v>
      </c>
      <c r="CL138" s="68">
        <f t="shared" si="315"/>
        <v>-4.5229923081385126E-2</v>
      </c>
      <c r="CM138" s="68">
        <f t="shared" si="315"/>
        <v>2.7887436983981981E-2</v>
      </c>
      <c r="CN138" s="68">
        <f t="shared" si="315"/>
        <v>-3.9385182418035403E-2</v>
      </c>
      <c r="CO138" s="68">
        <f t="shared" si="315"/>
        <v>-4.8222467525141574E-3</v>
      </c>
      <c r="CP138" s="68">
        <f t="shared" si="316"/>
        <v>-4.420742917054956E-2</v>
      </c>
    </row>
    <row r="139" spans="1:94" x14ac:dyDescent="0.2">
      <c r="A139" t="str">
        <f t="shared" si="298"/>
        <v>71 Sales occupations</v>
      </c>
      <c r="B139" s="27">
        <f t="shared" si="299"/>
        <v>1.7441207705310519E-2</v>
      </c>
      <c r="C139" s="27">
        <f t="shared" si="299"/>
        <v>-7.1655657746267365E-3</v>
      </c>
      <c r="D139" s="27">
        <f t="shared" si="299"/>
        <v>4.0684908643226048E-2</v>
      </c>
      <c r="E139" s="27">
        <f t="shared" si="299"/>
        <v>7.8441849566416144E-2</v>
      </c>
      <c r="F139" s="27">
        <f t="shared" si="300"/>
        <v>0.11912675820964219</v>
      </c>
      <c r="L139" t="str">
        <f t="shared" si="317"/>
        <v>71 Sales occupations</v>
      </c>
      <c r="M139" s="27">
        <f t="shared" si="301"/>
        <v>0.52533367285314769</v>
      </c>
      <c r="N139" s="27">
        <f t="shared" si="301"/>
        <v>0.13504365868188106</v>
      </c>
      <c r="O139" s="27">
        <f t="shared" si="301"/>
        <v>0.64239918220473458</v>
      </c>
      <c r="P139" s="27">
        <f t="shared" si="301"/>
        <v>1.6055467349630073</v>
      </c>
      <c r="Q139" s="27">
        <f t="shared" si="302"/>
        <v>2.2479459171677418</v>
      </c>
      <c r="W139" t="str">
        <f t="shared" si="318"/>
        <v>71 Sales occupations</v>
      </c>
      <c r="X139" s="27">
        <f t="shared" si="303"/>
        <v>3.0494945230030446</v>
      </c>
      <c r="Y139" s="27">
        <f t="shared" si="303"/>
        <v>-0.75610416495773514</v>
      </c>
      <c r="Z139" s="27">
        <f t="shared" si="303"/>
        <v>1.7479243583102519</v>
      </c>
      <c r="AA139" s="27">
        <f t="shared" si="303"/>
        <v>5.6543140609093534</v>
      </c>
      <c r="AB139" s="27">
        <f t="shared" si="304"/>
        <v>7.4022384192196053</v>
      </c>
      <c r="AH139" t="str">
        <f t="shared" si="319"/>
        <v>71 Sales occupations</v>
      </c>
      <c r="AI139" s="27">
        <f t="shared" si="305"/>
        <v>0.79540675587791299</v>
      </c>
      <c r="AJ139" s="27">
        <f t="shared" si="305"/>
        <v>-0.16024489851591017</v>
      </c>
      <c r="AK139" s="27">
        <f t="shared" si="305"/>
        <v>0.34735150633655998</v>
      </c>
      <c r="AL139" s="27">
        <f t="shared" si="305"/>
        <v>1.5719110077743759</v>
      </c>
      <c r="AM139" s="27">
        <f t="shared" si="306"/>
        <v>1.9192625141109358</v>
      </c>
      <c r="AS139" t="str">
        <f t="shared" si="320"/>
        <v>71 Sales occupations</v>
      </c>
      <c r="AT139" s="27">
        <f t="shared" si="307"/>
        <v>0.58033950205648965</v>
      </c>
      <c r="AU139" s="27">
        <f t="shared" si="307"/>
        <v>-0.23819839471317383</v>
      </c>
      <c r="AV139" s="27">
        <f t="shared" si="307"/>
        <v>0.1116130349171951</v>
      </c>
      <c r="AW139" s="27">
        <f t="shared" si="307"/>
        <v>0.97434114571774089</v>
      </c>
      <c r="AX139" s="27">
        <f t="shared" si="308"/>
        <v>1.085954180634936</v>
      </c>
      <c r="BD139" t="str">
        <f t="shared" si="321"/>
        <v>71 Sales occupations</v>
      </c>
      <c r="BE139" s="27">
        <f t="shared" si="309"/>
        <v>2.9373379041064531</v>
      </c>
      <c r="BF139" s="27">
        <f t="shared" si="309"/>
        <v>-9.8435912055737873E-2</v>
      </c>
      <c r="BG139" s="27">
        <f t="shared" si="309"/>
        <v>-1.74594390770255</v>
      </c>
      <c r="BH139" s="27">
        <f t="shared" si="309"/>
        <v>0.54802977306958311</v>
      </c>
      <c r="BI139" s="27">
        <f t="shared" si="310"/>
        <v>-1.1979141346329669</v>
      </c>
      <c r="BO139" t="str">
        <f t="shared" si="322"/>
        <v>71 Sales occupations</v>
      </c>
      <c r="BP139" s="27">
        <f t="shared" si="311"/>
        <v>0.67900169144937905</v>
      </c>
      <c r="BQ139" s="27">
        <f t="shared" si="311"/>
        <v>-3.4801090121727363</v>
      </c>
      <c r="BR139" s="27">
        <f t="shared" si="311"/>
        <v>-1.6359300055846866</v>
      </c>
      <c r="BS139" s="27">
        <f t="shared" si="311"/>
        <v>-4.3890344813949085</v>
      </c>
      <c r="BT139" s="27">
        <f t="shared" si="312"/>
        <v>-6.0249644869795951</v>
      </c>
      <c r="BZ139" t="str">
        <f t="shared" si="323"/>
        <v>71 Sales occupations</v>
      </c>
      <c r="CA139" s="68">
        <f t="shared" si="313"/>
        <v>1.5636657438668387</v>
      </c>
      <c r="CB139" s="68">
        <f t="shared" si="313"/>
        <v>-2.0331201554645517</v>
      </c>
      <c r="CC139" s="68">
        <f t="shared" si="313"/>
        <v>-3.7346918578108106</v>
      </c>
      <c r="CD139" s="68">
        <f t="shared" si="313"/>
        <v>-8.8358338605829267</v>
      </c>
      <c r="CE139" s="68">
        <f t="shared" si="314"/>
        <v>-12.570525718393736</v>
      </c>
      <c r="CK139" t="str">
        <f t="shared" si="324"/>
        <v>71 Sales occupations</v>
      </c>
      <c r="CL139" s="68">
        <f t="shared" si="315"/>
        <v>-2.3398793661862278</v>
      </c>
      <c r="CM139" s="68">
        <f t="shared" si="315"/>
        <v>0.36399923614515295</v>
      </c>
      <c r="CN139" s="68">
        <f t="shared" si="315"/>
        <v>-2.3586957009807525</v>
      </c>
      <c r="CO139" s="68">
        <f t="shared" si="315"/>
        <v>-1.8367747387884679</v>
      </c>
      <c r="CP139" s="68">
        <f t="shared" si="316"/>
        <v>-4.1954704397692204</v>
      </c>
    </row>
    <row r="140" spans="1:94" x14ac:dyDescent="0.2">
      <c r="A140" t="str">
        <f t="shared" si="298"/>
        <v>72 Customer service occupations</v>
      </c>
      <c r="B140" s="27">
        <f t="shared" si="299"/>
        <v>1.6405627536292378E-2</v>
      </c>
      <c r="C140" s="27">
        <f t="shared" si="299"/>
        <v>1.7666233501082859E-2</v>
      </c>
      <c r="D140" s="27">
        <f t="shared" si="299"/>
        <v>7.9114629824281718E-2</v>
      </c>
      <c r="E140" s="27">
        <f t="shared" si="299"/>
        <v>8.2121281446345562E-2</v>
      </c>
      <c r="F140" s="27">
        <f t="shared" si="300"/>
        <v>0.16123591127062728</v>
      </c>
      <c r="L140" t="str">
        <f t="shared" si="317"/>
        <v>72 Customer service occupations</v>
      </c>
      <c r="M140" s="27">
        <f t="shared" si="301"/>
        <v>0.24859507945553028</v>
      </c>
      <c r="N140" s="27">
        <f t="shared" si="301"/>
        <v>7.0775580257116832E-2</v>
      </c>
      <c r="O140" s="27">
        <f t="shared" si="301"/>
        <v>0.72465199882864684</v>
      </c>
      <c r="P140" s="27">
        <f t="shared" si="301"/>
        <v>0.89196592629585703</v>
      </c>
      <c r="Q140" s="27">
        <f t="shared" si="302"/>
        <v>1.6166179251245039</v>
      </c>
      <c r="W140" t="str">
        <f t="shared" si="318"/>
        <v>72 Customer service occupations</v>
      </c>
      <c r="X140" s="27">
        <f t="shared" si="303"/>
        <v>1.1723319541142825</v>
      </c>
      <c r="Y140" s="27">
        <f t="shared" si="303"/>
        <v>6.9176865109487728E-2</v>
      </c>
      <c r="Z140" s="27">
        <f t="shared" si="303"/>
        <v>2.4809447858761624</v>
      </c>
      <c r="AA140" s="27">
        <f t="shared" si="303"/>
        <v>3.008386233794452</v>
      </c>
      <c r="AB140" s="27">
        <f t="shared" si="304"/>
        <v>5.4893310196706144</v>
      </c>
      <c r="AH140" t="str">
        <f t="shared" si="319"/>
        <v>72 Customer service occupations</v>
      </c>
      <c r="AI140" s="27">
        <f t="shared" si="305"/>
        <v>0.36577333744060891</v>
      </c>
      <c r="AJ140" s="27">
        <f t="shared" si="305"/>
        <v>1.4327681999693365E-2</v>
      </c>
      <c r="AK140" s="27">
        <f t="shared" si="305"/>
        <v>0.62665231403299226</v>
      </c>
      <c r="AL140" s="27">
        <f t="shared" si="305"/>
        <v>0.74681378773076768</v>
      </c>
      <c r="AM140" s="27">
        <f t="shared" si="306"/>
        <v>1.3734661017637599</v>
      </c>
      <c r="AS140" t="str">
        <f t="shared" si="320"/>
        <v>72 Customer service occupations</v>
      </c>
      <c r="AT140" s="27">
        <f t="shared" si="307"/>
        <v>0.5741001805319097</v>
      </c>
      <c r="AU140" s="27">
        <f t="shared" si="307"/>
        <v>-7.8298286876390844E-2</v>
      </c>
      <c r="AV140" s="27">
        <f t="shared" si="307"/>
        <v>0.89965997779323414</v>
      </c>
      <c r="AW140" s="27">
        <f t="shared" si="307"/>
        <v>0.8505996222746508</v>
      </c>
      <c r="AX140" s="27">
        <f t="shared" si="308"/>
        <v>1.7502596000678849</v>
      </c>
      <c r="BD140" t="str">
        <f t="shared" si="321"/>
        <v>72 Customer service occupations</v>
      </c>
      <c r="BE140" s="27">
        <f t="shared" si="309"/>
        <v>1.0933727978882075</v>
      </c>
      <c r="BF140" s="27">
        <f t="shared" si="309"/>
        <v>0.17811940235545087</v>
      </c>
      <c r="BG140" s="27">
        <f t="shared" si="309"/>
        <v>1.9421290794606616</v>
      </c>
      <c r="BH140" s="27">
        <f t="shared" si="309"/>
        <v>1.209856673910636</v>
      </c>
      <c r="BI140" s="27">
        <f t="shared" si="310"/>
        <v>3.1519857533712976</v>
      </c>
      <c r="BO140" t="str">
        <f t="shared" si="322"/>
        <v>72 Customer service occupations</v>
      </c>
      <c r="BP140" s="27">
        <f t="shared" si="311"/>
        <v>1.119461185296359</v>
      </c>
      <c r="BQ140" s="27">
        <f t="shared" si="311"/>
        <v>-0.69160776712157634</v>
      </c>
      <c r="BR140" s="27">
        <f t="shared" si="311"/>
        <v>2.3183060455539319</v>
      </c>
      <c r="BS140" s="27">
        <f t="shared" si="311"/>
        <v>-0.2604313682202033</v>
      </c>
      <c r="BT140" s="27">
        <f t="shared" si="312"/>
        <v>2.0578746773337286</v>
      </c>
      <c r="BZ140" t="str">
        <f t="shared" si="323"/>
        <v>72 Customer service occupations</v>
      </c>
      <c r="CA140" s="68">
        <f t="shared" si="313"/>
        <v>0.42933057099528238</v>
      </c>
      <c r="CB140" s="68">
        <f t="shared" si="313"/>
        <v>-7.9932618330222027E-2</v>
      </c>
      <c r="CC140" s="68">
        <f t="shared" si="313"/>
        <v>0.41832761701640742</v>
      </c>
      <c r="CD140" s="68">
        <f t="shared" si="313"/>
        <v>-0.15151870972097203</v>
      </c>
      <c r="CE140" s="68">
        <f t="shared" si="314"/>
        <v>0.26680890729543538</v>
      </c>
      <c r="CK140" t="str">
        <f t="shared" si="324"/>
        <v>72 Customer service occupations</v>
      </c>
      <c r="CL140" s="68">
        <f t="shared" si="315"/>
        <v>6.2665337563063916E-2</v>
      </c>
      <c r="CM140" s="68">
        <f t="shared" si="315"/>
        <v>0.24008520834368507</v>
      </c>
      <c r="CN140" s="68">
        <f t="shared" si="315"/>
        <v>0.7106137536092616</v>
      </c>
      <c r="CO140" s="68">
        <f t="shared" si="315"/>
        <v>0.94204507795433345</v>
      </c>
      <c r="CP140" s="68">
        <f t="shared" si="316"/>
        <v>1.6526588315635951</v>
      </c>
    </row>
    <row r="141" spans="1:94" x14ac:dyDescent="0.2">
      <c r="A141" t="str">
        <f t="shared" si="298"/>
        <v>81 Process, plant and machine operatives</v>
      </c>
      <c r="B141" s="27">
        <f t="shared" si="299"/>
        <v>2.4591121492710921E-2</v>
      </c>
      <c r="C141" s="27">
        <f t="shared" si="299"/>
        <v>-1.1425949363197116E-2</v>
      </c>
      <c r="D141" s="27">
        <f t="shared" si="299"/>
        <v>6.0926169924554407E-2</v>
      </c>
      <c r="E141" s="27">
        <f t="shared" si="299"/>
        <v>0.12430215799629005</v>
      </c>
      <c r="F141" s="27">
        <f t="shared" si="300"/>
        <v>0.18522832792084445</v>
      </c>
      <c r="L141" t="str">
        <f t="shared" si="317"/>
        <v>81 Process, plant and machine operatives</v>
      </c>
      <c r="M141" s="27">
        <f t="shared" si="301"/>
        <v>0.11038692772173392</v>
      </c>
      <c r="N141" s="27">
        <f t="shared" si="301"/>
        <v>-5.1698143633045701E-2</v>
      </c>
      <c r="O141" s="27">
        <f t="shared" si="301"/>
        <v>0.26326655249183606</v>
      </c>
      <c r="P141" s="27">
        <f t="shared" si="301"/>
        <v>0.55987213110370337</v>
      </c>
      <c r="Q141" s="27">
        <f t="shared" si="302"/>
        <v>0.82313868359553943</v>
      </c>
      <c r="W141" t="str">
        <f t="shared" si="318"/>
        <v>81 Process, plant and machine operatives</v>
      </c>
      <c r="X141" s="27">
        <f t="shared" si="303"/>
        <v>0.23336651018410048</v>
      </c>
      <c r="Y141" s="27">
        <f t="shared" si="303"/>
        <v>-0.19641346832976248</v>
      </c>
      <c r="Z141" s="27">
        <f t="shared" si="303"/>
        <v>0.73016498338485136</v>
      </c>
      <c r="AA141" s="27">
        <f t="shared" si="303"/>
        <v>1.3644199351468085</v>
      </c>
      <c r="AB141" s="27">
        <f t="shared" si="304"/>
        <v>2.0945849185316598</v>
      </c>
      <c r="AH141" t="str">
        <f t="shared" si="319"/>
        <v>81 Process, plant and machine operatives</v>
      </c>
      <c r="AI141" s="27">
        <f t="shared" si="305"/>
        <v>0.10895675540136041</v>
      </c>
      <c r="AJ141" s="27">
        <f t="shared" si="305"/>
        <v>-7.1076286535486588E-2</v>
      </c>
      <c r="AK141" s="27">
        <f t="shared" si="305"/>
        <v>0.32561986859074876</v>
      </c>
      <c r="AL141" s="27">
        <f t="shared" si="305"/>
        <v>0.56054236461892737</v>
      </c>
      <c r="AM141" s="27">
        <f t="shared" si="306"/>
        <v>0.88616223320967613</v>
      </c>
      <c r="AS141" t="str">
        <f t="shared" si="320"/>
        <v>81 Process, plant and machine operatives</v>
      </c>
      <c r="AT141" s="27">
        <f t="shared" si="307"/>
        <v>0.25404055283452487</v>
      </c>
      <c r="AU141" s="27">
        <f t="shared" si="307"/>
        <v>-0.16742833657050005</v>
      </c>
      <c r="AV141" s="27">
        <f t="shared" si="307"/>
        <v>0.51537696977189129</v>
      </c>
      <c r="AW141" s="27">
        <f t="shared" si="307"/>
        <v>0.79977593527837021</v>
      </c>
      <c r="AX141" s="27">
        <f t="shared" si="308"/>
        <v>1.3151529050502615</v>
      </c>
      <c r="BD141" t="str">
        <f t="shared" si="321"/>
        <v>81 Process, plant and machine operatives</v>
      </c>
      <c r="BE141" s="27">
        <f t="shared" si="309"/>
        <v>0.34689967906840291</v>
      </c>
      <c r="BF141" s="27">
        <f t="shared" si="309"/>
        <v>-1.1453840277044147</v>
      </c>
      <c r="BG141" s="27">
        <f t="shared" si="309"/>
        <v>1.855196453768194</v>
      </c>
      <c r="BH141" s="27">
        <f t="shared" si="309"/>
        <v>0.53904375115001635</v>
      </c>
      <c r="BI141" s="27">
        <f t="shared" si="310"/>
        <v>2.3942402049182103</v>
      </c>
      <c r="BO141" t="str">
        <f t="shared" si="322"/>
        <v>81 Process, plant and machine operatives</v>
      </c>
      <c r="BP141" s="27">
        <f t="shared" si="311"/>
        <v>-0.18683149742089711</v>
      </c>
      <c r="BQ141" s="27">
        <f t="shared" si="311"/>
        <v>-1.8260342495298882</v>
      </c>
      <c r="BR141" s="27">
        <f t="shared" si="311"/>
        <v>2.2868335737726806</v>
      </c>
      <c r="BS141" s="27">
        <f t="shared" si="311"/>
        <v>-0.38402207258574705</v>
      </c>
      <c r="BT141" s="27">
        <f t="shared" si="312"/>
        <v>1.9028115011869335</v>
      </c>
      <c r="BZ141" t="str">
        <f t="shared" si="323"/>
        <v>81 Process, plant and machine operatives</v>
      </c>
      <c r="CA141" s="68">
        <f t="shared" si="313"/>
        <v>6.4844006372938523E-2</v>
      </c>
      <c r="CB141" s="68">
        <f t="shared" si="313"/>
        <v>-1.304299602857828</v>
      </c>
      <c r="CC141" s="68">
        <f t="shared" si="313"/>
        <v>0.1909914534324102</v>
      </c>
      <c r="CD141" s="68">
        <f t="shared" si="313"/>
        <v>-4.379897115462855</v>
      </c>
      <c r="CE141" s="68">
        <f t="shared" si="314"/>
        <v>-4.1889056620304448</v>
      </c>
      <c r="CK141" t="str">
        <f t="shared" si="324"/>
        <v>81 Process, plant and machine operatives</v>
      </c>
      <c r="CL141" s="68">
        <f t="shared" si="315"/>
        <v>-1.4897630012615193</v>
      </c>
      <c r="CM141" s="68">
        <f t="shared" si="315"/>
        <v>-0.33064459229173782</v>
      </c>
      <c r="CN141" s="68">
        <f t="shared" si="315"/>
        <v>-1.1830583237448469</v>
      </c>
      <c r="CO141" s="68">
        <f t="shared" si="315"/>
        <v>-1.2324621921979995</v>
      </c>
      <c r="CP141" s="68">
        <f t="shared" si="316"/>
        <v>-2.4155205159428466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5.0369522620450746E-2</v>
      </c>
      <c r="C142" s="27">
        <f t="shared" si="299"/>
        <v>7.4960161338638587E-3</v>
      </c>
      <c r="D142" s="27">
        <f t="shared" si="299"/>
        <v>7.8328200936946007E-2</v>
      </c>
      <c r="E142" s="27">
        <f t="shared" si="299"/>
        <v>0.10819477039360767</v>
      </c>
      <c r="F142" s="27">
        <f t="shared" si="300"/>
        <v>0.18652297133055368</v>
      </c>
      <c r="L142" t="str">
        <f t="shared" si="317"/>
        <v>82 Transport and mobile machine drivers and operatives</v>
      </c>
      <c r="M142" s="27">
        <f t="shared" si="301"/>
        <v>0.29081530404558686</v>
      </c>
      <c r="N142" s="27">
        <f t="shared" si="301"/>
        <v>1.9843692976289073E-2</v>
      </c>
      <c r="O142" s="27">
        <f t="shared" si="301"/>
        <v>0.31369420766700384</v>
      </c>
      <c r="P142" s="27">
        <f t="shared" si="301"/>
        <v>0.48136328824112695</v>
      </c>
      <c r="Q142" s="27">
        <f t="shared" si="302"/>
        <v>0.7950574959081308</v>
      </c>
      <c r="W142" t="str">
        <f t="shared" si="318"/>
        <v>82 Transport and mobile machine drivers and operatives</v>
      </c>
      <c r="X142" s="27">
        <f t="shared" si="303"/>
        <v>1.3356595231370223</v>
      </c>
      <c r="Y142" s="27">
        <f t="shared" si="303"/>
        <v>-0.13521977045500266</v>
      </c>
      <c r="Z142" s="27">
        <f t="shared" si="303"/>
        <v>1.0041256059782508</v>
      </c>
      <c r="AA142" s="27">
        <f t="shared" si="303"/>
        <v>2.1607994149432797</v>
      </c>
      <c r="AB142" s="27">
        <f t="shared" si="304"/>
        <v>3.1649250209215305</v>
      </c>
      <c r="AH142" t="str">
        <f t="shared" si="319"/>
        <v>82 Transport and mobile machine drivers and operatives</v>
      </c>
      <c r="AI142" s="27">
        <f t="shared" si="305"/>
        <v>0.67102533047599244</v>
      </c>
      <c r="AJ142" s="27">
        <f t="shared" si="305"/>
        <v>-8.4243222082066582E-2</v>
      </c>
      <c r="AK142" s="27">
        <f t="shared" si="305"/>
        <v>0.49167905065899364</v>
      </c>
      <c r="AL142" s="27">
        <f t="shared" si="305"/>
        <v>0.92539523292461334</v>
      </c>
      <c r="AM142" s="27">
        <f t="shared" si="306"/>
        <v>1.417074283583607</v>
      </c>
      <c r="AS142" t="str">
        <f t="shared" si="320"/>
        <v>82 Transport and mobile machine drivers and operatives</v>
      </c>
      <c r="AT142" s="27">
        <f t="shared" si="307"/>
        <v>0.98316145761630436</v>
      </c>
      <c r="AU142" s="27">
        <f t="shared" si="307"/>
        <v>-4.0155155502388684E-2</v>
      </c>
      <c r="AV142" s="27">
        <f t="shared" si="307"/>
        <v>0.74231356119184388</v>
      </c>
      <c r="AW142" s="27">
        <f t="shared" si="307"/>
        <v>1.4098916574264679</v>
      </c>
      <c r="AX142" s="27">
        <f t="shared" si="308"/>
        <v>2.1522052186183118</v>
      </c>
      <c r="BD142" t="str">
        <f t="shared" si="321"/>
        <v>82 Transport and mobile machine drivers and operatives</v>
      </c>
      <c r="BE142" s="27">
        <f t="shared" si="309"/>
        <v>3.1293294473938786</v>
      </c>
      <c r="BF142" s="27">
        <f t="shared" si="309"/>
        <v>-1.7405284931012925</v>
      </c>
      <c r="BG142" s="27">
        <f t="shared" si="309"/>
        <v>1.6871588642775777</v>
      </c>
      <c r="BH142" s="27">
        <f t="shared" si="309"/>
        <v>1.0330382979141497</v>
      </c>
      <c r="BI142" s="27">
        <f t="shared" si="310"/>
        <v>2.7201971621917274</v>
      </c>
      <c r="BO142" t="str">
        <f t="shared" si="322"/>
        <v>82 Transport and mobile machine drivers and operatives</v>
      </c>
      <c r="BP142" s="27">
        <f t="shared" si="311"/>
        <v>3.9710808573851324</v>
      </c>
      <c r="BQ142" s="27">
        <f t="shared" si="311"/>
        <v>-3.3085399529979966</v>
      </c>
      <c r="BR142" s="27">
        <f t="shared" si="311"/>
        <v>2.401355666162889</v>
      </c>
      <c r="BS142" s="27">
        <f t="shared" si="311"/>
        <v>0.70438670991054408</v>
      </c>
      <c r="BT142" s="27">
        <f t="shared" si="312"/>
        <v>3.1057423760734331</v>
      </c>
      <c r="BZ142" t="str">
        <f t="shared" si="323"/>
        <v>82 Transport and mobile machine drivers and operatives</v>
      </c>
      <c r="CA142" s="68">
        <f t="shared" si="313"/>
        <v>2.8861436553663697</v>
      </c>
      <c r="CB142" s="68">
        <f t="shared" si="313"/>
        <v>-1.8836751521754991</v>
      </c>
      <c r="CC142" s="68">
        <f t="shared" si="313"/>
        <v>-1.1817413215906338</v>
      </c>
      <c r="CD142" s="68">
        <f t="shared" si="313"/>
        <v>-2.9960032328123809</v>
      </c>
      <c r="CE142" s="68">
        <f t="shared" si="314"/>
        <v>-4.1777445544030147</v>
      </c>
      <c r="CK142" t="str">
        <f t="shared" si="324"/>
        <v>82 Transport and mobile machine drivers and operatives</v>
      </c>
      <c r="CL142" s="68">
        <f t="shared" si="315"/>
        <v>0.51285806374605869</v>
      </c>
      <c r="CM142" s="68">
        <f t="shared" si="315"/>
        <v>-0.74593947298797936</v>
      </c>
      <c r="CN142" s="68">
        <f t="shared" si="315"/>
        <v>-0.81499422721996773</v>
      </c>
      <c r="CO142" s="68">
        <f t="shared" si="315"/>
        <v>-3.1030029085100241</v>
      </c>
      <c r="CP142" s="68">
        <f t="shared" si="316"/>
        <v>-3.9179971357299919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-1.1619341794806689E-5</v>
      </c>
      <c r="C143" s="27">
        <f t="shared" si="299"/>
        <v>-1.7648085747047019E-4</v>
      </c>
      <c r="D143" s="27">
        <f t="shared" si="299"/>
        <v>5.0554270136420141E-5</v>
      </c>
      <c r="E143" s="27">
        <f t="shared" si="299"/>
        <v>2.0424043158788377E-4</v>
      </c>
      <c r="F143" s="27">
        <f t="shared" si="300"/>
        <v>2.5479470172430391E-4</v>
      </c>
      <c r="L143" t="str">
        <f t="shared" si="317"/>
        <v>91 Elementary trades and related occupations</v>
      </c>
      <c r="M143" s="27">
        <f t="shared" si="301"/>
        <v>7.0974487375769557E-2</v>
      </c>
      <c r="N143" s="27">
        <f t="shared" si="301"/>
        <v>-4.883539016647323E-2</v>
      </c>
      <c r="O143" s="27">
        <f t="shared" si="301"/>
        <v>4.377043422699553E-2</v>
      </c>
      <c r="P143" s="27">
        <f t="shared" si="301"/>
        <v>0.11929771183154431</v>
      </c>
      <c r="Q143" s="27">
        <f t="shared" si="302"/>
        <v>0.16306814605853984</v>
      </c>
      <c r="W143" t="str">
        <f t="shared" si="318"/>
        <v>91 Elementary trades and related occupations</v>
      </c>
      <c r="X143" s="27">
        <f t="shared" si="303"/>
        <v>0.25863221077422327</v>
      </c>
      <c r="Y143" s="27">
        <f t="shared" si="303"/>
        <v>-0.24392558326825398</v>
      </c>
      <c r="Z143" s="27">
        <f t="shared" si="303"/>
        <v>-6.0669565666426895E-4</v>
      </c>
      <c r="AA143" s="27">
        <f t="shared" si="303"/>
        <v>0.1956346645599838</v>
      </c>
      <c r="AB143" s="27">
        <f t="shared" si="304"/>
        <v>0.19502796890331953</v>
      </c>
      <c r="AH143" t="str">
        <f t="shared" si="319"/>
        <v>91 Elementary trades and related occupations</v>
      </c>
      <c r="AI143" s="27">
        <f t="shared" si="305"/>
        <v>0.12935099597669208</v>
      </c>
      <c r="AJ143" s="27">
        <f t="shared" si="305"/>
        <v>-0.1444341572085599</v>
      </c>
      <c r="AK143" s="27">
        <f t="shared" si="305"/>
        <v>2.9038236811384621E-2</v>
      </c>
      <c r="AL143" s="27">
        <f t="shared" si="305"/>
        <v>0.2222747371499586</v>
      </c>
      <c r="AM143" s="27">
        <f t="shared" si="306"/>
        <v>0.25131297396134322</v>
      </c>
      <c r="AS143" t="str">
        <f t="shared" si="320"/>
        <v>91 Elementary trades and related occupations</v>
      </c>
      <c r="AT143" s="27">
        <f t="shared" si="307"/>
        <v>0.16914486660655248</v>
      </c>
      <c r="AU143" s="27">
        <f t="shared" si="307"/>
        <v>-0.10596479731295649</v>
      </c>
      <c r="AV143" s="27">
        <f t="shared" si="307"/>
        <v>-1.8629226918573605E-2</v>
      </c>
      <c r="AW143" s="27">
        <f t="shared" si="307"/>
        <v>0.12592867648662454</v>
      </c>
      <c r="AX143" s="27">
        <f t="shared" si="308"/>
        <v>0.10729944956805093</v>
      </c>
      <c r="BD143" t="str">
        <f t="shared" si="321"/>
        <v>91 Elementary trades and related occupations</v>
      </c>
      <c r="BE143" s="27">
        <f t="shared" si="309"/>
        <v>-0.19795271277676552</v>
      </c>
      <c r="BF143" s="27">
        <f t="shared" si="309"/>
        <v>-0.48684740809515015</v>
      </c>
      <c r="BG143" s="27">
        <f t="shared" si="309"/>
        <v>-0.34824726222964086</v>
      </c>
      <c r="BH143" s="27">
        <f t="shared" si="309"/>
        <v>7.290674505584338E-2</v>
      </c>
      <c r="BI143" s="27">
        <f t="shared" si="310"/>
        <v>-0.27534051717379748</v>
      </c>
      <c r="BO143" t="str">
        <f t="shared" si="322"/>
        <v>91 Elementary trades and related occupations</v>
      </c>
      <c r="BP143" s="27">
        <f t="shared" si="311"/>
        <v>-0.49282412582295265</v>
      </c>
      <c r="BQ143" s="27">
        <f t="shared" si="311"/>
        <v>-1.1262479939559906</v>
      </c>
      <c r="BR143" s="27">
        <f t="shared" si="311"/>
        <v>-0.75621793062056764</v>
      </c>
      <c r="BS143" s="27">
        <f t="shared" si="311"/>
        <v>-0.22811182596080659</v>
      </c>
      <c r="BT143" s="27">
        <f t="shared" si="312"/>
        <v>-0.98432975658137423</v>
      </c>
      <c r="BZ143" t="str">
        <f t="shared" si="323"/>
        <v>91 Elementary trades and related occupations</v>
      </c>
      <c r="CA143" s="68">
        <f t="shared" si="313"/>
        <v>0.11542147593352325</v>
      </c>
      <c r="CB143" s="68">
        <f t="shared" si="313"/>
        <v>-1.2825106225713148</v>
      </c>
      <c r="CC143" s="68">
        <f t="shared" si="313"/>
        <v>-1.5634503813277929</v>
      </c>
      <c r="CD143" s="68">
        <f t="shared" si="313"/>
        <v>-0.80633717018892881</v>
      </c>
      <c r="CE143" s="68">
        <f t="shared" si="314"/>
        <v>-2.3697875515167217</v>
      </c>
      <c r="CK143" t="str">
        <f t="shared" si="324"/>
        <v>91 Elementary trades and related occupations</v>
      </c>
      <c r="CL143" s="68">
        <f t="shared" si="315"/>
        <v>-0.80399499411687358</v>
      </c>
      <c r="CM143" s="68">
        <f t="shared" si="315"/>
        <v>-0.37293208859162119</v>
      </c>
      <c r="CN143" s="68">
        <f t="shared" si="315"/>
        <v>-0.72511441756510253</v>
      </c>
      <c r="CO143" s="68">
        <f t="shared" si="315"/>
        <v>-0.78435524321092953</v>
      </c>
      <c r="CP143" s="68">
        <f t="shared" si="316"/>
        <v>-1.5094696607760321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2.5592777534594491E-2</v>
      </c>
      <c r="C144" s="27">
        <f t="shared" si="299"/>
        <v>-7.9098260885562821E-3</v>
      </c>
      <c r="D144" s="27">
        <f t="shared" si="299"/>
        <v>4.0803809004946651E-2</v>
      </c>
      <c r="E144" s="27">
        <f t="shared" si="299"/>
        <v>5.0993304569805192E-2</v>
      </c>
      <c r="F144" s="27">
        <f t="shared" si="300"/>
        <v>9.1797113574751843E-2</v>
      </c>
      <c r="L144" t="str">
        <f t="shared" ref="L144" si="325">A144</f>
        <v>92 Elementary administration and service occupations</v>
      </c>
      <c r="M144" s="27">
        <f t="shared" si="301"/>
        <v>0.72527891094084085</v>
      </c>
      <c r="N144" s="27">
        <f t="shared" si="301"/>
        <v>5.9313596800340207E-2</v>
      </c>
      <c r="O144" s="27">
        <f t="shared" si="301"/>
        <v>1.1485364443647375</v>
      </c>
      <c r="P144" s="27">
        <f t="shared" si="301"/>
        <v>1.7845258113297899</v>
      </c>
      <c r="Q144" s="27">
        <f t="shared" si="302"/>
        <v>2.9330622556945274</v>
      </c>
      <c r="W144" t="str">
        <f t="shared" ref="W144" si="326">A144</f>
        <v>92 Elementary administration and service occupations</v>
      </c>
      <c r="X144" s="27">
        <f t="shared" si="303"/>
        <v>3.0065330456858215</v>
      </c>
      <c r="Y144" s="27">
        <f t="shared" si="303"/>
        <v>-0.862085420435033</v>
      </c>
      <c r="Z144" s="27">
        <f t="shared" si="303"/>
        <v>2.8988962193357146</v>
      </c>
      <c r="AA144" s="27">
        <f t="shared" si="303"/>
        <v>4.9154793049000478</v>
      </c>
      <c r="AB144" s="27">
        <f t="shared" si="304"/>
        <v>7.8143755242357624</v>
      </c>
      <c r="AH144" t="str">
        <f t="shared" ref="AH144" si="327">L144</f>
        <v>92 Elementary administration and service occupations</v>
      </c>
      <c r="AI144" s="27">
        <f t="shared" si="305"/>
        <v>1.6084538764631167</v>
      </c>
      <c r="AJ144" s="27">
        <f t="shared" si="305"/>
        <v>-0.49394524664355988</v>
      </c>
      <c r="AK144" s="27">
        <f t="shared" si="305"/>
        <v>1.3730391741812529</v>
      </c>
      <c r="AL144" s="27">
        <f t="shared" si="305"/>
        <v>2.5327609630668793</v>
      </c>
      <c r="AM144" s="27">
        <f t="shared" si="306"/>
        <v>3.9058001372481321</v>
      </c>
      <c r="AS144" t="str">
        <f t="shared" ref="AS144" si="328">W144</f>
        <v>92 Elementary administration and service occupations</v>
      </c>
      <c r="AT144" s="27">
        <f t="shared" si="307"/>
        <v>0.95279303865118115</v>
      </c>
      <c r="AU144" s="27">
        <f t="shared" si="307"/>
        <v>-0.15788648073618372</v>
      </c>
      <c r="AV144" s="27">
        <f t="shared" si="307"/>
        <v>0.91892431403377994</v>
      </c>
      <c r="AW144" s="27">
        <f t="shared" si="307"/>
        <v>1.8904631232987432</v>
      </c>
      <c r="AX144" s="27">
        <f t="shared" si="308"/>
        <v>2.8093874373325232</v>
      </c>
      <c r="BD144" t="str">
        <f t="shared" ref="BD144" si="329">AH144</f>
        <v>92 Elementary administration and service occupations</v>
      </c>
      <c r="BE144" s="27">
        <f t="shared" si="309"/>
        <v>1.3643009975875735</v>
      </c>
      <c r="BF144" s="27">
        <f t="shared" si="309"/>
        <v>-1.9281835118020645</v>
      </c>
      <c r="BG144" s="27">
        <f t="shared" si="309"/>
        <v>-0.33180072182972964</v>
      </c>
      <c r="BH144" s="27">
        <f t="shared" si="309"/>
        <v>0.35249564036441328</v>
      </c>
      <c r="BI144" s="27">
        <f t="shared" si="310"/>
        <v>2.0694918534683637E-2</v>
      </c>
      <c r="BO144" t="str">
        <f t="shared" ref="BO144" si="330">AS144</f>
        <v>92 Elementary administration and service occupations</v>
      </c>
      <c r="BP144" s="27">
        <f t="shared" si="311"/>
        <v>4.5340452323557514</v>
      </c>
      <c r="BQ144" s="27">
        <f t="shared" si="311"/>
        <v>-7.736201186915757</v>
      </c>
      <c r="BR144" s="27">
        <f t="shared" si="311"/>
        <v>3.5942487321617165</v>
      </c>
      <c r="BS144" s="27">
        <f t="shared" si="311"/>
        <v>-3.0183621796492162</v>
      </c>
      <c r="BT144" s="27">
        <f t="shared" si="312"/>
        <v>0.57588655251250032</v>
      </c>
      <c r="BZ144" t="str">
        <f t="shared" ref="BZ144" si="331">BD144</f>
        <v>92 Elementary administration and service occupations</v>
      </c>
      <c r="CA144" s="68">
        <f t="shared" si="313"/>
        <v>5.2021457882819178</v>
      </c>
      <c r="CB144" s="68">
        <f t="shared" si="313"/>
        <v>-5.4998379099516441</v>
      </c>
      <c r="CC144" s="68">
        <f t="shared" si="313"/>
        <v>-1.4718392064923265</v>
      </c>
      <c r="CD144" s="68">
        <f t="shared" si="313"/>
        <v>-8.7997170296695089</v>
      </c>
      <c r="CE144" s="68">
        <f t="shared" si="314"/>
        <v>-10.271556236161835</v>
      </c>
      <c r="CK144" t="str">
        <f t="shared" ref="CK144" si="332">BO144</f>
        <v>92 Elementary administration and service occupations</v>
      </c>
      <c r="CL144" s="68">
        <f t="shared" si="315"/>
        <v>-5.5820665986714033</v>
      </c>
      <c r="CM144" s="68">
        <f t="shared" si="315"/>
        <v>-0.87980533029665331</v>
      </c>
      <c r="CN144" s="68">
        <f t="shared" si="315"/>
        <v>-3.4248817953031807</v>
      </c>
      <c r="CO144" s="68">
        <f t="shared" si="315"/>
        <v>-2.5035933619681412</v>
      </c>
      <c r="CP144" s="68">
        <f t="shared" si="316"/>
        <v>-5.9284751572713219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3.6939454219384054</v>
      </c>
      <c r="C146" s="29">
        <f>D35-C35</f>
        <v>2.6412660756230366</v>
      </c>
      <c r="D146" s="29">
        <f>E35-D35</f>
        <v>4.870787796373417</v>
      </c>
      <c r="E146" s="29">
        <f>F35-E35</f>
        <v>8.0504156435847918</v>
      </c>
      <c r="F146" s="29">
        <f t="shared" ref="F146" si="334">F35-D35</f>
        <v>12.921203439958209</v>
      </c>
      <c r="L146" s="24" t="str">
        <f t="shared" ref="L146" si="335">L35</f>
        <v>All occupations</v>
      </c>
      <c r="M146" s="29">
        <f>N35-M35</f>
        <v>26.365142544149109</v>
      </c>
      <c r="N146" s="29">
        <f t="shared" ref="N146" si="336">O35-N35</f>
        <v>15.86882807632648</v>
      </c>
      <c r="O146" s="29">
        <f>P35-O35</f>
        <v>31.710263339509424</v>
      </c>
      <c r="P146" s="29">
        <f>Q35-P35</f>
        <v>56.85906830606001</v>
      </c>
      <c r="Q146" s="29">
        <f>Q35-O35</f>
        <v>88.569331645569434</v>
      </c>
      <c r="W146" s="24" t="str">
        <f t="shared" ref="W146" si="337">W35</f>
        <v>All occupations</v>
      </c>
      <c r="X146" s="29">
        <f>Y35-X35</f>
        <v>57.080473867965367</v>
      </c>
      <c r="Y146" s="29">
        <f t="shared" ref="Y146" si="338">Z35-Y35</f>
        <v>-2.4595233912760364</v>
      </c>
      <c r="Z146" s="29">
        <f>AA35-Z35</f>
        <v>34.80856583434911</v>
      </c>
      <c r="AA146" s="29">
        <f>AB35-AA35</f>
        <v>69.90906069577585</v>
      </c>
      <c r="AB146" s="29">
        <f>AB35-Z35</f>
        <v>104.71762653012496</v>
      </c>
      <c r="AH146" s="24" t="str">
        <f t="shared" ref="AH146" si="339">AH35</f>
        <v>All occupations</v>
      </c>
      <c r="AI146" s="29">
        <f>AJ35-AI35</f>
        <v>7.3724209219115977</v>
      </c>
      <c r="AJ146" s="29">
        <f t="shared" ref="AJ146" si="340">AK35-AJ35</f>
        <v>-2.3415117865737898</v>
      </c>
      <c r="AK146" s="29">
        <f>AL35-AK35</f>
        <v>2.6729671360155152</v>
      </c>
      <c r="AL146" s="29">
        <f>AM35-AL35</f>
        <v>12.308749189459007</v>
      </c>
      <c r="AM146" s="29">
        <f>AM35-AK35</f>
        <v>14.981716325474522</v>
      </c>
      <c r="AS146" s="24" t="str">
        <f t="shared" ref="AS146" si="341">AS35</f>
        <v>All occupations</v>
      </c>
      <c r="AT146" s="29">
        <f>AU35-AT35</f>
        <v>14.913026249422643</v>
      </c>
      <c r="AU146" s="29">
        <f t="shared" ref="AU146" si="342">AV35-AU35</f>
        <v>-0.50622051145614932</v>
      </c>
      <c r="AV146" s="29">
        <f>AW35-AV35</f>
        <v>6.7083307000739154</v>
      </c>
      <c r="AW146" s="29">
        <f>AX35-AW35</f>
        <v>18.834415775536044</v>
      </c>
      <c r="AX146" s="29">
        <f>AX35-AV35</f>
        <v>25.54274647560996</v>
      </c>
      <c r="BD146" s="24" t="str">
        <f t="shared" ref="BD146" si="343">BD35</f>
        <v>All occupations</v>
      </c>
      <c r="BE146" s="29">
        <f>BF35-BE35</f>
        <v>27.255691450344102</v>
      </c>
      <c r="BF146" s="29">
        <f t="shared" ref="BF146" si="344">BG35-BF35</f>
        <v>-2.4324549358557874</v>
      </c>
      <c r="BG146" s="29">
        <f>BH35-BG35</f>
        <v>-5.6343615657511918</v>
      </c>
      <c r="BH146" s="29">
        <f>BI35-BH35</f>
        <v>-1.940321052406091</v>
      </c>
      <c r="BI146" s="29">
        <f>BI35-BG35</f>
        <v>-7.5746826181572828</v>
      </c>
      <c r="BO146" s="24" t="str">
        <f t="shared" ref="BO146" si="345">BO35</f>
        <v>All occupations</v>
      </c>
      <c r="BP146" s="29">
        <f>BQ35-BP35</f>
        <v>15.020461456405428</v>
      </c>
      <c r="BQ146" s="29">
        <f t="shared" ref="BQ146" si="346">BR35-BQ35</f>
        <v>-31.532015622352617</v>
      </c>
      <c r="BR146" s="29">
        <f>BS35-BR35</f>
        <v>0.82410949189346638</v>
      </c>
      <c r="BS146" s="29">
        <f>BT35-BS35</f>
        <v>-38.615843047328468</v>
      </c>
      <c r="BT146" s="29">
        <f>BT35-BR35</f>
        <v>-37.791733555435002</v>
      </c>
      <c r="BZ146" s="24" t="str">
        <f t="shared" ref="BZ146" si="347">BZ35</f>
        <v>All occupations</v>
      </c>
      <c r="CA146" s="70">
        <f>CB35-CA35</f>
        <v>11.289995847986233</v>
      </c>
      <c r="CB146" s="70">
        <f t="shared" ref="CB146" si="348">CC35-CB35</f>
        <v>-15.485280414172365</v>
      </c>
      <c r="CC146" s="70">
        <f>CD35-CC35</f>
        <v>-23.924941607587698</v>
      </c>
      <c r="CD146" s="70">
        <f>CE35-CD35</f>
        <v>-51.955861946502125</v>
      </c>
      <c r="CE146" s="70">
        <f>CE35-CC35</f>
        <v>-75.880803554089823</v>
      </c>
      <c r="CK146" s="24" t="str">
        <f t="shared" ref="CK146" si="349">CK35</f>
        <v>All occupations</v>
      </c>
      <c r="CL146" s="70">
        <f>CM35-CL35</f>
        <v>-12.823157760123195</v>
      </c>
      <c r="CM146" s="70">
        <f t="shared" ref="CM146" si="350">CN35-CM35</f>
        <v>0.94391250973646379</v>
      </c>
      <c r="CN146" s="70">
        <f>CO35-CN35</f>
        <v>-7.5867211248751545</v>
      </c>
      <c r="CO146" s="70">
        <f>CP35-CO35</f>
        <v>-6.481683564179697</v>
      </c>
      <c r="CP146" s="70">
        <f>CP35-CN35</f>
        <v>-14.068404689054852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Manchester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1.3938089879007212</v>
      </c>
      <c r="C8" s="69">
        <f>'Basic T2'!O8</f>
        <v>10.841373355310886</v>
      </c>
      <c r="D8" s="69">
        <f>'Basic T2'!Z8</f>
        <v>26.908485679203373</v>
      </c>
      <c r="E8" s="69">
        <f>'Basic T2'!AK8</f>
        <v>5.009673785716771</v>
      </c>
      <c r="F8" s="69">
        <f>'Basic T2'!AV8</f>
        <v>7.4596945352287767</v>
      </c>
      <c r="G8" s="69">
        <f>'Basic T2'!BG8</f>
        <v>17.515046349969939</v>
      </c>
      <c r="H8" s="69">
        <f>'Basic T2'!BR8</f>
        <v>13.230130706910074</v>
      </c>
      <c r="I8" s="69">
        <f>'Basic T2'!CC8</f>
        <v>9.2446331121829211</v>
      </c>
      <c r="J8" s="69">
        <f>'Basic T2'!CN8</f>
        <v>2.2175608684752763</v>
      </c>
      <c r="K8" s="309">
        <f>SUM(B8:J8)</f>
        <v>93.820407380898743</v>
      </c>
      <c r="L8" s="97"/>
      <c r="M8" s="97">
        <f t="shared" ref="M8:M33" si="0">B8/B$35*100</f>
        <v>6.0211697574915206</v>
      </c>
      <c r="N8" s="97">
        <f t="shared" ref="N8:N33" si="1">C8/C$35*100</f>
        <v>7.0884763432139657</v>
      </c>
      <c r="O8" s="97">
        <f t="shared" ref="O8:O33" si="2">D8/D$35*100</f>
        <v>9.1342498858810686</v>
      </c>
      <c r="P8" s="97">
        <f t="shared" ref="P8:P33" si="3">E8/E$35*100</f>
        <v>6.3502933045056498</v>
      </c>
      <c r="Q8" s="97">
        <f t="shared" ref="Q8:Q33" si="4">F8/F$35*100</f>
        <v>9.1509460852436089</v>
      </c>
      <c r="R8" s="97">
        <f t="shared" ref="R8:R33" si="5">G8/G$35*100</f>
        <v>5.5916289880166756</v>
      </c>
      <c r="S8" s="97">
        <f t="shared" ref="S8:S33" si="6">H8/H$35*100</f>
        <v>4.5416761384260367</v>
      </c>
      <c r="T8" s="97">
        <f t="shared" ref="T8:T33" si="7">I8/I$35*100</f>
        <v>5.1075003601092481</v>
      </c>
      <c r="U8" s="97">
        <f t="shared" ref="U8:U33" si="8">J8/J$35*100</f>
        <v>3.1227188339687175</v>
      </c>
      <c r="V8" s="97">
        <f t="shared" ref="V8:V33" si="9">K8/K$35*100</f>
        <v>6.3066395128474051</v>
      </c>
      <c r="W8" s="97"/>
      <c r="X8" s="97">
        <f t="shared" ref="X8:X32" si="10">IF($K8&gt;0,B8/$K8*100,0)</f>
        <v>1.4856138731545223</v>
      </c>
      <c r="Y8" s="97">
        <f t="shared" ref="Y8:AG23" si="11">IF($K8&gt;0,C8/$K8*100,0)</f>
        <v>11.555453294181838</v>
      </c>
      <c r="Z8" s="97">
        <f t="shared" si="11"/>
        <v>28.680845063865895</v>
      </c>
      <c r="AA8" s="97">
        <f t="shared" si="11"/>
        <v>5.3396419026173509</v>
      </c>
      <c r="AB8" s="97">
        <f t="shared" si="11"/>
        <v>7.9510361801600151</v>
      </c>
      <c r="AC8" s="97">
        <f t="shared" si="11"/>
        <v>18.668695690971703</v>
      </c>
      <c r="AD8" s="97">
        <f t="shared" si="11"/>
        <v>14.101548987308753</v>
      </c>
      <c r="AE8" s="97">
        <f t="shared" si="11"/>
        <v>9.8535418575309563</v>
      </c>
      <c r="AF8" s="97">
        <f>IF($K8&gt;0,J8/$K8*100,0)</f>
        <v>2.3636231502089577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0.49325537407474751</v>
      </c>
      <c r="C9" s="69">
        <f>'Basic T2'!O9</f>
        <v>4.5513742991498738</v>
      </c>
      <c r="D9" s="69">
        <f>'Basic T2'!Z9</f>
        <v>10.116052603412124</v>
      </c>
      <c r="E9" s="69">
        <f>'Basic T2'!AK9</f>
        <v>2.7441611243928765</v>
      </c>
      <c r="F9" s="69">
        <f>'Basic T2'!AV9</f>
        <v>3.3199696854073593</v>
      </c>
      <c r="G9" s="69">
        <f>'Basic T2'!BG9</f>
        <v>8.5863075149541288</v>
      </c>
      <c r="H9" s="69">
        <f>'Basic T2'!BR9</f>
        <v>8.1430263018099343</v>
      </c>
      <c r="I9" s="69">
        <f>'Basic T2'!CC9</f>
        <v>5.3121603153721519</v>
      </c>
      <c r="J9" s="69">
        <f>'Basic T2'!CN9</f>
        <v>2.3185714998803277</v>
      </c>
      <c r="K9" s="309">
        <f>SUM(B9:J9)</f>
        <v>45.584878718453524</v>
      </c>
      <c r="L9" s="97"/>
      <c r="M9" s="97">
        <f t="shared" si="0"/>
        <v>2.1308331104768161</v>
      </c>
      <c r="N9" s="97">
        <f t="shared" si="1"/>
        <v>2.9758507516791242</v>
      </c>
      <c r="O9" s="97">
        <f t="shared" si="2"/>
        <v>3.433955869530732</v>
      </c>
      <c r="P9" s="97">
        <f t="shared" si="3"/>
        <v>3.4785155201923956</v>
      </c>
      <c r="Q9" s="97">
        <f t="shared" si="4"/>
        <v>4.0726685861372465</v>
      </c>
      <c r="R9" s="97">
        <f t="shared" si="5"/>
        <v>2.7411543790019905</v>
      </c>
      <c r="S9" s="97">
        <f t="shared" si="6"/>
        <v>2.7953607616430909</v>
      </c>
      <c r="T9" s="97">
        <f t="shared" si="7"/>
        <v>2.9348769599050879</v>
      </c>
      <c r="U9" s="97">
        <f t="shared" si="8"/>
        <v>3.2649597102412606</v>
      </c>
      <c r="V9" s="97">
        <f t="shared" si="9"/>
        <v>3.064230963600425</v>
      </c>
      <c r="W9" s="97"/>
      <c r="X9" s="97">
        <f t="shared" si="10"/>
        <v>1.0820592002037497</v>
      </c>
      <c r="Y9" s="97">
        <f t="shared" si="11"/>
        <v>9.9843948851122004</v>
      </c>
      <c r="Z9" s="97">
        <f t="shared" si="11"/>
        <v>22.191684803840392</v>
      </c>
      <c r="AA9" s="97">
        <f t="shared" si="11"/>
        <v>6.0198934417302601</v>
      </c>
      <c r="AB9" s="97">
        <f t="shared" si="11"/>
        <v>7.2830503858802187</v>
      </c>
      <c r="AC9" s="97">
        <f t="shared" si="11"/>
        <v>18.835867849919818</v>
      </c>
      <c r="AD9" s="97">
        <f t="shared" si="11"/>
        <v>17.863437461584162</v>
      </c>
      <c r="AE9" s="97">
        <f t="shared" si="11"/>
        <v>11.65333870510376</v>
      </c>
      <c r="AF9" s="97">
        <f t="shared" si="11"/>
        <v>5.0862732666254331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4.3451179549770993</v>
      </c>
      <c r="C10" s="69">
        <f>'Basic T2'!O10</f>
        <v>16.339569297331106</v>
      </c>
      <c r="D10" s="69">
        <f>'Basic T2'!Z10</f>
        <v>29.275681819486785</v>
      </c>
      <c r="E10" s="69">
        <f>'Basic T2'!AK10</f>
        <v>2.9722089413510888</v>
      </c>
      <c r="F10" s="69">
        <f>'Basic T2'!AV10</f>
        <v>7.6612351951831084</v>
      </c>
      <c r="G10" s="69">
        <f>'Basic T2'!BG10</f>
        <v>10.980725158307399</v>
      </c>
      <c r="H10" s="69">
        <f>'Basic T2'!BR10</f>
        <v>7.9627159427027783</v>
      </c>
      <c r="I10" s="69">
        <f>'Basic T2'!CC10</f>
        <v>4.7633967251960465</v>
      </c>
      <c r="J10" s="69">
        <f>'Basic T2'!CN10</f>
        <v>1.2258650939588747</v>
      </c>
      <c r="K10" s="309">
        <f t="shared" ref="K10:K32" si="12">SUM(B10:J10)</f>
        <v>85.526516128494279</v>
      </c>
      <c r="L10" s="97"/>
      <c r="M10" s="97">
        <f t="shared" si="0"/>
        <v>18.770644364007389</v>
      </c>
      <c r="N10" s="97">
        <f t="shared" si="1"/>
        <v>10.683392834700092</v>
      </c>
      <c r="O10" s="97">
        <f t="shared" si="2"/>
        <v>9.9378090802564376</v>
      </c>
      <c r="P10" s="97">
        <f t="shared" si="3"/>
        <v>3.7675903356555871</v>
      </c>
      <c r="Q10" s="97">
        <f t="shared" si="4"/>
        <v>9.3981797627778239</v>
      </c>
      <c r="R10" s="97">
        <f t="shared" si="5"/>
        <v>3.5055654365848157</v>
      </c>
      <c r="S10" s="97">
        <f t="shared" si="6"/>
        <v>2.7334633190849242</v>
      </c>
      <c r="T10" s="97">
        <f t="shared" si="7"/>
        <v>2.6316945403945011</v>
      </c>
      <c r="U10" s="97">
        <f t="shared" si="8"/>
        <v>1.7262353747440722</v>
      </c>
      <c r="V10" s="97">
        <f t="shared" si="9"/>
        <v>5.7491213379868382</v>
      </c>
      <c r="W10" s="97"/>
      <c r="X10" s="97">
        <f t="shared" si="10"/>
        <v>5.0804337083589761</v>
      </c>
      <c r="Y10" s="97">
        <f t="shared" si="11"/>
        <v>19.104682427123166</v>
      </c>
      <c r="Z10" s="97">
        <f t="shared" si="11"/>
        <v>34.22994779245218</v>
      </c>
      <c r="AA10" s="97">
        <f t="shared" si="11"/>
        <v>3.4751900064369146</v>
      </c>
      <c r="AB10" s="97">
        <f t="shared" si="11"/>
        <v>8.9577309377046728</v>
      </c>
      <c r="AC10" s="97">
        <f t="shared" si="11"/>
        <v>12.838971649225201</v>
      </c>
      <c r="AD10" s="97">
        <f t="shared" si="11"/>
        <v>9.310230678330992</v>
      </c>
      <c r="AE10" s="97">
        <f t="shared" si="11"/>
        <v>5.5694969710207323</v>
      </c>
      <c r="AF10" s="97">
        <f t="shared" si="11"/>
        <v>1.4333158293471768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4.1123256111645539</v>
      </c>
      <c r="C11" s="69">
        <f>'Basic T2'!O11</f>
        <v>11.715054084348841</v>
      </c>
      <c r="D11" s="69">
        <f>'Basic T2'!Z11</f>
        <v>24.105770788189925</v>
      </c>
      <c r="E11" s="69">
        <f>'Basic T2'!AK11</f>
        <v>7.6184748062411467</v>
      </c>
      <c r="F11" s="69">
        <f>'Basic T2'!AV11</f>
        <v>1.6111368337824021</v>
      </c>
      <c r="G11" s="69">
        <f>'Basic T2'!BG11</f>
        <v>6.6325603291332182</v>
      </c>
      <c r="H11" s="69">
        <f>'Basic T2'!BR11</f>
        <v>4.4263488926121468</v>
      </c>
      <c r="I11" s="69">
        <f>'Basic T2'!CC11</f>
        <v>2.5753941593387144</v>
      </c>
      <c r="J11" s="69">
        <f>'Basic T2'!CN11</f>
        <v>0.44301924320413039</v>
      </c>
      <c r="K11" s="309">
        <f t="shared" si="12"/>
        <v>63.240084748015086</v>
      </c>
      <c r="L11" s="97"/>
      <c r="M11" s="97">
        <f t="shared" si="0"/>
        <v>17.764995647068918</v>
      </c>
      <c r="N11" s="97">
        <f t="shared" si="1"/>
        <v>7.659719946430867</v>
      </c>
      <c r="O11" s="97">
        <f t="shared" si="2"/>
        <v>8.1828511903690924</v>
      </c>
      <c r="P11" s="97">
        <f t="shared" si="3"/>
        <v>9.6572255244552032</v>
      </c>
      <c r="Q11" s="97">
        <f t="shared" si="4"/>
        <v>1.9764115316339421</v>
      </c>
      <c r="R11" s="97">
        <f t="shared" si="5"/>
        <v>2.1174261180995608</v>
      </c>
      <c r="S11" s="97">
        <f t="shared" si="6"/>
        <v>1.5194893830810994</v>
      </c>
      <c r="T11" s="97">
        <f t="shared" si="7"/>
        <v>1.4228608573888277</v>
      </c>
      <c r="U11" s="97">
        <f t="shared" si="8"/>
        <v>0.62384963327536702</v>
      </c>
      <c r="V11" s="97">
        <f t="shared" si="9"/>
        <v>4.2510198836426101</v>
      </c>
      <c r="W11" s="97"/>
      <c r="X11" s="97">
        <f t="shared" si="10"/>
        <v>6.5027199561013038</v>
      </c>
      <c r="Y11" s="97">
        <f t="shared" si="11"/>
        <v>18.524728629046532</v>
      </c>
      <c r="Z11" s="97">
        <f t="shared" si="11"/>
        <v>38.117866040567776</v>
      </c>
      <c r="AA11" s="97">
        <f t="shared" si="11"/>
        <v>12.046907964461997</v>
      </c>
      <c r="AB11" s="97">
        <f t="shared" si="11"/>
        <v>2.5476512882645541</v>
      </c>
      <c r="AC11" s="97">
        <f t="shared" si="11"/>
        <v>10.487905504176913</v>
      </c>
      <c r="AD11" s="97">
        <f t="shared" si="11"/>
        <v>6.9992772942181691</v>
      </c>
      <c r="AE11" s="97">
        <f t="shared" si="11"/>
        <v>4.0724078242471808</v>
      </c>
      <c r="AF11" s="97">
        <f t="shared" si="11"/>
        <v>0.70053549891555988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7.1529168959259062</v>
      </c>
      <c r="C12" s="69">
        <f>'Basic T2'!O12</f>
        <v>40.245077363379977</v>
      </c>
      <c r="D12" s="69">
        <f>'Basic T2'!Z12</f>
        <v>21.525975356008555</v>
      </c>
      <c r="E12" s="69">
        <f>'Basic T2'!AK12</f>
        <v>1.8337927683835447</v>
      </c>
      <c r="F12" s="69">
        <f>'Basic T2'!AV12</f>
        <v>0.92977038825586078</v>
      </c>
      <c r="G12" s="69">
        <f>'Basic T2'!BG12</f>
        <v>4.2279045072203809</v>
      </c>
      <c r="H12" s="69">
        <f>'Basic T2'!BR12</f>
        <v>2.5964533046996707</v>
      </c>
      <c r="I12" s="69">
        <f>'Basic T2'!CC12</f>
        <v>2.0024826438059877</v>
      </c>
      <c r="J12" s="69">
        <f>'Basic T2'!CN12</f>
        <v>0.59319044678573607</v>
      </c>
      <c r="K12" s="309">
        <f t="shared" si="12"/>
        <v>81.107563674465624</v>
      </c>
      <c r="L12" s="97"/>
      <c r="M12" s="97">
        <f t="shared" si="0"/>
        <v>30.900164416694754</v>
      </c>
      <c r="N12" s="97">
        <f t="shared" si="1"/>
        <v>26.313666126200332</v>
      </c>
      <c r="O12" s="97">
        <f t="shared" si="2"/>
        <v>7.3071238672885759</v>
      </c>
      <c r="P12" s="97">
        <f t="shared" si="3"/>
        <v>2.324526992579568</v>
      </c>
      <c r="Q12" s="97">
        <f t="shared" si="4"/>
        <v>1.1405666350551797</v>
      </c>
      <c r="R12" s="97">
        <f t="shared" si="5"/>
        <v>1.3497465509807465</v>
      </c>
      <c r="S12" s="97">
        <f t="shared" si="6"/>
        <v>0.89131772616069838</v>
      </c>
      <c r="T12" s="97">
        <f t="shared" si="7"/>
        <v>1.1063371255775616</v>
      </c>
      <c r="U12" s="97">
        <f t="shared" si="8"/>
        <v>0.83531731040229085</v>
      </c>
      <c r="V12" s="97">
        <f t="shared" si="9"/>
        <v>5.4520778596012924</v>
      </c>
      <c r="W12" s="97"/>
      <c r="X12" s="97">
        <f t="shared" si="10"/>
        <v>8.8190503719664743</v>
      </c>
      <c r="Y12" s="97">
        <f t="shared" si="11"/>
        <v>49.619388796966142</v>
      </c>
      <c r="Z12" s="97">
        <f t="shared" si="11"/>
        <v>26.540034468801814</v>
      </c>
      <c r="AA12" s="97">
        <f t="shared" si="11"/>
        <v>2.2609392827328403</v>
      </c>
      <c r="AB12" s="97">
        <f t="shared" si="11"/>
        <v>1.1463423953746155</v>
      </c>
      <c r="AC12" s="97">
        <f t="shared" si="11"/>
        <v>5.2127129896165458</v>
      </c>
      <c r="AD12" s="97">
        <f t="shared" si="11"/>
        <v>3.2012468222086281</v>
      </c>
      <c r="AE12" s="97">
        <f t="shared" si="11"/>
        <v>2.4689221979878204</v>
      </c>
      <c r="AF12" s="97">
        <f t="shared" si="11"/>
        <v>0.7313626743451116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1.5554028597254299</v>
      </c>
      <c r="C13" s="69">
        <f>'Basic T2'!O13</f>
        <v>19.380765889679541</v>
      </c>
      <c r="D13" s="69">
        <f>'Basic T2'!Z13</f>
        <v>34.512788504051258</v>
      </c>
      <c r="E13" s="69">
        <f>'Basic T2'!AK13</f>
        <v>2.8283672289215009</v>
      </c>
      <c r="F13" s="69">
        <f>'Basic T2'!AV13</f>
        <v>5.5972826154572708</v>
      </c>
      <c r="G13" s="69">
        <f>'Basic T2'!BG13</f>
        <v>12.28162249899802</v>
      </c>
      <c r="H13" s="69">
        <f>'Basic T2'!BR13</f>
        <v>8.1172497175689244</v>
      </c>
      <c r="I13" s="69">
        <f>'Basic T2'!CC13</f>
        <v>4.9488112231338972</v>
      </c>
      <c r="J13" s="69">
        <f>'Basic T2'!CN13</f>
        <v>1.4201026731017035</v>
      </c>
      <c r="K13" s="309">
        <f t="shared" si="12"/>
        <v>90.64239321063755</v>
      </c>
      <c r="L13" s="97"/>
      <c r="M13" s="97">
        <f t="shared" si="0"/>
        <v>6.7192454209957093</v>
      </c>
      <c r="N13" s="97">
        <f t="shared" si="1"/>
        <v>12.671835571003829</v>
      </c>
      <c r="O13" s="97">
        <f t="shared" si="2"/>
        <v>11.715576945238954</v>
      </c>
      <c r="P13" s="97">
        <f t="shared" si="3"/>
        <v>3.5852556962316458</v>
      </c>
      <c r="Q13" s="97">
        <f t="shared" si="4"/>
        <v>6.8662907302745158</v>
      </c>
      <c r="R13" s="97">
        <f t="shared" si="5"/>
        <v>3.9208732316824841</v>
      </c>
      <c r="S13" s="97">
        <f t="shared" si="6"/>
        <v>2.7865121039713734</v>
      </c>
      <c r="T13" s="97">
        <f t="shared" si="7"/>
        <v>2.7341328528180684</v>
      </c>
      <c r="U13" s="97">
        <f t="shared" si="8"/>
        <v>1.9997563207873006</v>
      </c>
      <c r="V13" s="97">
        <f t="shared" si="9"/>
        <v>6.093012325564068</v>
      </c>
      <c r="W13" s="97"/>
      <c r="X13" s="97">
        <f t="shared" si="10"/>
        <v>1.7159772647561693</v>
      </c>
      <c r="Y13" s="97">
        <f t="shared" si="11"/>
        <v>21.38156904644158</v>
      </c>
      <c r="Z13" s="97">
        <f t="shared" si="11"/>
        <v>38.075769274813155</v>
      </c>
      <c r="AA13" s="97">
        <f t="shared" si="11"/>
        <v>3.1203580672774773</v>
      </c>
      <c r="AB13" s="97">
        <f t="shared" si="11"/>
        <v>6.1751266898372101</v>
      </c>
      <c r="AC13" s="97">
        <f t="shared" si="11"/>
        <v>13.549534675742301</v>
      </c>
      <c r="AD13" s="97">
        <f t="shared" si="11"/>
        <v>8.9552464691723355</v>
      </c>
      <c r="AE13" s="97">
        <f t="shared" si="11"/>
        <v>5.4597093565631027</v>
      </c>
      <c r="AF13" s="97">
        <f t="shared" si="11"/>
        <v>1.5667091553966648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0.67889106780490216</v>
      </c>
      <c r="C14" s="69">
        <f>'Basic T2'!O14</f>
        <v>3.5586700360156889</v>
      </c>
      <c r="D14" s="69">
        <f>'Basic T2'!Z14</f>
        <v>8.8747593167909944</v>
      </c>
      <c r="E14" s="69">
        <f>'Basic T2'!AK14</f>
        <v>1.4680514541385601</v>
      </c>
      <c r="F14" s="69">
        <f>'Basic T2'!AV14</f>
        <v>3.3866397848417944</v>
      </c>
      <c r="G14" s="69">
        <f>'Basic T2'!BG14</f>
        <v>5.6890145844567659</v>
      </c>
      <c r="H14" s="69">
        <f>'Basic T2'!BR14</f>
        <v>4.2441353595234457</v>
      </c>
      <c r="I14" s="69">
        <f>'Basic T2'!CC14</f>
        <v>3.4524584345547904</v>
      </c>
      <c r="J14" s="69">
        <f>'Basic T2'!CN14</f>
        <v>0.91254900030120678</v>
      </c>
      <c r="K14" s="309">
        <f t="shared" si="12"/>
        <v>32.265169038428148</v>
      </c>
      <c r="L14" s="97"/>
      <c r="M14" s="97">
        <f t="shared" si="0"/>
        <v>2.9327679772353168</v>
      </c>
      <c r="N14" s="97">
        <f t="shared" si="1"/>
        <v>2.3267853192459524</v>
      </c>
      <c r="O14" s="97">
        <f t="shared" si="2"/>
        <v>3.0125912785672595</v>
      </c>
      <c r="P14" s="97">
        <f t="shared" si="3"/>
        <v>1.860911053024191</v>
      </c>
      <c r="Q14" s="97">
        <f t="shared" si="4"/>
        <v>4.154454037611317</v>
      </c>
      <c r="R14" s="97">
        <f t="shared" si="5"/>
        <v>1.8162018088951668</v>
      </c>
      <c r="S14" s="97">
        <f t="shared" si="6"/>
        <v>1.4569386136548361</v>
      </c>
      <c r="T14" s="97">
        <f t="shared" si="7"/>
        <v>1.9074237434596308</v>
      </c>
      <c r="U14" s="97">
        <f t="shared" si="8"/>
        <v>1.2850307699193935</v>
      </c>
      <c r="V14" s="97">
        <f t="shared" si="9"/>
        <v>2.1688755743761554</v>
      </c>
      <c r="W14" s="97"/>
      <c r="X14" s="97">
        <f t="shared" si="10"/>
        <v>2.1040989030503323</v>
      </c>
      <c r="Y14" s="97">
        <f t="shared" si="11"/>
        <v>11.029447983915027</v>
      </c>
      <c r="Z14" s="97">
        <f t="shared" si="11"/>
        <v>27.505696022299048</v>
      </c>
      <c r="AA14" s="97">
        <f t="shared" si="11"/>
        <v>4.5499574243361183</v>
      </c>
      <c r="AB14" s="97">
        <f t="shared" si="11"/>
        <v>10.496271632137653</v>
      </c>
      <c r="AC14" s="97">
        <f t="shared" si="11"/>
        <v>17.632061923125494</v>
      </c>
      <c r="AD14" s="97">
        <f t="shared" si="11"/>
        <v>13.153922592095013</v>
      </c>
      <c r="AE14" s="97">
        <f t="shared" si="11"/>
        <v>10.70026451881556</v>
      </c>
      <c r="AF14" s="97">
        <f t="shared" si="11"/>
        <v>2.8282790002257592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0.12667165251920265</v>
      </c>
      <c r="C15" s="69">
        <f>'Basic T2'!O15</f>
        <v>3.0802498223563584</v>
      </c>
      <c r="D15" s="69">
        <f>'Basic T2'!Z15</f>
        <v>8.8194754701447735</v>
      </c>
      <c r="E15" s="69">
        <f>'Basic T2'!AK15</f>
        <v>4.3891917452700557</v>
      </c>
      <c r="F15" s="69">
        <f>'Basic T2'!AV15</f>
        <v>1.3687402075190365</v>
      </c>
      <c r="G15" s="69">
        <f>'Basic T2'!BG15</f>
        <v>6.0149004384294074</v>
      </c>
      <c r="H15" s="69">
        <f>'Basic T2'!BR15</f>
        <v>4.0942824154347841</v>
      </c>
      <c r="I15" s="69">
        <f>'Basic T2'!CC15</f>
        <v>1.2422299100704808</v>
      </c>
      <c r="J15" s="69">
        <f>'Basic T2'!CN15</f>
        <v>0.27230478488427284</v>
      </c>
      <c r="K15" s="309">
        <f t="shared" si="12"/>
        <v>29.408046446628372</v>
      </c>
      <c r="L15" s="97"/>
      <c r="M15" s="97">
        <f t="shared" si="0"/>
        <v>0.54721380755970872</v>
      </c>
      <c r="N15" s="97">
        <f t="shared" si="1"/>
        <v>2.0139771301452383</v>
      </c>
      <c r="O15" s="97">
        <f t="shared" si="2"/>
        <v>2.9938248390158289</v>
      </c>
      <c r="P15" s="97">
        <f t="shared" si="3"/>
        <v>5.5637664535460285</v>
      </c>
      <c r="Q15" s="97">
        <f t="shared" si="4"/>
        <v>1.679059080041502</v>
      </c>
      <c r="R15" s="97">
        <f t="shared" si="5"/>
        <v>1.9202399456746975</v>
      </c>
      <c r="S15" s="97">
        <f t="shared" si="6"/>
        <v>1.4054966774020901</v>
      </c>
      <c r="T15" s="97">
        <f t="shared" si="7"/>
        <v>0.68631060162487045</v>
      </c>
      <c r="U15" s="97">
        <f t="shared" si="8"/>
        <v>0.38345341155058321</v>
      </c>
      <c r="V15" s="97">
        <f t="shared" si="9"/>
        <v>1.9768188275178808</v>
      </c>
      <c r="W15" s="97"/>
      <c r="X15" s="97">
        <f t="shared" si="10"/>
        <v>0.4307380728233498</v>
      </c>
      <c r="Y15" s="97">
        <f t="shared" si="11"/>
        <v>10.474173549564386</v>
      </c>
      <c r="Z15" s="97">
        <f t="shared" si="11"/>
        <v>29.990007959729422</v>
      </c>
      <c r="AA15" s="97">
        <f t="shared" si="11"/>
        <v>14.925138782121572</v>
      </c>
      <c r="AB15" s="97">
        <f t="shared" si="11"/>
        <v>4.6543051066078629</v>
      </c>
      <c r="AC15" s="97">
        <f t="shared" si="11"/>
        <v>20.453247206833812</v>
      </c>
      <c r="AD15" s="97">
        <f t="shared" si="11"/>
        <v>13.922320283550127</v>
      </c>
      <c r="AE15" s="97">
        <f t="shared" si="11"/>
        <v>4.2241157103888556</v>
      </c>
      <c r="AF15" s="97">
        <f t="shared" si="11"/>
        <v>0.92595332838061573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4.7015611628326209E-2</v>
      </c>
      <c r="C16" s="69">
        <f>'Basic T2'!O16</f>
        <v>0.75888317429178009</v>
      </c>
      <c r="D16" s="69">
        <f>'Basic T2'!Z16</f>
        <v>3.4698046588837026</v>
      </c>
      <c r="E16" s="69">
        <f>'Basic T2'!AK16</f>
        <v>0.99419151606931855</v>
      </c>
      <c r="F16" s="69">
        <f>'Basic T2'!AV16</f>
        <v>0.73585859249718433</v>
      </c>
      <c r="G16" s="69">
        <f>'Basic T2'!BG16</f>
        <v>3.0154095092201145</v>
      </c>
      <c r="H16" s="69">
        <f>'Basic T2'!BR16</f>
        <v>3.262778993038427</v>
      </c>
      <c r="I16" s="69">
        <f>'Basic T2'!CC16</f>
        <v>1.721131265099493</v>
      </c>
      <c r="J16" s="69">
        <f>'Basic T2'!CN16</f>
        <v>0.2657883093891148</v>
      </c>
      <c r="K16" s="309">
        <f t="shared" si="12"/>
        <v>14.27086163011746</v>
      </c>
      <c r="L16" s="97"/>
      <c r="M16" s="97">
        <f t="shared" si="0"/>
        <v>0.20310457266660159</v>
      </c>
      <c r="N16" s="97">
        <f t="shared" si="1"/>
        <v>0.49618486993580235</v>
      </c>
      <c r="O16" s="97">
        <f t="shared" si="2"/>
        <v>1.1778463934123684</v>
      </c>
      <c r="P16" s="97">
        <f t="shared" si="3"/>
        <v>1.2602432808882005</v>
      </c>
      <c r="Q16" s="97">
        <f t="shared" si="4"/>
        <v>0.90269142717630935</v>
      </c>
      <c r="R16" s="97">
        <f t="shared" si="5"/>
        <v>0.96266095365058901</v>
      </c>
      <c r="S16" s="97">
        <f t="shared" si="6"/>
        <v>1.1200558653514046</v>
      </c>
      <c r="T16" s="97">
        <f t="shared" si="7"/>
        <v>0.95089534107159568</v>
      </c>
      <c r="U16" s="97">
        <f t="shared" si="8"/>
        <v>0.3742770588068513</v>
      </c>
      <c r="V16" s="97">
        <f t="shared" si="9"/>
        <v>0.95929214497527737</v>
      </c>
      <c r="W16" s="97"/>
      <c r="X16" s="97">
        <f t="shared" si="10"/>
        <v>0.32945180779486843</v>
      </c>
      <c r="Y16" s="97">
        <f t="shared" si="11"/>
        <v>5.3177109691136</v>
      </c>
      <c r="Z16" s="97">
        <f t="shared" si="11"/>
        <v>24.313911442887022</v>
      </c>
      <c r="AA16" s="97">
        <f t="shared" si="11"/>
        <v>6.9665836712421108</v>
      </c>
      <c r="AB16" s="97">
        <f t="shared" si="11"/>
        <v>5.1563711538216888</v>
      </c>
      <c r="AC16" s="97">
        <f t="shared" si="11"/>
        <v>21.129834955839982</v>
      </c>
      <c r="AD16" s="97">
        <f t="shared" si="11"/>
        <v>22.86322352220559</v>
      </c>
      <c r="AE16" s="97">
        <f t="shared" si="11"/>
        <v>12.060457943668862</v>
      </c>
      <c r="AF16" s="97">
        <f t="shared" si="11"/>
        <v>1.8624545334262845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0.22663548722620105</v>
      </c>
      <c r="C17" s="69">
        <f>'Basic T2'!O17</f>
        <v>3.5000406790174536</v>
      </c>
      <c r="D17" s="69">
        <f>'Basic T2'!Z17</f>
        <v>7.6884417328022572</v>
      </c>
      <c r="E17" s="69">
        <f>'Basic T2'!AK17</f>
        <v>1.0253441924546338</v>
      </c>
      <c r="F17" s="69">
        <f>'Basic T2'!AV17</f>
        <v>1.2428645285633282</v>
      </c>
      <c r="G17" s="69">
        <f>'Basic T2'!BG17</f>
        <v>2.8831109398519725</v>
      </c>
      <c r="H17" s="69">
        <f>'Basic T2'!BR17</f>
        <v>1.4171174405672153</v>
      </c>
      <c r="I17" s="69">
        <f>'Basic T2'!CC17</f>
        <v>1.3364624411126202</v>
      </c>
      <c r="J17" s="69">
        <f>'Basic T2'!CN17</f>
        <v>0.49916847004763576</v>
      </c>
      <c r="K17" s="309">
        <f t="shared" si="12"/>
        <v>19.819185911643316</v>
      </c>
      <c r="L17" s="97"/>
      <c r="M17" s="97">
        <f t="shared" si="0"/>
        <v>0.97905147226526346</v>
      </c>
      <c r="N17" s="97">
        <f t="shared" si="1"/>
        <v>2.2884513557821586</v>
      </c>
      <c r="O17" s="97">
        <f t="shared" si="2"/>
        <v>2.6098885257868352</v>
      </c>
      <c r="P17" s="97">
        <f t="shared" si="3"/>
        <v>1.2997326050895355</v>
      </c>
      <c r="Q17" s="97">
        <f t="shared" si="4"/>
        <v>1.5246450425594975</v>
      </c>
      <c r="R17" s="97">
        <f t="shared" si="5"/>
        <v>0.92042500972153929</v>
      </c>
      <c r="S17" s="97">
        <f t="shared" si="6"/>
        <v>0.48647202418113228</v>
      </c>
      <c r="T17" s="97">
        <f t="shared" si="7"/>
        <v>0.73837244987685446</v>
      </c>
      <c r="U17" s="97">
        <f t="shared" si="8"/>
        <v>0.70291769885570576</v>
      </c>
      <c r="V17" s="97">
        <f t="shared" si="9"/>
        <v>1.3322523795423857</v>
      </c>
      <c r="W17" s="97"/>
      <c r="X17" s="97">
        <f t="shared" si="10"/>
        <v>1.14351562287459</v>
      </c>
      <c r="Y17" s="97">
        <f t="shared" si="11"/>
        <v>17.659860978251686</v>
      </c>
      <c r="Z17" s="97">
        <f t="shared" si="11"/>
        <v>38.792924023612265</v>
      </c>
      <c r="AA17" s="97">
        <f t="shared" si="11"/>
        <v>5.1734929831414904</v>
      </c>
      <c r="AB17" s="97">
        <f t="shared" si="11"/>
        <v>6.2710170544047106</v>
      </c>
      <c r="AC17" s="97">
        <f t="shared" si="11"/>
        <v>14.547070463465461</v>
      </c>
      <c r="AD17" s="97">
        <f t="shared" si="11"/>
        <v>7.1502303216939467</v>
      </c>
      <c r="AE17" s="97">
        <f t="shared" si="11"/>
        <v>6.743276172244185</v>
      </c>
      <c r="AF17" s="97">
        <f t="shared" si="11"/>
        <v>2.5186123803116747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1.0210575948613636</v>
      </c>
      <c r="C18" s="69">
        <f>'Basic T2'!O18</f>
        <v>11.068993548165121</v>
      </c>
      <c r="D18" s="69">
        <f>'Basic T2'!Z18</f>
        <v>22.567820833745287</v>
      </c>
      <c r="E18" s="69">
        <f>'Basic T2'!AK18</f>
        <v>6.118016167192228</v>
      </c>
      <c r="F18" s="69">
        <f>'Basic T2'!AV18</f>
        <v>5.4548267823426064</v>
      </c>
      <c r="G18" s="69">
        <f>'Basic T2'!BG18</f>
        <v>16.354331903338771</v>
      </c>
      <c r="H18" s="69">
        <f>'Basic T2'!BR18</f>
        <v>12.588693247366201</v>
      </c>
      <c r="I18" s="69">
        <f>'Basic T2'!CC18</f>
        <v>7.434713246168057</v>
      </c>
      <c r="J18" s="69">
        <f>'Basic T2'!CN18</f>
        <v>1.9102158286052868</v>
      </c>
      <c r="K18" s="309">
        <f t="shared" si="12"/>
        <v>84.518669151784934</v>
      </c>
      <c r="L18" s="97"/>
      <c r="M18" s="97">
        <f t="shared" si="0"/>
        <v>4.4109064902042245</v>
      </c>
      <c r="N18" s="97">
        <f t="shared" si="1"/>
        <v>7.2373025388817558</v>
      </c>
      <c r="O18" s="97">
        <f t="shared" si="2"/>
        <v>7.6607846808169056</v>
      </c>
      <c r="P18" s="97">
        <f t="shared" si="3"/>
        <v>7.7552349245070458</v>
      </c>
      <c r="Q18" s="97">
        <f t="shared" si="4"/>
        <v>6.6915375091869223</v>
      </c>
      <c r="R18" s="97">
        <f t="shared" si="5"/>
        <v>5.2210741851968869</v>
      </c>
      <c r="S18" s="97">
        <f t="shared" si="6"/>
        <v>4.321481699773857</v>
      </c>
      <c r="T18" s="97">
        <f t="shared" si="7"/>
        <v>4.1075508482938474</v>
      </c>
      <c r="U18" s="97">
        <f t="shared" si="8"/>
        <v>2.6899225314307955</v>
      </c>
      <c r="V18" s="97">
        <f t="shared" si="9"/>
        <v>5.681373523373181</v>
      </c>
      <c r="W18" s="97"/>
      <c r="X18" s="97">
        <f t="shared" si="10"/>
        <v>1.2080852728852984</v>
      </c>
      <c r="Y18" s="97">
        <f t="shared" si="11"/>
        <v>13.096507149546566</v>
      </c>
      <c r="Z18" s="97">
        <f t="shared" si="11"/>
        <v>26.701580917248364</v>
      </c>
      <c r="AA18" s="97">
        <f t="shared" si="11"/>
        <v>7.2386565342209037</v>
      </c>
      <c r="AB18" s="97">
        <f t="shared" si="11"/>
        <v>6.453990387078175</v>
      </c>
      <c r="AC18" s="97">
        <f t="shared" si="11"/>
        <v>19.349963821565201</v>
      </c>
      <c r="AD18" s="97">
        <f t="shared" si="11"/>
        <v>14.894571073709747</v>
      </c>
      <c r="AE18" s="97">
        <f t="shared" si="11"/>
        <v>8.7965337371986347</v>
      </c>
      <c r="AF18" s="97">
        <f t="shared" si="11"/>
        <v>2.2601111065470976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0.93520713422935486</v>
      </c>
      <c r="C19" s="69">
        <f>'Basic T2'!O19</f>
        <v>10.279787547291772</v>
      </c>
      <c r="D19" s="69">
        <f>'Basic T2'!Z19</f>
        <v>33.059437481047439</v>
      </c>
      <c r="E19" s="69">
        <f>'Basic T2'!AK19</f>
        <v>10.188796255467906</v>
      </c>
      <c r="F19" s="69">
        <f>'Basic T2'!AV19</f>
        <v>11.027039571747075</v>
      </c>
      <c r="G19" s="69">
        <f>'Basic T2'!BG19</f>
        <v>36.286312001361232</v>
      </c>
      <c r="H19" s="69">
        <f>'Basic T2'!BR19</f>
        <v>38.217599982106954</v>
      </c>
      <c r="I19" s="69">
        <f>'Basic T2'!CC19</f>
        <v>17.517976126560228</v>
      </c>
      <c r="J19" s="69">
        <f>'Basic T2'!CN19</f>
        <v>5.6428956943593409</v>
      </c>
      <c r="K19" s="309">
        <f t="shared" si="12"/>
        <v>163.1550517941713</v>
      </c>
      <c r="L19" s="97"/>
      <c r="M19" s="97">
        <f t="shared" si="0"/>
        <v>4.0400377401018703</v>
      </c>
      <c r="N19" s="97">
        <f t="shared" si="1"/>
        <v>6.7212915240620532</v>
      </c>
      <c r="O19" s="97">
        <f t="shared" si="2"/>
        <v>11.222228059899125</v>
      </c>
      <c r="P19" s="97">
        <f t="shared" si="3"/>
        <v>12.91538080314599</v>
      </c>
      <c r="Q19" s="97">
        <f t="shared" si="4"/>
        <v>13.527074617380505</v>
      </c>
      <c r="R19" s="97">
        <f t="shared" si="5"/>
        <v>11.584302433511805</v>
      </c>
      <c r="S19" s="97">
        <f t="shared" si="6"/>
        <v>13.119444225595606</v>
      </c>
      <c r="T19" s="97">
        <f t="shared" si="7"/>
        <v>9.6783796922000764</v>
      </c>
      <c r="U19" s="97">
        <f t="shared" si="8"/>
        <v>7.9461975152062685</v>
      </c>
      <c r="V19" s="97">
        <f t="shared" si="9"/>
        <v>10.967337758280459</v>
      </c>
      <c r="W19" s="97"/>
      <c r="X19" s="97">
        <f t="shared" si="10"/>
        <v>0.57320145710790982</v>
      </c>
      <c r="Y19" s="97">
        <f t="shared" si="11"/>
        <v>6.3006247334960035</v>
      </c>
      <c r="Z19" s="97">
        <f t="shared" si="11"/>
        <v>20.262588940705104</v>
      </c>
      <c r="AA19" s="97">
        <f t="shared" si="11"/>
        <v>6.2448549054561981</v>
      </c>
      <c r="AB19" s="97">
        <f t="shared" si="11"/>
        <v>6.758625890210415</v>
      </c>
      <c r="AC19" s="97">
        <f t="shared" si="11"/>
        <v>22.240385205564049</v>
      </c>
      <c r="AD19" s="97">
        <f t="shared" si="11"/>
        <v>23.42409846452102</v>
      </c>
      <c r="AE19" s="97">
        <f t="shared" si="11"/>
        <v>10.737011164484247</v>
      </c>
      <c r="AF19" s="97">
        <f t="shared" si="11"/>
        <v>3.4586092384550562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6.2076982419015957E-2</v>
      </c>
      <c r="C20" s="69">
        <f>'Basic T2'!O20</f>
        <v>1.4395062812136232</v>
      </c>
      <c r="D20" s="69">
        <f>'Basic T2'!Z20</f>
        <v>4.5932942510364292</v>
      </c>
      <c r="E20" s="69">
        <f>'Basic T2'!AK20</f>
        <v>2.0387106719668555</v>
      </c>
      <c r="F20" s="69">
        <f>'Basic T2'!AV20</f>
        <v>1.632776916603331</v>
      </c>
      <c r="G20" s="69">
        <f>'Basic T2'!BG20</f>
        <v>6.2736144230509172</v>
      </c>
      <c r="H20" s="69">
        <f>'Basic T2'!BR20</f>
        <v>6.3206177610182248</v>
      </c>
      <c r="I20" s="69">
        <f>'Basic T2'!CC20</f>
        <v>6.1652442458742316</v>
      </c>
      <c r="J20" s="69">
        <f>'Basic T2'!CN20</f>
        <v>2.1348888144392397</v>
      </c>
      <c r="K20" s="309">
        <f t="shared" si="12"/>
        <v>30.660730347621872</v>
      </c>
      <c r="L20" s="97"/>
      <c r="M20" s="97">
        <f t="shared" si="0"/>
        <v>0.26816877522125376</v>
      </c>
      <c r="N20" s="97">
        <f t="shared" si="1"/>
        <v>0.94120051822512607</v>
      </c>
      <c r="O20" s="97">
        <f t="shared" si="2"/>
        <v>1.559221800458813</v>
      </c>
      <c r="P20" s="97">
        <f t="shared" si="3"/>
        <v>2.5842821875802038</v>
      </c>
      <c r="Q20" s="97">
        <f t="shared" si="4"/>
        <v>2.0029578238767853</v>
      </c>
      <c r="R20" s="97">
        <f t="shared" si="5"/>
        <v>2.0028336532281701</v>
      </c>
      <c r="S20" s="97">
        <f t="shared" si="6"/>
        <v>2.1697592791229998</v>
      </c>
      <c r="T20" s="97">
        <f t="shared" si="7"/>
        <v>3.4061911190901397</v>
      </c>
      <c r="U20" s="97">
        <f t="shared" si="8"/>
        <v>3.0063019257109906</v>
      </c>
      <c r="V20" s="97">
        <f t="shared" si="9"/>
        <v>2.0610246629822226</v>
      </c>
      <c r="W20" s="97"/>
      <c r="X20" s="97">
        <f t="shared" si="10"/>
        <v>0.20246413479133191</v>
      </c>
      <c r="Y20" s="97">
        <f t="shared" si="11"/>
        <v>4.6949510494138478</v>
      </c>
      <c r="Z20" s="97">
        <f t="shared" si="11"/>
        <v>14.98103339013481</v>
      </c>
      <c r="AA20" s="97">
        <f t="shared" si="11"/>
        <v>6.649256716498873</v>
      </c>
      <c r="AB20" s="97">
        <f t="shared" si="11"/>
        <v>5.3253034030546944</v>
      </c>
      <c r="AC20" s="97">
        <f t="shared" si="11"/>
        <v>20.461399164085847</v>
      </c>
      <c r="AD20" s="97">
        <f t="shared" si="11"/>
        <v>20.61470059374652</v>
      </c>
      <c r="AE20" s="97">
        <f t="shared" si="11"/>
        <v>20.107949732359927</v>
      </c>
      <c r="AF20" s="97">
        <f t="shared" si="11"/>
        <v>6.9629418159141379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2.7689550132344497E-2</v>
      </c>
      <c r="C21" s="69">
        <f>'Basic T2'!O21</f>
        <v>0.15370033465108979</v>
      </c>
      <c r="D21" s="69">
        <f>'Basic T2'!Z21</f>
        <v>1.5364103691144662</v>
      </c>
      <c r="E21" s="69">
        <f>'Basic T2'!AK21</f>
        <v>0.78319682692584169</v>
      </c>
      <c r="F21" s="69">
        <f>'Basic T2'!AV21</f>
        <v>1.033206671156508</v>
      </c>
      <c r="G21" s="69">
        <f>'Basic T2'!BG21</f>
        <v>1.6241063676020602</v>
      </c>
      <c r="H21" s="69">
        <f>'Basic T2'!BR21</f>
        <v>2.7378635249682413</v>
      </c>
      <c r="I21" s="69">
        <f>'Basic T2'!CC21</f>
        <v>2.1029015967033455</v>
      </c>
      <c r="J21" s="69">
        <f>'Basic T2'!CN21</f>
        <v>1.5229761630399588</v>
      </c>
      <c r="K21" s="309">
        <f t="shared" si="12"/>
        <v>11.522051404293856</v>
      </c>
      <c r="L21" s="97"/>
      <c r="M21" s="97">
        <f t="shared" si="0"/>
        <v>0.11961716655775609</v>
      </c>
      <c r="N21" s="97">
        <f t="shared" si="1"/>
        <v>0.10049475748241836</v>
      </c>
      <c r="O21" s="97">
        <f t="shared" si="2"/>
        <v>0.52154388790435191</v>
      </c>
      <c r="P21" s="97">
        <f t="shared" si="3"/>
        <v>0.99278511513412704</v>
      </c>
      <c r="Q21" s="97">
        <f t="shared" si="4"/>
        <v>1.2674538478776012</v>
      </c>
      <c r="R21" s="97">
        <f t="shared" si="5"/>
        <v>0.51849136241205163</v>
      </c>
      <c r="S21" s="97">
        <f t="shared" si="6"/>
        <v>0.93986142065253708</v>
      </c>
      <c r="T21" s="97">
        <f t="shared" si="7"/>
        <v>1.161816865212566</v>
      </c>
      <c r="U21" s="97">
        <f t="shared" si="8"/>
        <v>2.1446204321238067</v>
      </c>
      <c r="V21" s="97">
        <f t="shared" si="9"/>
        <v>0.77451619198759514</v>
      </c>
      <c r="W21" s="97"/>
      <c r="X21" s="97">
        <f t="shared" si="10"/>
        <v>0.24031788403604581</v>
      </c>
      <c r="Y21" s="97">
        <f t="shared" si="11"/>
        <v>1.3339667499991466</v>
      </c>
      <c r="Z21" s="97">
        <f t="shared" si="11"/>
        <v>13.334521043205042</v>
      </c>
      <c r="AA21" s="97">
        <f t="shared" si="11"/>
        <v>6.7973731364709256</v>
      </c>
      <c r="AB21" s="97">
        <f t="shared" si="11"/>
        <v>8.9672110885694263</v>
      </c>
      <c r="AC21" s="97">
        <f t="shared" si="11"/>
        <v>14.095635495922313</v>
      </c>
      <c r="AD21" s="97">
        <f t="shared" si="11"/>
        <v>23.761945064295904</v>
      </c>
      <c r="AE21" s="97">
        <f t="shared" si="11"/>
        <v>18.251104103906961</v>
      </c>
      <c r="AF21" s="97">
        <f t="shared" si="11"/>
        <v>13.21792543359423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5.6143896716589294E-2</v>
      </c>
      <c r="C22" s="69">
        <f>'Basic T2'!O22</f>
        <v>0.77902328261250908</v>
      </c>
      <c r="D22" s="69">
        <f>'Basic T2'!Z22</f>
        <v>2.6414198150707584</v>
      </c>
      <c r="E22" s="69">
        <f>'Basic T2'!AK22</f>
        <v>0.93517726586335703</v>
      </c>
      <c r="F22" s="69">
        <f>'Basic T2'!AV22</f>
        <v>3.6952258023963709</v>
      </c>
      <c r="G22" s="69">
        <f>'Basic T2'!BG22</f>
        <v>19.267182084178753</v>
      </c>
      <c r="H22" s="69">
        <f>'Basic T2'!BR22</f>
        <v>11.458116936582067</v>
      </c>
      <c r="I22" s="69">
        <f>'Basic T2'!CC22</f>
        <v>5.0878333471135928</v>
      </c>
      <c r="J22" s="69">
        <f>'Basic T2'!CN22</f>
        <v>2.3805278815751532</v>
      </c>
      <c r="K22" s="309">
        <f t="shared" si="12"/>
        <v>46.300650312109155</v>
      </c>
      <c r="L22" s="97"/>
      <c r="M22" s="97">
        <f t="shared" si="0"/>
        <v>0.24253820710885948</v>
      </c>
      <c r="N22" s="97">
        <f t="shared" si="1"/>
        <v>0.50935319065518048</v>
      </c>
      <c r="O22" s="97">
        <f t="shared" si="2"/>
        <v>0.8966460964030124</v>
      </c>
      <c r="P22" s="97">
        <f t="shared" si="3"/>
        <v>1.1854364543395695</v>
      </c>
      <c r="Q22" s="97">
        <f t="shared" si="4"/>
        <v>4.5330022470542346</v>
      </c>
      <c r="R22" s="97">
        <f t="shared" si="5"/>
        <v>6.1509933634560072</v>
      </c>
      <c r="S22" s="97">
        <f t="shared" si="6"/>
        <v>3.9333743131494612</v>
      </c>
      <c r="T22" s="97">
        <f t="shared" si="7"/>
        <v>2.8109401787198078</v>
      </c>
      <c r="U22" s="97">
        <f t="shared" si="8"/>
        <v>3.3522052793498154</v>
      </c>
      <c r="V22" s="97">
        <f t="shared" si="9"/>
        <v>3.1123453721895458</v>
      </c>
      <c r="W22" s="97"/>
      <c r="X22" s="97">
        <f t="shared" si="10"/>
        <v>0.12125941285517064</v>
      </c>
      <c r="Y22" s="97">
        <f t="shared" si="11"/>
        <v>1.6825320537857946</v>
      </c>
      <c r="Z22" s="97">
        <f t="shared" si="11"/>
        <v>5.7049302704500882</v>
      </c>
      <c r="AA22" s="97">
        <f t="shared" si="11"/>
        <v>2.0197929393202867</v>
      </c>
      <c r="AB22" s="97">
        <f t="shared" si="11"/>
        <v>7.9809371520424346</v>
      </c>
      <c r="AC22" s="97">
        <f t="shared" si="11"/>
        <v>41.613199715987022</v>
      </c>
      <c r="AD22" s="97">
        <f t="shared" si="11"/>
        <v>24.747205189006579</v>
      </c>
      <c r="AE22" s="97">
        <f t="shared" si="11"/>
        <v>10.98868657959855</v>
      </c>
      <c r="AF22" s="97">
        <f t="shared" si="11"/>
        <v>5.1414566869540623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1.1907892678416606E-2</v>
      </c>
      <c r="C23" s="69">
        <f>'Basic T2'!O23</f>
        <v>0.32901879556080899</v>
      </c>
      <c r="D23" s="69">
        <f>'Basic T2'!Z23</f>
        <v>1.2854553817328089</v>
      </c>
      <c r="E23" s="69">
        <f>'Basic T2'!AK23</f>
        <v>0.82868210377065665</v>
      </c>
      <c r="F23" s="69">
        <f>'Basic T2'!AV23</f>
        <v>1.206255533298874</v>
      </c>
      <c r="G23" s="69">
        <f>'Basic T2'!BG23</f>
        <v>12.958207117393462</v>
      </c>
      <c r="H23" s="69">
        <f>'Basic T2'!BR23</f>
        <v>12.307796567800002</v>
      </c>
      <c r="I23" s="69">
        <f>'Basic T2'!CC23</f>
        <v>5.5818103264824463</v>
      </c>
      <c r="J23" s="69">
        <f>'Basic T2'!CN23</f>
        <v>2.9601905587569082</v>
      </c>
      <c r="K23" s="309">
        <f t="shared" si="12"/>
        <v>37.469324277474385</v>
      </c>
      <c r="L23" s="97"/>
      <c r="M23" s="97">
        <f t="shared" si="0"/>
        <v>5.1441369580150685E-2</v>
      </c>
      <c r="N23" s="97">
        <f t="shared" si="1"/>
        <v>0.21512421649633962</v>
      </c>
      <c r="O23" s="97">
        <f t="shared" si="2"/>
        <v>0.4363556839979606</v>
      </c>
      <c r="P23" s="97">
        <f t="shared" si="3"/>
        <v>1.0504425318355395</v>
      </c>
      <c r="Q23" s="97">
        <f t="shared" si="4"/>
        <v>1.4797361069029675</v>
      </c>
      <c r="R23" s="97">
        <f t="shared" si="5"/>
        <v>4.1368709566940796</v>
      </c>
      <c r="S23" s="97">
        <f t="shared" si="6"/>
        <v>4.2250547048173681</v>
      </c>
      <c r="T23" s="97">
        <f t="shared" si="7"/>
        <v>3.0838539406177476</v>
      </c>
      <c r="U23" s="97">
        <f t="shared" si="8"/>
        <v>4.1684730919347199</v>
      </c>
      <c r="V23" s="97">
        <f t="shared" si="9"/>
        <v>2.5187006495147966</v>
      </c>
      <c r="W23" s="97"/>
      <c r="X23" s="97">
        <f t="shared" si="10"/>
        <v>3.1780377436844601E-2</v>
      </c>
      <c r="Y23" s="97">
        <f t="shared" si="11"/>
        <v>0.87810175898636844</v>
      </c>
      <c r="Z23" s="97">
        <f t="shared" si="11"/>
        <v>3.4306873863364338</v>
      </c>
      <c r="AA23" s="97">
        <f t="shared" si="11"/>
        <v>2.2116280977846179</v>
      </c>
      <c r="AB23" s="97">
        <f t="shared" si="11"/>
        <v>3.2193148837328898</v>
      </c>
      <c r="AC23" s="97">
        <f t="shared" si="11"/>
        <v>34.583508956374779</v>
      </c>
      <c r="AD23" s="97">
        <f t="shared" si="11"/>
        <v>32.847660866943201</v>
      </c>
      <c r="AE23" s="97">
        <f t="shared" si="11"/>
        <v>14.897013581422097</v>
      </c>
      <c r="AF23" s="97">
        <f t="shared" si="11"/>
        <v>7.9003040909827682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8.635325398919777E-2</v>
      </c>
      <c r="C24" s="69">
        <f>'Basic T2'!O24</f>
        <v>0.75151425710737929</v>
      </c>
      <c r="D24" s="69">
        <f>'Basic T2'!Z24</f>
        <v>2.1377871761055083</v>
      </c>
      <c r="E24" s="69">
        <f>'Basic T2'!AK24</f>
        <v>0.72954224190610473</v>
      </c>
      <c r="F24" s="69">
        <f>'Basic T2'!AV24</f>
        <v>0.87684530548567896</v>
      </c>
      <c r="G24" s="69">
        <f>'Basic T2'!BG24</f>
        <v>5.8423103013339714</v>
      </c>
      <c r="H24" s="69">
        <f>'Basic T2'!BR24</f>
        <v>6.3032024491831518</v>
      </c>
      <c r="I24" s="69">
        <f>'Basic T2'!CC24</f>
        <v>4.8749628592286882</v>
      </c>
      <c r="J24" s="69">
        <f>'Basic T2'!CN24</f>
        <v>2.5176266712802318</v>
      </c>
      <c r="K24" s="309">
        <f t="shared" si="12"/>
        <v>24.120144515619913</v>
      </c>
      <c r="L24" s="97"/>
      <c r="M24" s="97">
        <f t="shared" si="0"/>
        <v>0.37304078671773977</v>
      </c>
      <c r="N24" s="97">
        <f t="shared" si="1"/>
        <v>0.49136680921371306</v>
      </c>
      <c r="O24" s="97">
        <f t="shared" si="2"/>
        <v>0.7256849197006856</v>
      </c>
      <c r="P24" s="97">
        <f t="shared" si="3"/>
        <v>0.9247722331420285</v>
      </c>
      <c r="Q24" s="97">
        <f t="shared" si="4"/>
        <v>1.0756424512699336</v>
      </c>
      <c r="R24" s="97">
        <f t="shared" si="5"/>
        <v>1.8651410327545919</v>
      </c>
      <c r="S24" s="97">
        <f t="shared" si="6"/>
        <v>2.1637809023437526</v>
      </c>
      <c r="T24" s="97">
        <f t="shared" si="7"/>
        <v>2.6933329053607409</v>
      </c>
      <c r="U24" s="97">
        <f t="shared" si="8"/>
        <v>3.5452646802494749</v>
      </c>
      <c r="V24" s="97">
        <f t="shared" si="9"/>
        <v>1.6213642714236205</v>
      </c>
      <c r="W24" s="97"/>
      <c r="X24" s="97">
        <f t="shared" si="10"/>
        <v>0.3580130041645333</v>
      </c>
      <c r="Y24" s="97">
        <f t="shared" ref="Y24:AG32" si="13">IF($K24&gt;0,C24/$K24*100,0)</f>
        <v>3.1157120829881753</v>
      </c>
      <c r="Z24" s="97">
        <f t="shared" si="13"/>
        <v>8.8630778091777316</v>
      </c>
      <c r="AA24" s="97">
        <f t="shared" si="13"/>
        <v>3.0246180383938497</v>
      </c>
      <c r="AB24" s="97">
        <f t="shared" si="13"/>
        <v>3.6353235981560745</v>
      </c>
      <c r="AC24" s="97">
        <f t="shared" si="13"/>
        <v>24.221705212216129</v>
      </c>
      <c r="AD24" s="97">
        <f t="shared" si="13"/>
        <v>26.132523563867018</v>
      </c>
      <c r="AE24" s="97">
        <f t="shared" si="13"/>
        <v>20.211167707024813</v>
      </c>
      <c r="AF24" s="97">
        <f t="shared" si="13"/>
        <v>10.437858984011672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8.4818792359216882E-2</v>
      </c>
      <c r="C25" s="69">
        <f>'Basic T2'!O25</f>
        <v>4.4464841962014932</v>
      </c>
      <c r="D25" s="69">
        <f>'Basic T2'!Z25</f>
        <v>13.171298947768214</v>
      </c>
      <c r="E25" s="69">
        <f>'Basic T2'!AK25</f>
        <v>10.73845924148708</v>
      </c>
      <c r="F25" s="69">
        <f>'Basic T2'!AV25</f>
        <v>6.2527284821062317</v>
      </c>
      <c r="G25" s="69">
        <f>'Basic T2'!BG25</f>
        <v>44.189650026457663</v>
      </c>
      <c r="H25" s="69">
        <f>'Basic T2'!BR25</f>
        <v>28.053736072265014</v>
      </c>
      <c r="I25" s="69">
        <f>'Basic T2'!CC25</f>
        <v>4.1269331865539316</v>
      </c>
      <c r="J25" s="69">
        <f>'Basic T2'!CN25</f>
        <v>1.2665313240940164</v>
      </c>
      <c r="K25" s="309">
        <f t="shared" si="12"/>
        <v>112.33064026929284</v>
      </c>
      <c r="L25" s="97"/>
      <c r="M25" s="97">
        <f t="shared" si="0"/>
        <v>0.36641200613110592</v>
      </c>
      <c r="N25" s="97">
        <f t="shared" si="1"/>
        <v>2.9072698635370653</v>
      </c>
      <c r="O25" s="97">
        <f t="shared" si="2"/>
        <v>4.4710779099524203</v>
      </c>
      <c r="P25" s="97">
        <f t="shared" si="3"/>
        <v>13.612136985116177</v>
      </c>
      <c r="Q25" s="97">
        <f t="shared" si="4"/>
        <v>7.6703383704526491</v>
      </c>
      <c r="R25" s="97">
        <f t="shared" si="5"/>
        <v>14.107420735354012</v>
      </c>
      <c r="S25" s="97">
        <f t="shared" si="6"/>
        <v>9.6303646982536026</v>
      </c>
      <c r="T25" s="97">
        <f t="shared" si="7"/>
        <v>2.2800594118433137</v>
      </c>
      <c r="U25" s="97">
        <f t="shared" si="8"/>
        <v>1.7835006361196604</v>
      </c>
      <c r="V25" s="97">
        <f t="shared" si="9"/>
        <v>7.5509036274980179</v>
      </c>
      <c r="W25" s="97"/>
      <c r="X25" s="97">
        <f t="shared" si="10"/>
        <v>7.5508153568677988E-2</v>
      </c>
      <c r="Y25" s="97">
        <f t="shared" si="13"/>
        <v>3.9583894345673039</v>
      </c>
      <c r="Z25" s="97">
        <f t="shared" si="13"/>
        <v>11.725473046527959</v>
      </c>
      <c r="AA25" s="97">
        <f t="shared" si="13"/>
        <v>9.559688448088183</v>
      </c>
      <c r="AB25" s="97">
        <f t="shared" si="13"/>
        <v>5.5663605825769542</v>
      </c>
      <c r="AC25" s="97">
        <f t="shared" si="13"/>
        <v>39.33891048828778</v>
      </c>
      <c r="AD25" s="97">
        <f t="shared" si="13"/>
        <v>24.974251019144148</v>
      </c>
      <c r="AE25" s="97">
        <f t="shared" si="13"/>
        <v>3.6739158404691179</v>
      </c>
      <c r="AF25" s="97">
        <f t="shared" si="13"/>
        <v>1.1275029867698889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3.5241965438377966E-2</v>
      </c>
      <c r="C26" s="69">
        <f>'Basic T2'!O26</f>
        <v>0.6760338526924865</v>
      </c>
      <c r="D26" s="69">
        <f>'Basic T2'!Z26</f>
        <v>2.9783035850519335</v>
      </c>
      <c r="E26" s="69">
        <f>'Basic T2'!AK26</f>
        <v>1.739272239639752</v>
      </c>
      <c r="F26" s="69">
        <f>'Basic T2'!AV26</f>
        <v>2.4321721188543499</v>
      </c>
      <c r="G26" s="69">
        <f>'Basic T2'!BG26</f>
        <v>7.6228590220565886</v>
      </c>
      <c r="H26" s="69">
        <f>'Basic T2'!BR26</f>
        <v>6.8838859177776914</v>
      </c>
      <c r="I26" s="69">
        <f>'Basic T2'!CC26</f>
        <v>4.7641345892910731</v>
      </c>
      <c r="J26" s="69">
        <f>'Basic T2'!CN26</f>
        <v>1.9792571004162918</v>
      </c>
      <c r="K26" s="309">
        <f t="shared" si="12"/>
        <v>29.111160391218547</v>
      </c>
      <c r="L26" s="97"/>
      <c r="M26" s="97">
        <f t="shared" si="0"/>
        <v>0.15224313972298573</v>
      </c>
      <c r="N26" s="97">
        <f t="shared" si="1"/>
        <v>0.44201503028903572</v>
      </c>
      <c r="O26" s="97">
        <f t="shared" si="2"/>
        <v>1.0110033506235268</v>
      </c>
      <c r="P26" s="97">
        <f t="shared" si="3"/>
        <v>2.2047121889627372</v>
      </c>
      <c r="Q26" s="97">
        <f t="shared" si="4"/>
        <v>2.9835907924326674</v>
      </c>
      <c r="R26" s="97">
        <f t="shared" si="5"/>
        <v>2.4335761737432815</v>
      </c>
      <c r="S26" s="97">
        <f t="shared" si="6"/>
        <v>2.3631195416753235</v>
      </c>
      <c r="T26" s="97">
        <f t="shared" si="7"/>
        <v>2.632102197581685</v>
      </c>
      <c r="U26" s="97">
        <f t="shared" si="8"/>
        <v>2.7871448818385276</v>
      </c>
      <c r="V26" s="97">
        <f t="shared" si="9"/>
        <v>1.956862046470667</v>
      </c>
      <c r="W26" s="97"/>
      <c r="X26" s="97">
        <f t="shared" si="10"/>
        <v>0.12105998168664137</v>
      </c>
      <c r="Y26" s="97">
        <f t="shared" si="13"/>
        <v>2.3222497612854132</v>
      </c>
      <c r="Z26" s="97">
        <f t="shared" si="13"/>
        <v>10.230796522801427</v>
      </c>
      <c r="AA26" s="97">
        <f t="shared" si="13"/>
        <v>5.9745891825198685</v>
      </c>
      <c r="AB26" s="97">
        <f t="shared" si="13"/>
        <v>8.3547755780563815</v>
      </c>
      <c r="AC26" s="97">
        <f t="shared" si="13"/>
        <v>26.185349259921782</v>
      </c>
      <c r="AD26" s="97">
        <f t="shared" si="13"/>
        <v>23.646896328647323</v>
      </c>
      <c r="AE26" s="97">
        <f t="shared" si="13"/>
        <v>16.365320122134968</v>
      </c>
      <c r="AF26" s="97">
        <f t="shared" si="13"/>
        <v>6.7989632629461907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2.9422129032406399E-3</v>
      </c>
      <c r="C27" s="69">
        <f>'Basic T2'!O27</f>
        <v>5.2268297263964508E-2</v>
      </c>
      <c r="D27" s="69">
        <f>'Basic T2'!Z27</f>
        <v>0.22928433280767865</v>
      </c>
      <c r="E27" s="69">
        <f>'Basic T2'!AK27</f>
        <v>7.4299016944464488E-2</v>
      </c>
      <c r="F27" s="69">
        <f>'Basic T2'!AV27</f>
        <v>6.2971082819467145E-2</v>
      </c>
      <c r="G27" s="69">
        <f>'Basic T2'!BG27</f>
        <v>0.25526589951973849</v>
      </c>
      <c r="H27" s="69">
        <f>'Basic T2'!BR27</f>
        <v>0.39537185991804918</v>
      </c>
      <c r="I27" s="69">
        <f>'Basic T2'!CC27</f>
        <v>0.33554248786982255</v>
      </c>
      <c r="J27" s="69">
        <f>'Basic T2'!CN27</f>
        <v>9.9117434530515192E-2</v>
      </c>
      <c r="K27" s="309">
        <f t="shared" si="12"/>
        <v>1.507062624576941</v>
      </c>
      <c r="L27" s="97"/>
      <c r="M27" s="97">
        <f t="shared" si="0"/>
        <v>1.2710180165917913E-2</v>
      </c>
      <c r="N27" s="97">
        <f t="shared" si="1"/>
        <v>3.4174875867935023E-2</v>
      </c>
      <c r="O27" s="97">
        <f t="shared" si="2"/>
        <v>7.7831967794512416E-2</v>
      </c>
      <c r="P27" s="97">
        <f t="shared" si="3"/>
        <v>9.4181890880601082E-2</v>
      </c>
      <c r="Q27" s="97">
        <f t="shared" si="4"/>
        <v>7.7247798966701434E-2</v>
      </c>
      <c r="R27" s="97">
        <f t="shared" si="5"/>
        <v>8.1492916141165189E-2</v>
      </c>
      <c r="S27" s="97">
        <f t="shared" si="6"/>
        <v>0.13572435388390078</v>
      </c>
      <c r="T27" s="97">
        <f t="shared" si="7"/>
        <v>0.18538143773045834</v>
      </c>
      <c r="U27" s="97">
        <f t="shared" si="8"/>
        <v>0.13957491944557729</v>
      </c>
      <c r="V27" s="97">
        <f t="shared" si="9"/>
        <v>0.10130525929082149</v>
      </c>
      <c r="W27" s="97"/>
      <c r="X27" s="97">
        <f t="shared" si="10"/>
        <v>0.19522831070583885</v>
      </c>
      <c r="Y27" s="97">
        <f t="shared" si="13"/>
        <v>3.4682233114657159</v>
      </c>
      <c r="Z27" s="97">
        <f t="shared" si="13"/>
        <v>15.213988394944291</v>
      </c>
      <c r="AA27" s="97">
        <f t="shared" si="13"/>
        <v>4.930055044349702</v>
      </c>
      <c r="AB27" s="97">
        <f t="shared" si="13"/>
        <v>4.1783985477806036</v>
      </c>
      <c r="AC27" s="97">
        <f t="shared" si="13"/>
        <v>16.937975592845461</v>
      </c>
      <c r="AD27" s="97">
        <f t="shared" si="13"/>
        <v>26.234600571362261</v>
      </c>
      <c r="AE27" s="97">
        <f t="shared" si="13"/>
        <v>22.264667864350709</v>
      </c>
      <c r="AF27" s="97">
        <f t="shared" si="13"/>
        <v>6.5768623621954143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0.25880077157653236</v>
      </c>
      <c r="C28" s="69">
        <f>'Basic T2'!O28</f>
        <v>3.4014327733931782</v>
      </c>
      <c r="D28" s="69">
        <f>'Basic T2'!Z28</f>
        <v>14.375430416472485</v>
      </c>
      <c r="E28" s="69">
        <f>'Basic T2'!AK28</f>
        <v>4.848654452634019</v>
      </c>
      <c r="F28" s="69">
        <f>'Basic T2'!AV28</f>
        <v>3.7343992310310292</v>
      </c>
      <c r="G28" s="69">
        <f>'Basic T2'!BG28</f>
        <v>30.598616625792612</v>
      </c>
      <c r="H28" s="69">
        <f>'Basic T2'!BR28</f>
        <v>27.929294480586261</v>
      </c>
      <c r="I28" s="69">
        <f>'Basic T2'!CC28</f>
        <v>19.00509265076419</v>
      </c>
      <c r="J28" s="69">
        <f>'Basic T2'!CN28</f>
        <v>8.6685257157387472</v>
      </c>
      <c r="K28" s="309">
        <f t="shared" si="12"/>
        <v>112.82024711798906</v>
      </c>
      <c r="L28" s="97"/>
      <c r="M28" s="97">
        <f t="shared" si="0"/>
        <v>1.1180035374711488</v>
      </c>
      <c r="N28" s="97">
        <f t="shared" si="1"/>
        <v>2.2239779921811218</v>
      </c>
      <c r="O28" s="97">
        <f t="shared" si="2"/>
        <v>4.8798276947498005</v>
      </c>
      <c r="P28" s="97">
        <f t="shared" si="3"/>
        <v>6.1461842074848612</v>
      </c>
      <c r="Q28" s="97">
        <f t="shared" si="4"/>
        <v>4.5810570208411487</v>
      </c>
      <c r="R28" s="97">
        <f t="shared" si="5"/>
        <v>9.7685217783214497</v>
      </c>
      <c r="S28" s="97">
        <f t="shared" si="6"/>
        <v>9.5876460418717766</v>
      </c>
      <c r="T28" s="97">
        <f t="shared" si="7"/>
        <v>10.49998592478129</v>
      </c>
      <c r="U28" s="97">
        <f t="shared" si="8"/>
        <v>12.206820971679379</v>
      </c>
      <c r="V28" s="97">
        <f t="shared" si="9"/>
        <v>7.5838151654453236</v>
      </c>
      <c r="W28" s="97"/>
      <c r="X28" s="97">
        <f t="shared" si="10"/>
        <v>0.2293921332275356</v>
      </c>
      <c r="Y28" s="97">
        <f t="shared" si="13"/>
        <v>3.0149134222653409</v>
      </c>
      <c r="Z28" s="97">
        <f t="shared" si="13"/>
        <v>12.741888786538865</v>
      </c>
      <c r="AA28" s="97">
        <f t="shared" si="13"/>
        <v>4.2976811135356101</v>
      </c>
      <c r="AB28" s="97">
        <f t="shared" si="13"/>
        <v>3.3100434775023495</v>
      </c>
      <c r="AC28" s="97">
        <f t="shared" si="13"/>
        <v>27.121564973875774</v>
      </c>
      <c r="AD28" s="97">
        <f t="shared" si="13"/>
        <v>24.755569318490679</v>
      </c>
      <c r="AE28" s="97">
        <f t="shared" si="13"/>
        <v>16.845462703949217</v>
      </c>
      <c r="AF28" s="97">
        <f t="shared" si="13"/>
        <v>7.683484070614627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0.1167200533487939</v>
      </c>
      <c r="C29" s="69">
        <f>'Basic T2'!O29</f>
        <v>1.2454997300639419</v>
      </c>
      <c r="D29" s="69">
        <f>'Basic T2'!Z29</f>
        <v>5.4823622624121446</v>
      </c>
      <c r="E29" s="69">
        <f>'Basic T2'!AK29</f>
        <v>1.5011429086126207</v>
      </c>
      <c r="F29" s="69">
        <f>'Basic T2'!AV29</f>
        <v>2.3541649567153096</v>
      </c>
      <c r="G29" s="69">
        <f>'Basic T2'!BG29</f>
        <v>8.5318965187717115</v>
      </c>
      <c r="H29" s="69">
        <f>'Basic T2'!BR29</f>
        <v>8.4097006585410163</v>
      </c>
      <c r="I29" s="69">
        <f>'Basic T2'!CC29</f>
        <v>4.3230262524782344</v>
      </c>
      <c r="J29" s="69">
        <f>'Basic T2'!CN29</f>
        <v>1.5374614356853624</v>
      </c>
      <c r="K29" s="309">
        <f t="shared" si="12"/>
        <v>33.50197477662914</v>
      </c>
      <c r="L29" s="97"/>
      <c r="M29" s="97">
        <f t="shared" si="0"/>
        <v>0.50422350653302972</v>
      </c>
      <c r="N29" s="97">
        <f t="shared" si="1"/>
        <v>0.81435211967058607</v>
      </c>
      <c r="O29" s="97">
        <f t="shared" si="2"/>
        <v>1.8610213694968265</v>
      </c>
      <c r="P29" s="97">
        <f t="shared" si="3"/>
        <v>1.9028579842559445</v>
      </c>
      <c r="Q29" s="97">
        <f t="shared" si="4"/>
        <v>2.8878979551956903</v>
      </c>
      <c r="R29" s="97">
        <f t="shared" si="5"/>
        <v>2.7237838224278716</v>
      </c>
      <c r="S29" s="97">
        <f t="shared" si="6"/>
        <v>2.8869054779823702</v>
      </c>
      <c r="T29" s="97">
        <f t="shared" si="7"/>
        <v>2.3883974489151609</v>
      </c>
      <c r="U29" s="97">
        <f t="shared" si="8"/>
        <v>2.1650182639705036</v>
      </c>
      <c r="V29" s="97">
        <f t="shared" si="9"/>
        <v>2.2520140743678194</v>
      </c>
      <c r="W29" s="97"/>
      <c r="X29" s="97">
        <f>IF($K29&gt;0,B29/$K29*100,0)</f>
        <v>0.34839753216642444</v>
      </c>
      <c r="Y29" s="97">
        <f t="shared" si="13"/>
        <v>3.7176904894955571</v>
      </c>
      <c r="Z29" s="97">
        <f t="shared" si="13"/>
        <v>16.364295833201513</v>
      </c>
      <c r="AA29" s="97">
        <f t="shared" si="13"/>
        <v>4.4807594734977014</v>
      </c>
      <c r="AB29" s="97">
        <f t="shared" si="13"/>
        <v>7.0269438515533924</v>
      </c>
      <c r="AC29" s="97">
        <f t="shared" si="13"/>
        <v>25.466846583394638</v>
      </c>
      <c r="AD29" s="97">
        <f t="shared" si="13"/>
        <v>25.102104322541592</v>
      </c>
      <c r="AE29" s="97">
        <f t="shared" si="13"/>
        <v>12.903795317444875</v>
      </c>
      <c r="AF29" s="97">
        <f t="shared" si="13"/>
        <v>4.5891665967042936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6.8345154790956902E-2</v>
      </c>
      <c r="C30" s="69">
        <f>'Basic T2'!O30</f>
        <v>0.47727172270630946</v>
      </c>
      <c r="D30" s="69">
        <f>'Basic T2'!Z30</f>
        <v>1.1360258603123756</v>
      </c>
      <c r="E30" s="69">
        <f>'Basic T2'!AK30</f>
        <v>0.56394336624722108</v>
      </c>
      <c r="F30" s="69">
        <f>'Basic T2'!AV30</f>
        <v>1.0872722529345948</v>
      </c>
      <c r="G30" s="69">
        <f>'Basic T2'!BG30</f>
        <v>6.7402619575670766</v>
      </c>
      <c r="H30" s="69">
        <f>'Basic T2'!BR30</f>
        <v>8.6146744970896538</v>
      </c>
      <c r="I30" s="69">
        <f>'Basic T2'!CC30</f>
        <v>6.7824139118056141</v>
      </c>
      <c r="J30" s="69">
        <f>'Basic T2'!CN30</f>
        <v>3.462526130516268</v>
      </c>
      <c r="K30" s="309">
        <f t="shared" si="12"/>
        <v>28.932734853970068</v>
      </c>
      <c r="L30" s="97"/>
      <c r="M30" s="97">
        <f t="shared" si="0"/>
        <v>0.29524689729414932</v>
      </c>
      <c r="N30" s="97">
        <f t="shared" si="1"/>
        <v>0.31205726477737716</v>
      </c>
      <c r="O30" s="97">
        <f t="shared" si="2"/>
        <v>0.38563091987506681</v>
      </c>
      <c r="P30" s="97">
        <f t="shared" si="3"/>
        <v>0.71485807978367522</v>
      </c>
      <c r="Q30" s="97">
        <f t="shared" si="4"/>
        <v>1.3337771030165502</v>
      </c>
      <c r="R30" s="97">
        <f t="shared" si="5"/>
        <v>2.1518095582329289</v>
      </c>
      <c r="S30" s="97">
        <f t="shared" si="6"/>
        <v>2.9572694684947023</v>
      </c>
      <c r="T30" s="97">
        <f t="shared" si="7"/>
        <v>3.7471667157137594</v>
      </c>
      <c r="U30" s="97">
        <f t="shared" si="8"/>
        <v>4.8758506314671308</v>
      </c>
      <c r="V30" s="97">
        <f t="shared" si="9"/>
        <v>1.944868221515891</v>
      </c>
      <c r="W30" s="97"/>
      <c r="X30" s="97">
        <f t="shared" si="10"/>
        <v>0.23622085895408804</v>
      </c>
      <c r="Y30" s="97">
        <f t="shared" si="13"/>
        <v>1.6495907667049305</v>
      </c>
      <c r="Z30" s="97">
        <f t="shared" si="13"/>
        <v>3.9264378775326638</v>
      </c>
      <c r="AA30" s="97">
        <f t="shared" si="13"/>
        <v>1.9491533347731154</v>
      </c>
      <c r="AB30" s="97">
        <f t="shared" si="13"/>
        <v>3.7579311407037705</v>
      </c>
      <c r="AC30" s="97">
        <f t="shared" si="13"/>
        <v>23.296318137869353</v>
      </c>
      <c r="AD30" s="97">
        <f t="shared" si="13"/>
        <v>29.774836497724209</v>
      </c>
      <c r="AE30" s="97">
        <f t="shared" si="13"/>
        <v>23.442007629206024</v>
      </c>
      <c r="AF30" s="97">
        <f t="shared" si="13"/>
        <v>11.967503756531851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0.14282344835069155</v>
      </c>
      <c r="C31" s="69">
        <f>'Basic T2'!O31</f>
        <v>0.84837415815871531</v>
      </c>
      <c r="D31" s="69">
        <f>'Basic T2'!Z31</f>
        <v>3.2067442277685432</v>
      </c>
      <c r="E31" s="69">
        <f>'Basic T2'!AK31</f>
        <v>1.5481021777319339</v>
      </c>
      <c r="F31" s="69">
        <f>'Basic T2'!AV31</f>
        <v>2.5619770269861051</v>
      </c>
      <c r="G31" s="69">
        <f>'Basic T2'!BG31</f>
        <v>12.906883043756064</v>
      </c>
      <c r="H31" s="69">
        <f>'Basic T2'!BR31</f>
        <v>20.419891299484611</v>
      </c>
      <c r="I31" s="69">
        <f>'Basic T2'!CC31</f>
        <v>16.409811063742815</v>
      </c>
      <c r="J31" s="69">
        <f>'Basic T2'!CN31</f>
        <v>7.8379256905702785</v>
      </c>
      <c r="K31" s="309">
        <f t="shared" si="12"/>
        <v>65.882532136549756</v>
      </c>
      <c r="L31" s="97"/>
      <c r="M31" s="97">
        <f t="shared" si="0"/>
        <v>0.61698857973721877</v>
      </c>
      <c r="N31" s="97">
        <f t="shared" si="1"/>
        <v>0.55469726511689443</v>
      </c>
      <c r="O31" s="97">
        <f t="shared" si="2"/>
        <v>1.0885489226613274</v>
      </c>
      <c r="P31" s="97">
        <f t="shared" si="3"/>
        <v>1.9623838426308104</v>
      </c>
      <c r="Q31" s="97">
        <f t="shared" si="4"/>
        <v>3.142824888454169</v>
      </c>
      <c r="R31" s="97">
        <f t="shared" si="5"/>
        <v>4.1204858914079416</v>
      </c>
      <c r="S31" s="97">
        <f t="shared" si="6"/>
        <v>7.0097971908686034</v>
      </c>
      <c r="T31" s="97">
        <f t="shared" si="7"/>
        <v>9.0661376065794439</v>
      </c>
      <c r="U31" s="97">
        <f t="shared" si="8"/>
        <v>11.0371888867338</v>
      </c>
      <c r="V31" s="97">
        <f t="shared" si="9"/>
        <v>4.4286460907373586</v>
      </c>
      <c r="W31" s="97"/>
      <c r="X31" s="97">
        <f t="shared" si="10"/>
        <v>0.21678500160660516</v>
      </c>
      <c r="Y31" s="97">
        <f t="shared" si="13"/>
        <v>1.28770727330327</v>
      </c>
      <c r="Z31" s="97">
        <f t="shared" si="13"/>
        <v>4.8673663925396289</v>
      </c>
      <c r="AA31" s="97">
        <f t="shared" si="13"/>
        <v>2.3497915570750973</v>
      </c>
      <c r="AB31" s="97">
        <f t="shared" si="13"/>
        <v>3.8887045532434739</v>
      </c>
      <c r="AC31" s="97">
        <f t="shared" si="13"/>
        <v>19.590751334519052</v>
      </c>
      <c r="AD31" s="97">
        <f t="shared" si="13"/>
        <v>30.994393562715295</v>
      </c>
      <c r="AE31" s="97">
        <f t="shared" si="13"/>
        <v>24.907681188894557</v>
      </c>
      <c r="AF31" s="97">
        <f t="shared" si="13"/>
        <v>11.896819136103028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9.5494542117090741E-4</v>
      </c>
      <c r="C32" s="69">
        <f>'Basic T2'!O32</f>
        <v>0.23842290226601562</v>
      </c>
      <c r="D32" s="69">
        <f>'Basic T2'!Z32</f>
        <v>0.90140091578894921</v>
      </c>
      <c r="E32" s="69">
        <f>'Basic T2'!AK32</f>
        <v>0.56594876304115993</v>
      </c>
      <c r="F32" s="69">
        <f>'Basic T2'!AV32</f>
        <v>0.64040396391164278</v>
      </c>
      <c r="G32" s="69">
        <f>'Basic T2'!BG32</f>
        <v>2.8307163296874256</v>
      </c>
      <c r="H32" s="69">
        <f>'Basic T2'!BR32</f>
        <v>5.3084145562274649</v>
      </c>
      <c r="I32" s="69">
        <f>'Basic T2'!CC32</f>
        <v>6.3374795962559523</v>
      </c>
      <c r="J32" s="69">
        <f>'Basic T2'!CN32</f>
        <v>3.4123142259652979</v>
      </c>
      <c r="K32" s="309">
        <f t="shared" si="12"/>
        <v>20.236056198565077</v>
      </c>
      <c r="L32" s="97"/>
      <c r="M32" s="97">
        <f t="shared" si="0"/>
        <v>4.1253059349756656E-3</v>
      </c>
      <c r="N32" s="97">
        <f t="shared" si="1"/>
        <v>0.15588939214653616</v>
      </c>
      <c r="O32" s="97">
        <f t="shared" si="2"/>
        <v>0.30598604880027774</v>
      </c>
      <c r="P32" s="97">
        <f t="shared" si="3"/>
        <v>0.71740013309455863</v>
      </c>
      <c r="Q32" s="97">
        <f t="shared" si="4"/>
        <v>0.78559545821295618</v>
      </c>
      <c r="R32" s="97">
        <f t="shared" si="5"/>
        <v>0.90369817867821645</v>
      </c>
      <c r="S32" s="97">
        <f t="shared" si="6"/>
        <v>1.8222873422028683</v>
      </c>
      <c r="T32" s="97">
        <f t="shared" si="7"/>
        <v>3.5013481797785615</v>
      </c>
      <c r="U32" s="97">
        <f t="shared" si="8"/>
        <v>4.8051433682484381</v>
      </c>
      <c r="V32" s="97">
        <f t="shared" si="9"/>
        <v>1.3602745412087618</v>
      </c>
      <c r="W32" s="97"/>
      <c r="X32" s="97">
        <f t="shared" si="10"/>
        <v>4.7190292999810006E-3</v>
      </c>
      <c r="Y32" s="97">
        <f t="shared" si="13"/>
        <v>1.1782083422110778</v>
      </c>
      <c r="Z32" s="97">
        <f t="shared" si="13"/>
        <v>4.4544297907853556</v>
      </c>
      <c r="AA32" s="97">
        <f t="shared" si="13"/>
        <v>2.7967344896051975</v>
      </c>
      <c r="AB32" s="97">
        <f t="shared" si="13"/>
        <v>3.1646678464801523</v>
      </c>
      <c r="AC32" s="97">
        <f t="shared" si="13"/>
        <v>13.988478297901494</v>
      </c>
      <c r="AD32" s="97">
        <f t="shared" si="13"/>
        <v>26.232456087979632</v>
      </c>
      <c r="AE32" s="97">
        <f t="shared" si="13"/>
        <v>31.31776040780781</v>
      </c>
      <c r="AF32" s="97">
        <f t="shared" si="13"/>
        <v>16.862545707929307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0.10535004514542926</v>
      </c>
      <c r="C33" s="69">
        <f>'Basic T2'!O33</f>
        <v>2.7852448949167057</v>
      </c>
      <c r="D33" s="69">
        <f>'Basic T2'!Z33</f>
        <v>9.9891818336988418</v>
      </c>
      <c r="E33" s="69">
        <f>'Basic T2'!AK33</f>
        <v>4.8034554485833691</v>
      </c>
      <c r="F33" s="69">
        <f>'Basic T2'!AV33</f>
        <v>4.1528293965168759</v>
      </c>
      <c r="G33" s="69">
        <f>'Basic T2'!BG33</f>
        <v>23.128103297138004</v>
      </c>
      <c r="H33" s="69">
        <f>'Basic T2'!BR33</f>
        <v>37.861923834202365</v>
      </c>
      <c r="I33" s="69">
        <f>'Basic T2'!CC33</f>
        <v>33.552089302939791</v>
      </c>
      <c r="J33" s="69">
        <f>'Basic T2'!CN33</f>
        <v>13.512684887209153</v>
      </c>
      <c r="K33" s="309">
        <f t="shared" ref="K33" si="14">SUM(B33:J33)</f>
        <v>129.89086294035053</v>
      </c>
      <c r="L33" s="97"/>
      <c r="M33" s="97">
        <f t="shared" si="0"/>
        <v>0.45510576505566874</v>
      </c>
      <c r="N33" s="97">
        <f t="shared" si="1"/>
        <v>1.8210923930594942</v>
      </c>
      <c r="O33" s="97">
        <f t="shared" si="2"/>
        <v>3.3908888115182165</v>
      </c>
      <c r="P33" s="97">
        <f t="shared" si="3"/>
        <v>6.0888896719381522</v>
      </c>
      <c r="Q33" s="97">
        <f t="shared" si="4"/>
        <v>5.0943530903675551</v>
      </c>
      <c r="R33" s="97">
        <f t="shared" si="5"/>
        <v>7.3835815361312411</v>
      </c>
      <c r="S33" s="97">
        <f t="shared" si="6"/>
        <v>12.997346726354584</v>
      </c>
      <c r="T33" s="97">
        <f t="shared" si="7"/>
        <v>18.53695069535517</v>
      </c>
      <c r="U33" s="97">
        <f t="shared" si="8"/>
        <v>19.028255861939567</v>
      </c>
      <c r="V33" s="97">
        <f t="shared" si="9"/>
        <v>8.7313077340595751</v>
      </c>
      <c r="W33" s="97"/>
      <c r="X33" s="97">
        <f t="shared" ref="X33" si="15">IF($K33&gt;0,B33/$K33*100,0)</f>
        <v>8.1106586530115599E-2</v>
      </c>
      <c r="Y33" s="97">
        <f t="shared" ref="Y33" si="16">IF($K33&gt;0,C33/$K33*100,0)</f>
        <v>2.1442962436824882</v>
      </c>
      <c r="Z33" s="97">
        <f t="shared" ref="Z33" si="17">IF($K33&gt;0,D33/$K33*100,0)</f>
        <v>7.6904422740544502</v>
      </c>
      <c r="AA33" s="97">
        <f t="shared" ref="AA33" si="18">IF($K33&gt;0,E33/$K33*100,0)</f>
        <v>3.6980703183019492</v>
      </c>
      <c r="AB33" s="97">
        <f t="shared" ref="AB33" si="19">IF($K33&gt;0,F33/$K33*100,0)</f>
        <v>3.1971682245455324</v>
      </c>
      <c r="AC33" s="97">
        <f t="shared" ref="AC33" si="20">IF($K33&gt;0,G33/$K33*100,0)</f>
        <v>17.805796938741615</v>
      </c>
      <c r="AD33" s="97">
        <f t="shared" ref="AD33" si="21">IF($K33&gt;0,H33/$K33*100,0)</f>
        <v>29.149027866255384</v>
      </c>
      <c r="AE33" s="97">
        <f t="shared" ref="AE33" si="22">IF($K33&gt;0,I33/$K33*100,0)</f>
        <v>25.830984984946813</v>
      </c>
      <c r="AF33" s="97">
        <f>IF($K33&gt;0,J33/$K33*100,0)</f>
        <v>10.403106562941652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23.148475197307771</v>
      </c>
      <c r="C35" s="310">
        <f t="shared" ref="C35:K35" si="24">SUM(C8:C33)</f>
        <v>152.94363457514663</v>
      </c>
      <c r="D35" s="310">
        <f t="shared" si="24"/>
        <v>294.58889361890766</v>
      </c>
      <c r="E35" s="310">
        <f t="shared" si="24"/>
        <v>78.888856710954045</v>
      </c>
      <c r="F35" s="310">
        <f t="shared" si="24"/>
        <v>81.518287461642188</v>
      </c>
      <c r="G35" s="310">
        <f t="shared" si="24"/>
        <v>313.2369187495475</v>
      </c>
      <c r="H35" s="310">
        <f t="shared" si="24"/>
        <v>291.30502271998438</v>
      </c>
      <c r="I35" s="310">
        <f t="shared" si="24"/>
        <v>181.00112501969909</v>
      </c>
      <c r="J35" s="310">
        <f t="shared" si="24"/>
        <v>71.01378594681033</v>
      </c>
      <c r="K35" s="310">
        <f t="shared" si="24"/>
        <v>1487.6449999999995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1.5560483312421833</v>
      </c>
      <c r="Y35" s="98">
        <f t="shared" ref="Y35:AG35" si="26">IF($K35&gt;0,C35/$K35*100,0)</f>
        <v>10.280922839464166</v>
      </c>
      <c r="Z35" s="98">
        <f t="shared" si="26"/>
        <v>19.802365054761569</v>
      </c>
      <c r="AA35" s="98">
        <f t="shared" si="26"/>
        <v>5.3029356271794734</v>
      </c>
      <c r="AB35" s="98">
        <f t="shared" si="26"/>
        <v>5.4796868514761394</v>
      </c>
      <c r="AC35" s="98">
        <f t="shared" si="26"/>
        <v>21.055891610535284</v>
      </c>
      <c r="AD35" s="98">
        <f t="shared" si="26"/>
        <v>19.581622142378354</v>
      </c>
      <c r="AE35" s="98">
        <f t="shared" si="26"/>
        <v>12.166956835784019</v>
      </c>
      <c r="AF35" s="98">
        <f t="shared" si="26"/>
        <v>4.7735707071788198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automation\Data\Results\Workbooks\LSIPs\GM_LSIP\[GM_LSIP_MainTables.Main.xlsm]Manager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automation\Data\Results\Workbooks\LSIPs\GM_LSIP\[GM_LSIP_MainTables.Main.xlsm]Manager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automation\Data\Results\Workbooks\LSIPs\GM_LSIP\[GM_LSIP_MainTables.Main.xlsm]Manager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automation\Data\Results\Workbooks\LSIPs\GM_LSIP\[GM_LSIP_MainTables.Main.xlsm]Manager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automation\Data\Results\Workbooks\LSIPs\GM_LSIP\[GM_LSIP_MainTables.Main.xlsm]Manager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automation\Data\Results\Workbooks\LSIPs\GM_LSIP\[GM_LSIP_MainTables.Main.xlsm]Manager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automation\Data\Results\Workbooks\LSIPs\GM_LSIP\[GM_LSIP_MainTables.Main.xlsm]Manager</v>
      </c>
      <c r="Y79" s="91" t="str">
        <f ca="1">CELL("filename")</f>
        <v>M:\IE\Projects\Nuffield via NFER AI and automation\Data\Results\Workbooks\LSIPs\GM_LSIP\[GM_LSIP_MainTables.Main.xlsm]Manager</v>
      </c>
      <c r="AW79" s="91" t="str">
        <f ca="1">CELL("filename")</f>
        <v>M:\IE\Projects\Nuffield via NFER AI and automation\Data\Results\Workbooks\LSIPs\GM_LSIP\[GM_LSIP_MainTables.Main.xlsm]Manager</v>
      </c>
      <c r="BU79" s="91" t="str">
        <f ca="1">CELL("filename")</f>
        <v>M:\IE\Projects\Nuffield via NFER AI and automation\Data\Results\Workbooks\LSIPs\GM_LSIP\[GM_LSIP_MainTables.Main.xlsm]Manager</v>
      </c>
      <c r="CS79" s="91" t="str">
        <f ca="1">CELL("filename")</f>
        <v>M:\IE\Projects\Nuffield via NFER AI and automation\Data\Results\Workbooks\LSIPs\GM_LSIP\[GM_LSIP_MainTables.Main.xlsm]Manager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automation\Data\Results\Workbooks\LSIPs\GM_LSIP\[GM_LSIP_MainTables.Main.xlsm]Manager</v>
      </c>
      <c r="Y96" s="91" t="str">
        <f ca="1">CELL("filename")</f>
        <v>M:\IE\Projects\Nuffield via NFER AI and automation\Data\Results\Workbooks\LSIPs\GM_LSIP\[GM_LSIP_MainTables.Main.xlsm]Manager</v>
      </c>
      <c r="AW96" s="91" t="str">
        <f ca="1">CELL("filename")</f>
        <v>M:\IE\Projects\Nuffield via NFER AI and automation\Data\Results\Workbooks\LSIPs\GM_LSIP\[GM_LSIP_MainTables.Main.xlsm]Manager</v>
      </c>
      <c r="BU96" s="91" t="str">
        <f ca="1">CELL("filename")</f>
        <v>M:\IE\Projects\Nuffield via NFER AI and automation\Data\Results\Workbooks\LSIPs\GM_LSIP\[GM_LSIP_MainTables.Main.xlsm]Manager</v>
      </c>
      <c r="CS96" s="91" t="str">
        <f ca="1">CELL("filename")</f>
        <v>M:\IE\Projects\Nuffield via NFER AI and automation\Data\Results\Workbooks\LSIPs\GM_LSIP\[GM_LSIP_MainTables.Main.xlsm]Manager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6188AE-886E-4FE5-8F7E-C09615B43A25}"/>
</file>

<file path=customXml/itemProps2.xml><?xml version="1.0" encoding="utf-8"?>
<ds:datastoreItem xmlns:ds="http://schemas.openxmlformats.org/officeDocument/2006/customXml" ds:itemID="{E66A79F1-7C7F-454E-B711-47B9D4C8EF6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2024-02-29T16:12:55Z</dcterms:modified>
</cp:coreProperties>
</file>